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995" windowWidth="15300" windowHeight="3960" tabRatio="810" activeTab="1"/>
  </bookViews>
  <sheets>
    <sheet name="Лист1" sheetId="1" r:id="rId1"/>
    <sheet name="Лист2-3" sheetId="2" r:id="rId2"/>
    <sheet name="Лист4-5 " sheetId="3" r:id="rId3"/>
    <sheet name="АЦК 2024 расход" sheetId="4" state="hidden" r:id="rId4"/>
    <sheet name="Лист 2-3 по ОУ" sheetId="30" state="hidden" r:id="rId5"/>
    <sheet name="Налоги" sheetId="5" state="hidden" r:id="rId6"/>
    <sheet name="Лист6" sheetId="6" r:id="rId7"/>
    <sheet name="Лист7" sheetId="7" state="hidden" r:id="rId8"/>
    <sheet name="Лист8" sheetId="8" r:id="rId9"/>
    <sheet name="Лист9" sheetId="9" state="hidden" r:id="rId10"/>
    <sheet name="Лист10" sheetId="10" r:id="rId11"/>
    <sheet name="Лист11" sheetId="11" r:id="rId12"/>
    <sheet name="Лист12" sheetId="12" r:id="rId13"/>
    <sheet name="Лист14" sheetId="13" state="hidden" r:id="rId14"/>
    <sheet name="Лист15" sheetId="14" r:id="rId15"/>
    <sheet name="Лист16" sheetId="15" r:id="rId16"/>
    <sheet name="Лист17" sheetId="16" r:id="rId17"/>
    <sheet name="Лист18Пустой" sheetId="17" state="hidden" r:id="rId18"/>
    <sheet name="Лист19Пустой" sheetId="18" state="hidden" r:id="rId19"/>
    <sheet name="Лист20" sheetId="19" state="hidden" r:id="rId20"/>
    <sheet name="Лист21" sheetId="20" r:id="rId21"/>
    <sheet name="Лист22" sheetId="21" r:id="rId22"/>
    <sheet name="Лист23" sheetId="22" r:id="rId23"/>
    <sheet name="Лист24" sheetId="23" r:id="rId24"/>
    <sheet name="Листы25-26Пустой" sheetId="24" state="hidden" r:id="rId25"/>
    <sheet name="Листы27-28Пустой" sheetId="25" state="hidden" r:id="rId26"/>
    <sheet name="Листы29-30Пустой" sheetId="26" state="hidden" r:id="rId27"/>
    <sheet name="Листы31-32Пустой" sheetId="27" state="hidden" r:id="rId28"/>
    <sheet name="Лист33" sheetId="28" state="hidden" r:id="rId29"/>
    <sheet name="Лист13 - не заполняем" sheetId="29" state="hidden" r:id="rId30"/>
  </sheets>
  <externalReferences>
    <externalReference r:id="rId31"/>
    <externalReference r:id="rId32"/>
  </externalReferences>
  <definedNames>
    <definedName name="_xlnm._FilterDatabase" localSheetId="3" hidden="1">'АЦК 2024 расход'!$A$10:$H$2401</definedName>
    <definedName name="_xlnm._FilterDatabase" localSheetId="4" hidden="1">'Лист 2-3 по ОУ'!$A$63:$CB$617</definedName>
    <definedName name="_xlnm._FilterDatabase" localSheetId="2" hidden="1">'Лист4-5 '!$A$14:$FB$68</definedName>
    <definedName name="_xlnm._FilterDatabase" localSheetId="5" hidden="1">Налоги!$A$2:$M$47</definedName>
    <definedName name="APPT" localSheetId="3">'АЦК 2024 расход'!$B$18</definedName>
    <definedName name="FIO" localSheetId="3">'АЦК 2024 расход'!$G$18</definedName>
    <definedName name="LAST_CELL" localSheetId="3">'АЦК 2024 расход'!$H$2263</definedName>
    <definedName name="SIGN" localSheetId="3">'АЦК 2024 расход'!$B$18:$G$19</definedName>
    <definedName name="Z_4BE3C8FA_D548_414A_9C22_E6B17FFC182F_.wvu.FilterData" localSheetId="2" hidden="1">'Лист4-5 '!$A$14:$FB$14</definedName>
    <definedName name="Z_5B44D67A_4A8A_4B75_BA10_E8F24D4649E0_.wvu.Cols" localSheetId="0" hidden="1">Лист1!$EK:$FH,Лист1!$OG:$PD,Лист1!$YC:$YZ,Лист1!$AHY:$AIV,Лист1!$ARU:$ASR,Лист1!$BBQ:$BCN,Лист1!$BLM:$BMJ,Лист1!$BVI:$BWF,Лист1!$CFE:$CGB,Лист1!$CPA:$CPX,Лист1!$CYW:$CZT,Лист1!$DIS:$DJP,Лист1!$DSO:$DTL,Лист1!$ECK:$EDH,Лист1!$EMG:$END,Лист1!$EWC:$EWZ,Лист1!$FFY:$FGV,Лист1!$FPU:$FQR,Лист1!$FZQ:$GAN,Лист1!$GJM:$GKJ,Лист1!$GTI:$GUF,Лист1!$HDE:$HEB,Лист1!$HNA:$HNX,Лист1!$HWW:$HXT,Лист1!$IGS:$IHP,Лист1!$IQO:$IRL,Лист1!$JAK:$JBH,Лист1!$JKG:$JLD,Лист1!$JUC:$JUZ,Лист1!$KDY:$KEV,Лист1!$KNU:$KOR,Лист1!$KXQ:$KYN,Лист1!$LHM:$LIJ,Лист1!$LRI:$LSF,Лист1!$MBE:$MCB,Лист1!$MLA:$MLX,Лист1!$MUW:$MVT,Лист1!$NES:$NFP,Лист1!$NOO:$NPL,Лист1!$NYK:$NZH,Лист1!$OIG:$OJD,Лист1!$OSC:$OSZ,Лист1!$PBY:$PCV,Лист1!$PLU:$PMR,Лист1!$PVQ:$PWN,Лист1!$QFM:$QGJ,Лист1!$QPI:$QQF,Лист1!$QZE:$RAB,Лист1!$RJA:$RJX,Лист1!$RSW:$RTT,Лист1!$SCS:$SDP,Лист1!$SMO:$SNL,Лист1!$SWK:$SXH,Лист1!$TGG:$THD,Лист1!$TQC:$TQZ,Лист1!$TZY:$UAV,Лист1!$UJU:$UKR,Лист1!$UTQ:$UUN,Лист1!$VDM:$VEJ,Лист1!$VNI:$VOF,Лист1!$VXE:$VYB,Лист1!$WHA:$WHX,Лист1!$WQW:$WRT,Лист1!$XAS:$XBP</definedName>
    <definedName name="Z_5B44D67A_4A8A_4B75_BA10_E8F24D4649E0_.wvu.FilterData" localSheetId="3" hidden="1">'АЦК 2024 расход'!$A$10:$H$2303</definedName>
    <definedName name="Z_5B44D67A_4A8A_4B75_BA10_E8F24D4649E0_.wvu.FilterData" localSheetId="2" hidden="1">'Лист4-5 '!$A$14:$FB$68</definedName>
    <definedName name="Z_5B44D67A_4A8A_4B75_BA10_E8F24D4649E0_.wvu.PrintArea" localSheetId="4" hidden="1">'Лист 2-3 по ОУ'!$A$1:$F$93</definedName>
    <definedName name="Z_5B44D67A_4A8A_4B75_BA10_E8F24D4649E0_.wvu.PrintArea" localSheetId="0" hidden="1">Лист1!$A$1:$CS$74</definedName>
    <definedName name="Z_5B44D67A_4A8A_4B75_BA10_E8F24D4649E0_.wvu.PrintArea" localSheetId="1" hidden="1">'Лист2-3'!$A$1:$EK$72</definedName>
    <definedName name="Z_5B44D67A_4A8A_4B75_BA10_E8F24D4649E0_.wvu.PrintArea" localSheetId="2" hidden="1">'Лист4-5 '!$A$1:$EK$77</definedName>
    <definedName name="Z_5B44D67A_4A8A_4B75_BA10_E8F24D4649E0_.wvu.PrintTitles" localSheetId="4" hidden="1">'Лист 2-3 по ОУ'!$4:$7</definedName>
    <definedName name="Z_5B44D67A_4A8A_4B75_BA10_E8F24D4649E0_.wvu.PrintTitles" localSheetId="1" hidden="1">'Лист2-3'!$14:$18</definedName>
    <definedName name="Z_5B44D67A_4A8A_4B75_BA10_E8F24D4649E0_.wvu.PrintTitles" localSheetId="2" hidden="1">'Лист4-5 '!$3:$14</definedName>
    <definedName name="Z_5B44D67A_4A8A_4B75_BA10_E8F24D4649E0_.wvu.PrintTitles" localSheetId="24" hidden="1">'Листы25-26Пустой'!$15:$19</definedName>
    <definedName name="Z_5B44D67A_4A8A_4B75_BA10_E8F24D4649E0_.wvu.PrintTitles" localSheetId="25" hidden="1">'Листы27-28Пустой'!$3:$9</definedName>
    <definedName name="Z_5B44D67A_4A8A_4B75_BA10_E8F24D4649E0_.wvu.PrintTitles" localSheetId="26" hidden="1">'Листы29-30Пустой'!$3:$12</definedName>
    <definedName name="Z_5B44D67A_4A8A_4B75_BA10_E8F24D4649E0_.wvu.PrintTitles" localSheetId="27" hidden="1">'Листы31-32Пустой'!$3:$11</definedName>
    <definedName name="Z_5B44D67A_4A8A_4B75_BA10_E8F24D4649E0_.wvu.Rows" localSheetId="0" hidden="1">Лист1!$71:$72</definedName>
    <definedName name="Z_8245D48B_E30A_4D6B_B502_5465684E3381_.wvu.FilterData" localSheetId="3" hidden="1">'АЦК 2024 расход'!$A$10:$H$2267</definedName>
    <definedName name="Z_82CCC9A0_ECB6_4AF2_A2B1_D7575B63512F_.wvu.FilterData" localSheetId="2" hidden="1">'Лист4-5 '!$A$14:$FB$68</definedName>
    <definedName name="Z_8571FEC0_40BB_4ABA_8D26_02CD2D7275B0_.wvu.FilterData" localSheetId="3" hidden="1">'АЦК 2024 расход'!$A$10:$H$2267</definedName>
    <definedName name="Z_8571FEC0_40BB_4ABA_8D26_02CD2D7275B0_.wvu.FilterData" localSheetId="2" hidden="1">'Лист4-5 '!$A$14:$FB$14</definedName>
    <definedName name="Z_8571FEC0_40BB_4ABA_8D26_02CD2D7275B0_.wvu.PrintArea" localSheetId="2" hidden="1">'Лист4-5 '!$A$1:$EK$77</definedName>
    <definedName name="Z_8571FEC0_40BB_4ABA_8D26_02CD2D7275B0_.wvu.PrintTitles" localSheetId="2" hidden="1">'Лист4-5 '!$3:$14</definedName>
    <definedName name="Z_A45B347B_0EBC_44EE_9B49_FA909AD108E4_.wvu.FilterData" localSheetId="3" hidden="1">'АЦК 2024 расход'!$A$10:$H$2303</definedName>
    <definedName name="Z_A45B347B_0EBC_44EE_9B49_FA909AD108E4_.wvu.FilterData" localSheetId="2" hidden="1">'Лист4-5 '!$A$14:$FB$68</definedName>
    <definedName name="Z_A45B347B_0EBC_44EE_9B49_FA909AD108E4_.wvu.PrintArea" localSheetId="2" hidden="1">'Лист4-5 '!$A$1:$EK$77</definedName>
    <definedName name="Z_A45B347B_0EBC_44EE_9B49_FA909AD108E4_.wvu.PrintTitles" localSheetId="2" hidden="1">'Лист4-5 '!$3:$14</definedName>
    <definedName name="Z_ACF119BA_BAF4_4470_B33B_78DD28BCB13C_.wvu.FilterData" localSheetId="2" hidden="1">'Лист4-5 '!$A$14:$FB$68</definedName>
    <definedName name="Z_B1FA3864_7F05_425E_8ED1_7784AEC0641C_.wvu.Cols" localSheetId="0" hidden="1">Лист1!$EK:$FH,Лист1!$OG:$PD,Лист1!$YC:$YZ,Лист1!$AHY:$AIV,Лист1!$ARU:$ASR,Лист1!$BBQ:$BCN,Лист1!$BLM:$BMJ,Лист1!$BVI:$BWF,Лист1!$CFE:$CGB,Лист1!$CPA:$CPX,Лист1!$CYW:$CZT,Лист1!$DIS:$DJP,Лист1!$DSO:$DTL,Лист1!$ECK:$EDH,Лист1!$EMG:$END,Лист1!$EWC:$EWZ,Лист1!$FFY:$FGV,Лист1!$FPU:$FQR,Лист1!$FZQ:$GAN,Лист1!$GJM:$GKJ,Лист1!$GTI:$GUF,Лист1!$HDE:$HEB,Лист1!$HNA:$HNX,Лист1!$HWW:$HXT,Лист1!$IGS:$IHP,Лист1!$IQO:$IRL,Лист1!$JAK:$JBH,Лист1!$JKG:$JLD,Лист1!$JUC:$JUZ,Лист1!$KDY:$KEV,Лист1!$KNU:$KOR,Лист1!$KXQ:$KYN,Лист1!$LHM:$LIJ,Лист1!$LRI:$LSF,Лист1!$MBE:$MCB,Лист1!$MLA:$MLX,Лист1!$MUW:$MVT,Лист1!$NES:$NFP,Лист1!$NOO:$NPL,Лист1!$NYK:$NZH,Лист1!$OIG:$OJD,Лист1!$OSC:$OSZ,Лист1!$PBY:$PCV,Лист1!$PLU:$PMR,Лист1!$PVQ:$PWN,Лист1!$QFM:$QGJ,Лист1!$QPI:$QQF,Лист1!$QZE:$RAB,Лист1!$RJA:$RJX,Лист1!$RSW:$RTT,Лист1!$SCS:$SDP,Лист1!$SMO:$SNL,Лист1!$SWK:$SXH,Лист1!$TGG:$THD,Лист1!$TQC:$TQZ,Лист1!$TZY:$UAV,Лист1!$UJU:$UKR,Лист1!$UTQ:$UUN,Лист1!$VDM:$VEJ,Лист1!$VNI:$VOF,Лист1!$VXE:$VYB,Лист1!$WHA:$WHX,Лист1!$WQW:$WRT,Лист1!$XAS:$XBP</definedName>
    <definedName name="Z_B1FA3864_7F05_425E_8ED1_7784AEC0641C_.wvu.FilterData" localSheetId="3" hidden="1">'АЦК 2024 расход'!$A$10:$H$2303</definedName>
    <definedName name="Z_B1FA3864_7F05_425E_8ED1_7784AEC0641C_.wvu.FilterData" localSheetId="2" hidden="1">'Лист4-5 '!$A$14:$FB$68</definedName>
    <definedName name="Z_B1FA3864_7F05_425E_8ED1_7784AEC0641C_.wvu.PrintArea" localSheetId="4" hidden="1">'Лист 2-3 по ОУ'!$A$1:$F$93</definedName>
    <definedName name="Z_B1FA3864_7F05_425E_8ED1_7784AEC0641C_.wvu.PrintArea" localSheetId="0" hidden="1">Лист1!$A$1:$CS$74</definedName>
    <definedName name="Z_B1FA3864_7F05_425E_8ED1_7784AEC0641C_.wvu.PrintArea" localSheetId="1" hidden="1">'Лист2-3'!$A$1:$EK$72</definedName>
    <definedName name="Z_B1FA3864_7F05_425E_8ED1_7784AEC0641C_.wvu.PrintArea" localSheetId="2" hidden="1">'Лист4-5 '!$A$1:$EK$77</definedName>
    <definedName name="Z_B1FA3864_7F05_425E_8ED1_7784AEC0641C_.wvu.PrintTitles" localSheetId="4" hidden="1">'Лист 2-3 по ОУ'!$4:$7</definedName>
    <definedName name="Z_B1FA3864_7F05_425E_8ED1_7784AEC0641C_.wvu.PrintTitles" localSheetId="1" hidden="1">'Лист2-3'!$14:$18</definedName>
    <definedName name="Z_B1FA3864_7F05_425E_8ED1_7784AEC0641C_.wvu.PrintTitles" localSheetId="2" hidden="1">'Лист4-5 '!$3:$14</definedName>
    <definedName name="Z_B1FA3864_7F05_425E_8ED1_7784AEC0641C_.wvu.PrintTitles" localSheetId="24" hidden="1">'Листы25-26Пустой'!$15:$19</definedName>
    <definedName name="Z_B1FA3864_7F05_425E_8ED1_7784AEC0641C_.wvu.PrintTitles" localSheetId="25" hidden="1">'Листы27-28Пустой'!$3:$9</definedName>
    <definedName name="Z_B1FA3864_7F05_425E_8ED1_7784AEC0641C_.wvu.PrintTitles" localSheetId="26" hidden="1">'Листы29-30Пустой'!$3:$12</definedName>
    <definedName name="Z_B1FA3864_7F05_425E_8ED1_7784AEC0641C_.wvu.PrintTitles" localSheetId="27" hidden="1">'Листы31-32Пустой'!$3:$11</definedName>
    <definedName name="Z_B1FA3864_7F05_425E_8ED1_7784AEC0641C_.wvu.Rows" localSheetId="0" hidden="1">Лист1!$71:$72</definedName>
    <definedName name="Z_CF47E490_C0ED_4780_9B5C_F9D87DEF3722_.wvu.Cols" localSheetId="0" hidden="1">Лист1!$EK:$FH,Лист1!$OG:$PD,Лист1!$YC:$YZ,Лист1!$AHY:$AIV,Лист1!$ARU:$ASR,Лист1!$BBQ:$BCN,Лист1!$BLM:$BMJ,Лист1!$BVI:$BWF,Лист1!$CFE:$CGB,Лист1!$CPA:$CPX,Лист1!$CYW:$CZT,Лист1!$DIS:$DJP,Лист1!$DSO:$DTL,Лист1!$ECK:$EDH,Лист1!$EMG:$END,Лист1!$EWC:$EWZ,Лист1!$FFY:$FGV,Лист1!$FPU:$FQR,Лист1!$FZQ:$GAN,Лист1!$GJM:$GKJ,Лист1!$GTI:$GUF,Лист1!$HDE:$HEB,Лист1!$HNA:$HNX,Лист1!$HWW:$HXT,Лист1!$IGS:$IHP,Лист1!$IQO:$IRL,Лист1!$JAK:$JBH,Лист1!$JKG:$JLD,Лист1!$JUC:$JUZ,Лист1!$KDY:$KEV,Лист1!$KNU:$KOR,Лист1!$KXQ:$KYN,Лист1!$LHM:$LIJ,Лист1!$LRI:$LSF,Лист1!$MBE:$MCB,Лист1!$MLA:$MLX,Лист1!$MUW:$MVT,Лист1!$NES:$NFP,Лист1!$NOO:$NPL,Лист1!$NYK:$NZH,Лист1!$OIG:$OJD,Лист1!$OSC:$OSZ,Лист1!$PBY:$PCV,Лист1!$PLU:$PMR,Лист1!$PVQ:$PWN,Лист1!$QFM:$QGJ,Лист1!$QPI:$QQF,Лист1!$QZE:$RAB,Лист1!$RJA:$RJX,Лист1!$RSW:$RTT,Лист1!$SCS:$SDP,Лист1!$SMO:$SNL,Лист1!$SWK:$SXH,Лист1!$TGG:$THD,Лист1!$TQC:$TQZ,Лист1!$TZY:$UAV,Лист1!$UJU:$UKR,Лист1!$UTQ:$UUN,Лист1!$VDM:$VEJ,Лист1!$VNI:$VOF,Лист1!$VXE:$VYB,Лист1!$WHA:$WHX,Лист1!$WQW:$WRT,Лист1!$XAS:$XBP</definedName>
    <definedName name="Z_CF47E490_C0ED_4780_9B5C_F9D87DEF3722_.wvu.FilterData" localSheetId="3" hidden="1">'АЦК 2024 расход'!$A$10:$H$2303</definedName>
    <definedName name="Z_CF47E490_C0ED_4780_9B5C_F9D87DEF3722_.wvu.FilterData" localSheetId="2" hidden="1">'Лист4-5 '!$A$14:$FB$68</definedName>
    <definedName name="Z_CF47E490_C0ED_4780_9B5C_F9D87DEF3722_.wvu.PrintArea" localSheetId="4" hidden="1">'Лист 2-3 по ОУ'!$A$1:$F$93</definedName>
    <definedName name="Z_CF47E490_C0ED_4780_9B5C_F9D87DEF3722_.wvu.PrintArea" localSheetId="0" hidden="1">Лист1!$A$1:$CS$74</definedName>
    <definedName name="Z_CF47E490_C0ED_4780_9B5C_F9D87DEF3722_.wvu.PrintArea" localSheetId="1" hidden="1">'Лист2-3'!$A$1:$EK$72</definedName>
    <definedName name="Z_CF47E490_C0ED_4780_9B5C_F9D87DEF3722_.wvu.PrintArea" localSheetId="2" hidden="1">'Лист4-5 '!$A$1:$EK$77</definedName>
    <definedName name="Z_CF47E490_C0ED_4780_9B5C_F9D87DEF3722_.wvu.PrintTitles" localSheetId="4" hidden="1">'Лист 2-3 по ОУ'!$4:$7</definedName>
    <definedName name="Z_CF47E490_C0ED_4780_9B5C_F9D87DEF3722_.wvu.PrintTitles" localSheetId="1" hidden="1">'Лист2-3'!$14:$18</definedName>
    <definedName name="Z_CF47E490_C0ED_4780_9B5C_F9D87DEF3722_.wvu.PrintTitles" localSheetId="2" hidden="1">'Лист4-5 '!$3:$14</definedName>
    <definedName name="Z_CF47E490_C0ED_4780_9B5C_F9D87DEF3722_.wvu.PrintTitles" localSheetId="24" hidden="1">'Листы25-26Пустой'!$15:$19</definedName>
    <definedName name="Z_CF47E490_C0ED_4780_9B5C_F9D87DEF3722_.wvu.PrintTitles" localSheetId="25" hidden="1">'Листы27-28Пустой'!$3:$9</definedName>
    <definedName name="Z_CF47E490_C0ED_4780_9B5C_F9D87DEF3722_.wvu.PrintTitles" localSheetId="26" hidden="1">'Листы29-30Пустой'!$3:$12</definedName>
    <definedName name="Z_CF47E490_C0ED_4780_9B5C_F9D87DEF3722_.wvu.PrintTitles" localSheetId="27" hidden="1">'Листы31-32Пустой'!$3:$11</definedName>
    <definedName name="Z_CF47E490_C0ED_4780_9B5C_F9D87DEF3722_.wvu.Rows" localSheetId="0" hidden="1">Лист1!$71:$72</definedName>
    <definedName name="Z_E06CF934_3481_413A_958E_A1F9FB8C33AF_.wvu.Cols" localSheetId="0" hidden="1">Лист1!$EK:$FH</definedName>
    <definedName name="Z_E06CF934_3481_413A_958E_A1F9FB8C33AF_.wvu.PrintArea" localSheetId="0" hidden="1">Лист1!$A$1:$CS$74</definedName>
    <definedName name="_xlnm.Print_Titles" localSheetId="4">'Лист 2-3 по ОУ'!$4:$7</definedName>
    <definedName name="_xlnm.Print_Titles" localSheetId="1">'Лист2-3'!$14:$18</definedName>
    <definedName name="_xlnm.Print_Titles" localSheetId="2">'Лист4-5 '!$3:$14</definedName>
    <definedName name="_xlnm.Print_Titles" localSheetId="24">'Листы25-26Пустой'!$15:$19</definedName>
    <definedName name="_xlnm.Print_Titles" localSheetId="25">'Листы27-28Пустой'!$3:$9</definedName>
    <definedName name="_xlnm.Print_Titles" localSheetId="26">'Листы29-30Пустой'!$3:$12</definedName>
    <definedName name="_xlnm.Print_Titles" localSheetId="27">'Листы31-32Пустой'!$3:$11</definedName>
    <definedName name="_xlnm.Print_Area" localSheetId="4">'Лист 2-3 по ОУ'!$A$1:$BA$55</definedName>
    <definedName name="_xlnm.Print_Area" localSheetId="0">Лист1!$A$1:$CS$74</definedName>
    <definedName name="_xlnm.Print_Area" localSheetId="10">Лист10!$A$1:$EK$59</definedName>
    <definedName name="_xlnm.Print_Area" localSheetId="11">Лист11!$A$1:$EK$52</definedName>
    <definedName name="_xlnm.Print_Area" localSheetId="12">Лист12!$A$1:$EK$41</definedName>
    <definedName name="_xlnm.Print_Area" localSheetId="14">Лист15!$A$1:$EK$54</definedName>
    <definedName name="_xlnm.Print_Area" localSheetId="20">Лист21!$A$1:$EK$59</definedName>
    <definedName name="_xlnm.Print_Area" localSheetId="21">Лист22!$A$1:$EK$48</definedName>
    <definedName name="_xlnm.Print_Area" localSheetId="22">Лист23!$A$1:$EK$43</definedName>
    <definedName name="_xlnm.Print_Area" localSheetId="1">'Лист2-3'!$A$1:$EK$72</definedName>
    <definedName name="_xlnm.Print_Area" localSheetId="23">Лист24!$A$1:$EK$60</definedName>
    <definedName name="_xlnm.Print_Area" localSheetId="2">'Лист4-5 '!$A$1:$EK$77</definedName>
    <definedName name="_xlnm.Print_Area" localSheetId="6">Лист6!$A$1:$EK$61</definedName>
    <definedName name="_xlnm.Print_Area" localSheetId="8">Лист8!$A$1:$EK$57</definedName>
    <definedName name="_xlnm.Print_Area" localSheetId="5">Налоги!$A$1:$K$46</definedName>
  </definedNames>
  <calcPr calcId="152511" refMode="R1C1" fullPrecision="0"/>
  <customWorkbookViews>
    <customWorkbookView name="Кудашева - Личное представление" guid="{5B44D67A-4A8A-4B75-BA10-E8F24D4649E0}" mergeInterval="0" personalView="1" maximized="1" windowWidth="1916" windowHeight="807" tabRatio="924" activeSheetId="3"/>
    <customWorkbookView name="Гофман - Личное представление" guid="{CF47E490-C0ED-4780-9B5C-F9D87DEF3722}" mergeInterval="0" personalView="1" maximized="1" windowWidth="1916" windowHeight="755" tabRatio="924" activeSheetId="3"/>
    <customWorkbookView name="Глазкова Анна - Личное представление" guid="{B1FA3864-7F05-425E-8ED1-7784AEC0641C}" mergeInterval="0" personalView="1" maximized="1" windowWidth="1916" windowHeight="855" tabRatio="924" activeSheetId="3"/>
  </customWorkbookViews>
</workbook>
</file>

<file path=xl/calcChain.xml><?xml version="1.0" encoding="utf-8"?>
<calcChain xmlns="http://schemas.openxmlformats.org/spreadsheetml/2006/main">
  <c r="DR71" i="2" l="1"/>
  <c r="CX71" i="2"/>
  <c r="DR70" i="2"/>
  <c r="CX70" i="2"/>
  <c r="CD69" i="2"/>
  <c r="BJ69" i="2"/>
  <c r="DR69" i="2" s="1"/>
  <c r="CX69" i="2" l="1"/>
  <c r="EF66" i="3"/>
  <c r="EF63" i="3"/>
  <c r="EF60" i="3"/>
  <c r="EF56" i="3"/>
  <c r="EF54" i="3"/>
  <c r="EF53" i="3"/>
  <c r="EF52" i="3"/>
  <c r="EF51" i="3"/>
  <c r="EF50" i="3"/>
  <c r="EF48" i="3"/>
  <c r="EF46" i="3"/>
  <c r="EF44" i="3"/>
  <c r="EF36" i="3"/>
  <c r="EF34" i="3"/>
  <c r="EF32" i="3"/>
  <c r="EF31" i="3"/>
  <c r="DS66" i="3"/>
  <c r="DS63" i="3"/>
  <c r="DS60" i="3"/>
  <c r="DS56" i="3"/>
  <c r="DS54" i="3"/>
  <c r="DS52" i="3"/>
  <c r="DS46" i="3"/>
  <c r="DS44" i="3"/>
  <c r="DS36" i="3"/>
  <c r="DS34" i="3"/>
  <c r="DS32" i="3"/>
  <c r="DS31" i="3"/>
  <c r="DF66" i="3"/>
  <c r="DF63" i="3"/>
  <c r="DF60" i="3"/>
  <c r="DF56" i="3"/>
  <c r="DF54" i="3"/>
  <c r="DF52" i="3"/>
  <c r="DF46" i="3"/>
  <c r="DF44" i="3"/>
  <c r="DF36" i="3"/>
  <c r="DF34" i="3"/>
  <c r="DF32" i="3"/>
  <c r="DF31" i="3"/>
  <c r="CF66" i="3"/>
  <c r="CF63" i="3"/>
  <c r="CF60" i="3"/>
  <c r="CF56" i="3"/>
  <c r="CF54" i="3"/>
  <c r="CF53" i="3"/>
  <c r="CF52" i="3"/>
  <c r="CF51" i="3"/>
  <c r="CF50" i="3"/>
  <c r="CF48" i="3"/>
  <c r="CF46" i="3"/>
  <c r="CF44" i="3"/>
  <c r="CF36" i="3"/>
  <c r="CF34" i="3"/>
  <c r="CF32" i="3"/>
  <c r="CF31" i="3"/>
  <c r="BF66" i="3"/>
  <c r="BF63" i="3"/>
  <c r="BF60" i="3"/>
  <c r="BF56" i="3"/>
  <c r="BF54" i="3"/>
  <c r="BF53" i="3"/>
  <c r="BF52" i="3"/>
  <c r="BF51" i="3"/>
  <c r="BF50" i="3"/>
  <c r="BF48" i="3"/>
  <c r="BF46" i="3"/>
  <c r="BF44" i="3"/>
  <c r="BF36" i="3"/>
  <c r="BF34" i="3"/>
  <c r="BF32" i="3"/>
  <c r="BF31" i="3"/>
  <c r="BF25" i="3"/>
  <c r="AS66" i="3"/>
  <c r="AS63" i="3"/>
  <c r="AS60" i="3"/>
  <c r="AS56" i="3"/>
  <c r="AS54" i="3"/>
  <c r="AS53" i="3"/>
  <c r="AS52" i="3"/>
  <c r="AS46" i="3"/>
  <c r="AS44" i="3"/>
  <c r="AS36" i="3"/>
  <c r="AS34" i="3"/>
  <c r="AS32" i="3"/>
  <c r="AS31" i="3"/>
  <c r="AF66" i="3"/>
  <c r="AF63" i="3"/>
  <c r="AF60" i="3"/>
  <c r="AF56" i="3"/>
  <c r="AF52" i="3"/>
  <c r="AF46" i="3"/>
  <c r="AF44" i="3"/>
  <c r="DR68" i="2"/>
  <c r="CX68" i="2"/>
  <c r="DR64" i="2"/>
  <c r="CX64" i="2"/>
  <c r="DR62" i="2"/>
  <c r="CX62" i="2"/>
  <c r="DR61" i="2"/>
  <c r="CX61" i="2"/>
  <c r="DR60" i="2"/>
  <c r="CX60" i="2"/>
  <c r="DR59" i="2"/>
  <c r="CX59" i="2"/>
  <c r="DR58" i="2"/>
  <c r="CX58" i="2"/>
  <c r="DR56" i="2"/>
  <c r="CX56" i="2"/>
  <c r="DR47" i="2"/>
  <c r="CX47" i="2"/>
  <c r="DR46" i="2"/>
  <c r="CX46" i="2"/>
  <c r="DR44" i="2"/>
  <c r="CX44" i="2"/>
  <c r="DR38" i="2"/>
  <c r="CX38" i="2"/>
  <c r="DR30" i="2"/>
  <c r="CX30" i="2"/>
  <c r="DR28" i="2"/>
  <c r="CX28" i="2"/>
  <c r="DR25" i="2"/>
  <c r="CX25" i="2"/>
  <c r="DR23" i="2"/>
  <c r="CX23" i="2"/>
  <c r="DR20" i="2"/>
  <c r="CX20" i="2"/>
  <c r="J61" i="30"/>
  <c r="BA52" i="30"/>
  <c r="AV52" i="30"/>
  <c r="AQ52" i="30"/>
  <c r="AL52" i="30"/>
  <c r="AG52" i="30"/>
  <c r="AB52" i="30"/>
  <c r="W52" i="30"/>
  <c r="R52" i="30"/>
  <c r="M52" i="30"/>
  <c r="D52" i="30"/>
  <c r="AZ51" i="30"/>
  <c r="AU51" i="30"/>
  <c r="AP51" i="30"/>
  <c r="AK51" i="30"/>
  <c r="AF51" i="30"/>
  <c r="AA51" i="30"/>
  <c r="V51" i="30"/>
  <c r="Q51" i="30"/>
  <c r="L51" i="30"/>
  <c r="C51" i="30"/>
  <c r="AZ50" i="30"/>
  <c r="AU50" i="30"/>
  <c r="AP50" i="30"/>
  <c r="AK50" i="30"/>
  <c r="AF50" i="30"/>
  <c r="AA50" i="30"/>
  <c r="V50" i="30"/>
  <c r="Q50" i="30"/>
  <c r="L50" i="30"/>
  <c r="C50" i="30"/>
  <c r="AZ49" i="30"/>
  <c r="AU49" i="30"/>
  <c r="AP49" i="30"/>
  <c r="AK49" i="30"/>
  <c r="AF49" i="30"/>
  <c r="AA49" i="30"/>
  <c r="V49" i="30"/>
  <c r="Q49" i="30"/>
  <c r="L49" i="30"/>
  <c r="C49" i="30"/>
  <c r="AZ48" i="30"/>
  <c r="AU48" i="30"/>
  <c r="AP48" i="30"/>
  <c r="AK48" i="30"/>
  <c r="AF48" i="30"/>
  <c r="AA48" i="30"/>
  <c r="V48" i="30"/>
  <c r="Q48" i="30"/>
  <c r="L48" i="30"/>
  <c r="C48" i="30"/>
  <c r="AZ47" i="30"/>
  <c r="AU47" i="30"/>
  <c r="AP47" i="30"/>
  <c r="AK47" i="30"/>
  <c r="AF47" i="30"/>
  <c r="AA47" i="30"/>
  <c r="V47" i="30"/>
  <c r="Q47" i="30"/>
  <c r="L47" i="30"/>
  <c r="C47" i="30"/>
  <c r="AZ46" i="30"/>
  <c r="AU46" i="30"/>
  <c r="AP46" i="30"/>
  <c r="AK46" i="30"/>
  <c r="AF46" i="30"/>
  <c r="AA46" i="30"/>
  <c r="V46" i="30"/>
  <c r="Q46" i="30"/>
  <c r="L46" i="30"/>
  <c r="C46" i="30"/>
  <c r="AZ45" i="30"/>
  <c r="AU45" i="30"/>
  <c r="AP45" i="30"/>
  <c r="AK45" i="30"/>
  <c r="AF45" i="30"/>
  <c r="AA45" i="30"/>
  <c r="V45" i="30"/>
  <c r="Q45" i="30"/>
  <c r="L45" i="30"/>
  <c r="C45" i="30"/>
  <c r="AZ44" i="30"/>
  <c r="AU44" i="30"/>
  <c r="AP44" i="30"/>
  <c r="AK44" i="30"/>
  <c r="AF44" i="30"/>
  <c r="AA44" i="30"/>
  <c r="V44" i="30"/>
  <c r="Q44" i="30"/>
  <c r="L44" i="30"/>
  <c r="C44" i="30"/>
  <c r="AZ43" i="30"/>
  <c r="AU43" i="30"/>
  <c r="AP43" i="30"/>
  <c r="AK43" i="30"/>
  <c r="AF43" i="30"/>
  <c r="AA43" i="30"/>
  <c r="V43" i="30"/>
  <c r="Q43" i="30"/>
  <c r="L43" i="30"/>
  <c r="C43" i="30"/>
  <c r="AZ42" i="30"/>
  <c r="AU42" i="30"/>
  <c r="AP42" i="30"/>
  <c r="AK42" i="30"/>
  <c r="AF42" i="30"/>
  <c r="AA42" i="30"/>
  <c r="V42" i="30"/>
  <c r="Q42" i="30"/>
  <c r="L42" i="30"/>
  <c r="C42" i="30"/>
  <c r="AZ41" i="30"/>
  <c r="AU41" i="30"/>
  <c r="AP41" i="30"/>
  <c r="AK41" i="30"/>
  <c r="AF41" i="30"/>
  <c r="AA41" i="30"/>
  <c r="V41" i="30"/>
  <c r="Q41" i="30"/>
  <c r="L41" i="30"/>
  <c r="C41" i="30"/>
  <c r="AZ40" i="30"/>
  <c r="AU40" i="30"/>
  <c r="AP40" i="30"/>
  <c r="AK40" i="30"/>
  <c r="AF40" i="30"/>
  <c r="AA40" i="30"/>
  <c r="V40" i="30"/>
  <c r="Q40" i="30"/>
  <c r="L40" i="30"/>
  <c r="C40" i="30"/>
  <c r="AZ39" i="30"/>
  <c r="AU39" i="30"/>
  <c r="AP39" i="30"/>
  <c r="AK39" i="30"/>
  <c r="AF39" i="30"/>
  <c r="AA39" i="30"/>
  <c r="V39" i="30"/>
  <c r="Q39" i="30"/>
  <c r="L39" i="30"/>
  <c r="C39" i="30"/>
  <c r="AZ38" i="30"/>
  <c r="AU38" i="30"/>
  <c r="AP38" i="30"/>
  <c r="AK38" i="30"/>
  <c r="AF38" i="30"/>
  <c r="AA38" i="30"/>
  <c r="V38" i="30"/>
  <c r="Q38" i="30"/>
  <c r="L38" i="30"/>
  <c r="C38" i="30"/>
  <c r="AZ37" i="30"/>
  <c r="AU37" i="30"/>
  <c r="AP37" i="30"/>
  <c r="AK37" i="30"/>
  <c r="AF37" i="30"/>
  <c r="AA37" i="30"/>
  <c r="V37" i="30"/>
  <c r="Q37" i="30"/>
  <c r="L37" i="30"/>
  <c r="C37" i="30"/>
  <c r="AZ36" i="30"/>
  <c r="AU36" i="30"/>
  <c r="AP36" i="30"/>
  <c r="AK36" i="30"/>
  <c r="AF36" i="30"/>
  <c r="AA36" i="30"/>
  <c r="V36" i="30"/>
  <c r="Q36" i="30"/>
  <c r="L36" i="30"/>
  <c r="C36" i="30"/>
  <c r="AZ35" i="30"/>
  <c r="AU35" i="30"/>
  <c r="AP35" i="30"/>
  <c r="AK35" i="30"/>
  <c r="AF35" i="30"/>
  <c r="AA35" i="30"/>
  <c r="V35" i="30"/>
  <c r="Q35" i="30"/>
  <c r="L35" i="30"/>
  <c r="C35" i="30"/>
  <c r="AZ34" i="30"/>
  <c r="AU34" i="30"/>
  <c r="AP34" i="30"/>
  <c r="AK34" i="30"/>
  <c r="AF34" i="30"/>
  <c r="AA34" i="30"/>
  <c r="V34" i="30"/>
  <c r="Q34" i="30"/>
  <c r="L34" i="30"/>
  <c r="C34" i="30"/>
  <c r="AZ33" i="30"/>
  <c r="AU33" i="30"/>
  <c r="AP33" i="30"/>
  <c r="AK33" i="30"/>
  <c r="AF33" i="30"/>
  <c r="AA33" i="30"/>
  <c r="V33" i="30"/>
  <c r="Q33" i="30"/>
  <c r="L33" i="30"/>
  <c r="C33" i="30"/>
  <c r="AZ32" i="30"/>
  <c r="AU32" i="30"/>
  <c r="AP32" i="30"/>
  <c r="AK32" i="30"/>
  <c r="AF32" i="30"/>
  <c r="AA32" i="30"/>
  <c r="V32" i="30"/>
  <c r="Q32" i="30"/>
  <c r="L32" i="30"/>
  <c r="C32" i="30"/>
  <c r="AZ31" i="30"/>
  <c r="AU31" i="30"/>
  <c r="AP31" i="30"/>
  <c r="AK31" i="30"/>
  <c r="AF31" i="30"/>
  <c r="AA31" i="30"/>
  <c r="V31" i="30"/>
  <c r="Q31" i="30"/>
  <c r="L31" i="30"/>
  <c r="C31" i="30"/>
  <c r="AZ30" i="30"/>
  <c r="AU30" i="30"/>
  <c r="AP30" i="30"/>
  <c r="AK30" i="30"/>
  <c r="AF30" i="30"/>
  <c r="AA30" i="30"/>
  <c r="V30" i="30"/>
  <c r="Q30" i="30"/>
  <c r="L30" i="30"/>
  <c r="C30" i="30"/>
  <c r="AZ29" i="30"/>
  <c r="AU29" i="30"/>
  <c r="AP29" i="30"/>
  <c r="AK29" i="30"/>
  <c r="AF29" i="30"/>
  <c r="AA29" i="30"/>
  <c r="V29" i="30"/>
  <c r="Q29" i="30"/>
  <c r="L29" i="30"/>
  <c r="C29" i="30"/>
  <c r="AZ28" i="30"/>
  <c r="AU28" i="30"/>
  <c r="AP28" i="30"/>
  <c r="AK28" i="30"/>
  <c r="AF28" i="30"/>
  <c r="AA28" i="30"/>
  <c r="V28" i="30"/>
  <c r="Q28" i="30"/>
  <c r="L28" i="30"/>
  <c r="C28" i="30"/>
  <c r="AZ27" i="30"/>
  <c r="AU27" i="30"/>
  <c r="AP27" i="30"/>
  <c r="AK27" i="30"/>
  <c r="AF27" i="30"/>
  <c r="AA27" i="30"/>
  <c r="V27" i="30"/>
  <c r="Q27" i="30"/>
  <c r="L27" i="30"/>
  <c r="C27" i="30"/>
  <c r="AZ26" i="30"/>
  <c r="AU26" i="30"/>
  <c r="AP26" i="30"/>
  <c r="AK26" i="30"/>
  <c r="AF26" i="30"/>
  <c r="AA26" i="30"/>
  <c r="V26" i="30"/>
  <c r="Q26" i="30"/>
  <c r="L26" i="30"/>
  <c r="C26" i="30"/>
  <c r="AZ25" i="30"/>
  <c r="AU25" i="30"/>
  <c r="AP25" i="30"/>
  <c r="AK25" i="30"/>
  <c r="AF25" i="30"/>
  <c r="AA25" i="30"/>
  <c r="V25" i="30"/>
  <c r="Q25" i="30"/>
  <c r="L25" i="30"/>
  <c r="C25" i="30"/>
  <c r="AZ24" i="30"/>
  <c r="AU24" i="30"/>
  <c r="AP24" i="30"/>
  <c r="AK24" i="30"/>
  <c r="AF24" i="30"/>
  <c r="AA24" i="30"/>
  <c r="V24" i="30"/>
  <c r="Q24" i="30"/>
  <c r="L24" i="30"/>
  <c r="C24" i="30"/>
  <c r="AZ23" i="30"/>
  <c r="AU23" i="30"/>
  <c r="AP23" i="30"/>
  <c r="AK23" i="30"/>
  <c r="AF23" i="30"/>
  <c r="AA23" i="30"/>
  <c r="V23" i="30"/>
  <c r="Q23" i="30"/>
  <c r="L23" i="30"/>
  <c r="C23" i="30"/>
  <c r="AZ22" i="30"/>
  <c r="AU22" i="30"/>
  <c r="AP22" i="30"/>
  <c r="AK22" i="30"/>
  <c r="AF22" i="30"/>
  <c r="AA22" i="30"/>
  <c r="V22" i="30"/>
  <c r="Q22" i="30"/>
  <c r="L22" i="30"/>
  <c r="C22" i="30"/>
  <c r="AZ21" i="30"/>
  <c r="AU21" i="30"/>
  <c r="AP21" i="30"/>
  <c r="AK21" i="30"/>
  <c r="AF21" i="30"/>
  <c r="AA21" i="30"/>
  <c r="V21" i="30"/>
  <c r="Q21" i="30"/>
  <c r="L21" i="30"/>
  <c r="C21" i="30"/>
  <c r="AZ20" i="30"/>
  <c r="AU20" i="30"/>
  <c r="AP20" i="30"/>
  <c r="AK20" i="30"/>
  <c r="AF20" i="30"/>
  <c r="AA20" i="30"/>
  <c r="V20" i="30"/>
  <c r="Q20" i="30"/>
  <c r="L20" i="30"/>
  <c r="C20" i="30"/>
  <c r="AZ19" i="30"/>
  <c r="AU19" i="30"/>
  <c r="AP19" i="30"/>
  <c r="AK19" i="30"/>
  <c r="AF19" i="30"/>
  <c r="AA19" i="30"/>
  <c r="V19" i="30"/>
  <c r="Q19" i="30"/>
  <c r="L19" i="30"/>
  <c r="C19" i="30"/>
  <c r="AZ18" i="30"/>
  <c r="AU18" i="30"/>
  <c r="AP18" i="30"/>
  <c r="AK18" i="30"/>
  <c r="AF18" i="30"/>
  <c r="AA18" i="30"/>
  <c r="V18" i="30"/>
  <c r="Q18" i="30"/>
  <c r="L18" i="30"/>
  <c r="C18" i="30"/>
  <c r="AZ17" i="30"/>
  <c r="AU17" i="30"/>
  <c r="AP17" i="30"/>
  <c r="AK17" i="30"/>
  <c r="AF17" i="30"/>
  <c r="AA17" i="30"/>
  <c r="V17" i="30"/>
  <c r="Q17" i="30"/>
  <c r="L17" i="30"/>
  <c r="C17" i="30"/>
  <c r="AZ16" i="30"/>
  <c r="AU16" i="30"/>
  <c r="AP16" i="30"/>
  <c r="AK16" i="30"/>
  <c r="AF16" i="30"/>
  <c r="AA16" i="30"/>
  <c r="V16" i="30"/>
  <c r="Q16" i="30"/>
  <c r="L16" i="30"/>
  <c r="C16" i="30"/>
  <c r="AZ15" i="30"/>
  <c r="AU15" i="30"/>
  <c r="AP15" i="30"/>
  <c r="AK15" i="30"/>
  <c r="AF15" i="30"/>
  <c r="AA15" i="30"/>
  <c r="V15" i="30"/>
  <c r="Q15" i="30"/>
  <c r="L15" i="30"/>
  <c r="C15" i="30"/>
  <c r="AZ14" i="30"/>
  <c r="AU14" i="30"/>
  <c r="AP14" i="30"/>
  <c r="AK14" i="30"/>
  <c r="AF14" i="30"/>
  <c r="AA14" i="30"/>
  <c r="V14" i="30"/>
  <c r="Q14" i="30"/>
  <c r="L14" i="30"/>
  <c r="C14" i="30"/>
  <c r="AZ13" i="30"/>
  <c r="AU13" i="30"/>
  <c r="AP13" i="30"/>
  <c r="AK13" i="30"/>
  <c r="AF13" i="30"/>
  <c r="AA13" i="30"/>
  <c r="V13" i="30"/>
  <c r="Q13" i="30"/>
  <c r="L13" i="30"/>
  <c r="C13" i="30"/>
  <c r="AZ12" i="30"/>
  <c r="AU12" i="30"/>
  <c r="AP12" i="30"/>
  <c r="AK12" i="30"/>
  <c r="AF12" i="30"/>
  <c r="AA12" i="30"/>
  <c r="V12" i="30"/>
  <c r="Q12" i="30"/>
  <c r="L12" i="30"/>
  <c r="C12" i="30"/>
  <c r="AZ11" i="30"/>
  <c r="AU11" i="30"/>
  <c r="AP11" i="30"/>
  <c r="AK11" i="30"/>
  <c r="AF11" i="30"/>
  <c r="AA11" i="30"/>
  <c r="V11" i="30"/>
  <c r="Q11" i="30"/>
  <c r="L11" i="30"/>
  <c r="C11" i="30"/>
  <c r="AZ10" i="30"/>
  <c r="AZ52" i="30" s="1"/>
  <c r="AU10" i="30"/>
  <c r="AU52" i="30" s="1"/>
  <c r="AP10" i="30"/>
  <c r="AP52" i="30" s="1"/>
  <c r="AK10" i="30"/>
  <c r="AK52" i="30" s="1"/>
  <c r="AF10" i="30"/>
  <c r="AF52" i="30" s="1"/>
  <c r="AA10" i="30"/>
  <c r="AA52" i="30" s="1"/>
  <c r="V10" i="30"/>
  <c r="V52" i="30" s="1"/>
  <c r="Q10" i="30"/>
  <c r="Q52" i="30" s="1"/>
  <c r="L10" i="30"/>
  <c r="L52" i="30" s="1"/>
  <c r="C10" i="30"/>
  <c r="C52" i="30" s="1"/>
  <c r="R5" i="30"/>
  <c r="AB5" i="30" s="1"/>
  <c r="M5" i="30"/>
  <c r="W5" i="30" s="1"/>
  <c r="AG5" i="30" s="1"/>
  <c r="AL5" i="30" s="1"/>
  <c r="AQ5" i="30" s="1"/>
  <c r="AV5" i="30" s="1"/>
  <c r="BA5" i="30" s="1"/>
  <c r="L5" i="30"/>
  <c r="Q5" i="30" s="1"/>
  <c r="AA5" i="30" s="1"/>
  <c r="V5" i="30" l="1"/>
  <c r="AF5" i="30" s="1"/>
  <c r="AK5" i="30" s="1"/>
  <c r="AP5" i="30" s="1"/>
  <c r="AU5" i="30" s="1"/>
  <c r="AZ5" i="30" s="1"/>
  <c r="CN11" i="15"/>
  <c r="BO11" i="15"/>
  <c r="A44" i="1" l="1"/>
  <c r="A45" i="1"/>
  <c r="A43" i="1"/>
  <c r="A38" i="1"/>
  <c r="C37" i="1"/>
  <c r="A37" i="1" s="1"/>
  <c r="DN49" i="23" l="1"/>
  <c r="AT49" i="23"/>
  <c r="AH49" i="23"/>
  <c r="AH28" i="23"/>
  <c r="AH27" i="23"/>
  <c r="AH26" i="23"/>
  <c r="AH25" i="23"/>
  <c r="AH24" i="23"/>
  <c r="AH23" i="23"/>
  <c r="AH22" i="23"/>
  <c r="CH31" i="12" l="1"/>
  <c r="BZ31" i="12"/>
  <c r="BB31" i="12"/>
  <c r="BR30" i="12"/>
  <c r="BJ30" i="12"/>
  <c r="AT30" i="12"/>
  <c r="AL30" i="12"/>
  <c r="BR28" i="12"/>
  <c r="BJ28" i="12"/>
  <c r="AT28" i="12"/>
  <c r="AL28" i="12" s="1"/>
  <c r="BR26" i="12"/>
  <c r="BJ26" i="12"/>
  <c r="AT26" i="12"/>
  <c r="AL26" i="12" s="1"/>
  <c r="BR25" i="12"/>
  <c r="BJ25" i="12"/>
  <c r="AT25" i="12"/>
  <c r="AL25" i="12" s="1"/>
  <c r="BR23" i="12"/>
  <c r="BJ23" i="12"/>
  <c r="AT23" i="12"/>
  <c r="AL23" i="12" s="1"/>
  <c r="BR22" i="12"/>
  <c r="BJ22" i="12"/>
  <c r="AT22" i="12"/>
  <c r="AL22" i="12" s="1"/>
  <c r="BR21" i="12"/>
  <c r="BJ21" i="12"/>
  <c r="AT21" i="12"/>
  <c r="AL21" i="12" s="1"/>
  <c r="BR19" i="12"/>
  <c r="BJ19" i="12"/>
  <c r="AT19" i="12"/>
  <c r="AL19" i="12" s="1"/>
  <c r="AD19" i="12" s="1"/>
  <c r="BR18" i="12"/>
  <c r="BJ18" i="12"/>
  <c r="AT18" i="12"/>
  <c r="AL18" i="12"/>
  <c r="CZ40" i="11"/>
  <c r="CR40" i="11"/>
  <c r="CD40" i="11"/>
  <c r="AY40" i="11"/>
  <c r="EE39" i="11"/>
  <c r="DP39" i="11"/>
  <c r="DH39" i="11"/>
  <c r="CK39" i="11"/>
  <c r="BV39" i="11"/>
  <c r="BN39" i="11"/>
  <c r="AR39" i="11"/>
  <c r="EE37" i="11"/>
  <c r="DP37" i="11"/>
  <c r="DH37" i="11"/>
  <c r="DX37" i="11" s="1"/>
  <c r="CK37" i="11"/>
  <c r="BV37" i="11"/>
  <c r="BN37" i="11" s="1"/>
  <c r="BF37" i="11" s="1"/>
  <c r="AR37" i="11"/>
  <c r="EE35" i="11"/>
  <c r="DP35" i="11"/>
  <c r="DH35" i="11"/>
  <c r="DX35" i="11" s="1"/>
  <c r="CK35" i="11"/>
  <c r="BV35" i="11"/>
  <c r="BN35" i="11"/>
  <c r="BF35" i="11" s="1"/>
  <c r="AR35" i="11"/>
  <c r="EE34" i="11"/>
  <c r="DP34" i="11"/>
  <c r="DH34" i="11"/>
  <c r="DX34" i="11" s="1"/>
  <c r="CK34" i="11"/>
  <c r="BV34" i="11"/>
  <c r="BN34" i="11" s="1"/>
  <c r="AB34" i="11"/>
  <c r="AR34" i="11" s="1"/>
  <c r="EE32" i="11"/>
  <c r="DP32" i="11"/>
  <c r="DH32" i="11"/>
  <c r="DX32" i="11" s="1"/>
  <c r="CK32" i="11"/>
  <c r="BV32" i="11"/>
  <c r="BN32" i="11"/>
  <c r="AB32" i="11"/>
  <c r="AR32" i="11" s="1"/>
  <c r="EE31" i="11"/>
  <c r="DP31" i="11"/>
  <c r="DH31" i="11"/>
  <c r="DX31" i="11" s="1"/>
  <c r="CK31" i="11"/>
  <c r="BV31" i="11"/>
  <c r="BN31" i="11" s="1"/>
  <c r="BF31" i="11" s="1"/>
  <c r="AR31" i="11"/>
  <c r="AJ31" i="11"/>
  <c r="AJ40" i="11" s="1"/>
  <c r="AB31" i="11"/>
  <c r="EE30" i="11"/>
  <c r="DP30" i="11"/>
  <c r="DH30" i="11"/>
  <c r="DX30" i="11" s="1"/>
  <c r="CK30" i="11"/>
  <c r="BV30" i="11"/>
  <c r="BN30" i="11"/>
  <c r="BF30" i="11" s="1"/>
  <c r="EE28" i="11"/>
  <c r="DP28" i="11"/>
  <c r="DH28" i="11"/>
  <c r="DX28" i="11" s="1"/>
  <c r="CK28" i="11"/>
  <c r="BV28" i="11"/>
  <c r="BN28" i="11"/>
  <c r="BF28" i="11" s="1"/>
  <c r="EE27" i="11"/>
  <c r="EE40" i="11" s="1"/>
  <c r="DP27" i="11"/>
  <c r="DH27" i="11"/>
  <c r="CK27" i="11"/>
  <c r="CK40" i="11" s="1"/>
  <c r="BV27" i="11"/>
  <c r="BV40" i="11" s="1"/>
  <c r="AB27" i="11"/>
  <c r="AR27" i="11" s="1"/>
  <c r="BF34" i="11" l="1"/>
  <c r="BF32" i="11"/>
  <c r="DP40" i="11"/>
  <c r="AD21" i="12"/>
  <c r="AD25" i="12"/>
  <c r="AD30" i="12"/>
  <c r="BF39" i="11"/>
  <c r="AD18" i="12"/>
  <c r="AD23" i="12"/>
  <c r="AL31" i="12"/>
  <c r="AD28" i="12"/>
  <c r="BJ31" i="12"/>
  <c r="BR31" i="12"/>
  <c r="BN27" i="11"/>
  <c r="BF27" i="11" s="1"/>
  <c r="BF40" i="11" s="1"/>
  <c r="AB40" i="11"/>
  <c r="DH40" i="11"/>
  <c r="DX39" i="11"/>
  <c r="AD22" i="12"/>
  <c r="AT31" i="12"/>
  <c r="AD26" i="12"/>
  <c r="AR40" i="11"/>
  <c r="DX27" i="11"/>
  <c r="DX40" i="11" s="1"/>
  <c r="DT30" i="16"/>
  <c r="CN34" i="15"/>
  <c r="BO34" i="15"/>
  <c r="BN40" i="11" l="1"/>
  <c r="AD31" i="12"/>
  <c r="AU17" i="22"/>
  <c r="AU16" i="22" s="1"/>
  <c r="AU43" i="22" s="1"/>
  <c r="DC30" i="8" l="1"/>
  <c r="DC31" i="8"/>
  <c r="DC29" i="8"/>
  <c r="DC28" i="8"/>
  <c r="DC25" i="8"/>
  <c r="BT48" i="8"/>
  <c r="CA48" i="8"/>
  <c r="CH48" i="8"/>
  <c r="CO48" i="8"/>
  <c r="CV48" i="8"/>
  <c r="DQ48" i="8"/>
  <c r="DX48" i="8"/>
  <c r="EE48" i="8"/>
  <c r="BM48" i="8"/>
  <c r="DJ27" i="8"/>
  <c r="DJ48" i="8" s="1"/>
  <c r="AY27" i="8"/>
  <c r="AR27" i="8"/>
  <c r="AR48" i="8" s="1"/>
  <c r="CE45" i="10"/>
  <c r="BV47" i="10"/>
  <c r="BV45" i="10" s="1"/>
  <c r="AF45" i="10"/>
  <c r="DC27" i="8" l="1"/>
  <c r="DC48" i="8"/>
  <c r="BL30" i="16"/>
  <c r="BF30" i="16"/>
  <c r="AZ30" i="16"/>
  <c r="DR17" i="22" l="1"/>
  <c r="DR16" i="22" s="1"/>
  <c r="DR43" i="22" s="1"/>
  <c r="Y12" i="15"/>
  <c r="AH11" i="15"/>
  <c r="Y11" i="15" s="1"/>
  <c r="AU36" i="21" l="1"/>
  <c r="AU35" i="21" s="1"/>
  <c r="AL35" i="21"/>
  <c r="AL36" i="21"/>
  <c r="AU27" i="21"/>
  <c r="AU26" i="21" s="1"/>
  <c r="AL26" i="21"/>
  <c r="AL27" i="21"/>
  <c r="AU18" i="21"/>
  <c r="AU17" i="21" s="1"/>
  <c r="AL18" i="21"/>
  <c r="AL17" i="21" s="1"/>
  <c r="AL44" i="21" s="1"/>
  <c r="BM17" i="21"/>
  <c r="BM44" i="21" s="1"/>
  <c r="BM18" i="21"/>
  <c r="BD18" i="21"/>
  <c r="BD17" i="21" s="1"/>
  <c r="BD44" i="21" s="1"/>
  <c r="CD17" i="21"/>
  <c r="CD44" i="21" s="1"/>
  <c r="CD18" i="21"/>
  <c r="BV18" i="21"/>
  <c r="BV17" i="21" s="1"/>
  <c r="BV44" i="21" s="1"/>
  <c r="CU17" i="21"/>
  <c r="CU44" i="21" s="1"/>
  <c r="CU18" i="21"/>
  <c r="CM18" i="21"/>
  <c r="CM17" i="21" s="1"/>
  <c r="CM44" i="21" s="1"/>
  <c r="DL18" i="21"/>
  <c r="DL17" i="21" s="1"/>
  <c r="DL44" i="21" s="1"/>
  <c r="DD18" i="21"/>
  <c r="DD17" i="21" s="1"/>
  <c r="DD44" i="21" s="1"/>
  <c r="AL51" i="20"/>
  <c r="AL53" i="20"/>
  <c r="AY51" i="20"/>
  <c r="AY50" i="20" s="1"/>
  <c r="AL50" i="20" s="1"/>
  <c r="AL42" i="20"/>
  <c r="AL44" i="20"/>
  <c r="DL42" i="20"/>
  <c r="DL41" i="20" s="1"/>
  <c r="DL59" i="20" s="1"/>
  <c r="AY41" i="20"/>
  <c r="AY42" i="20"/>
  <c r="AL35" i="20"/>
  <c r="DL33" i="20"/>
  <c r="DL32" i="20" s="1"/>
  <c r="AL32" i="20" s="1"/>
  <c r="AY32" i="20"/>
  <c r="AY59" i="20" s="1"/>
  <c r="AY33" i="20"/>
  <c r="AL33" i="20" s="1"/>
  <c r="AU44" i="21" l="1"/>
  <c r="AL41" i="20"/>
  <c r="AL59" i="20" s="1"/>
  <c r="CI25" i="14"/>
  <c r="CB25" i="14"/>
  <c r="L4" i="5" l="1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3" i="5"/>
  <c r="B43" i="5" l="1"/>
  <c r="E43" i="5"/>
  <c r="F47" i="5"/>
  <c r="H43" i="5"/>
  <c r="M43" i="5" l="1"/>
  <c r="K47" i="5"/>
  <c r="K29" i="5"/>
  <c r="C47" i="5" l="1"/>
  <c r="D47" i="5"/>
  <c r="G47" i="5"/>
  <c r="I47" i="5"/>
  <c r="J47" i="5"/>
  <c r="EM49" i="3" l="1"/>
  <c r="G9" i="4" l="1"/>
  <c r="J9" i="4"/>
  <c r="M9" i="4" s="1"/>
  <c r="J10" i="4"/>
  <c r="G8" i="4" l="1"/>
  <c r="E5" i="5" l="1"/>
  <c r="H5" i="5"/>
  <c r="EL1" i="3" l="1"/>
  <c r="EL3" i="3" s="1"/>
  <c r="H4" i="5" l="1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4" i="5"/>
  <c r="H45" i="5"/>
  <c r="H46" i="5"/>
  <c r="E4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4" i="5"/>
  <c r="E45" i="5"/>
  <c r="E46" i="5"/>
  <c r="H3" i="5"/>
  <c r="E3" i="5"/>
  <c r="B4" i="5"/>
  <c r="M4" i="5" s="1"/>
  <c r="B5" i="5"/>
  <c r="M5" i="5" s="1"/>
  <c r="B6" i="5"/>
  <c r="M6" i="5" s="1"/>
  <c r="B7" i="5"/>
  <c r="M7" i="5" s="1"/>
  <c r="B8" i="5"/>
  <c r="B9" i="5"/>
  <c r="M9" i="5" s="1"/>
  <c r="B10" i="5"/>
  <c r="M10" i="5" s="1"/>
  <c r="B11" i="5"/>
  <c r="M11" i="5" s="1"/>
  <c r="B12" i="5"/>
  <c r="B13" i="5"/>
  <c r="M13" i="5" s="1"/>
  <c r="B14" i="5"/>
  <c r="M14" i="5" s="1"/>
  <c r="B15" i="5"/>
  <c r="M15" i="5" s="1"/>
  <c r="B16" i="5"/>
  <c r="B17" i="5"/>
  <c r="M17" i="5" s="1"/>
  <c r="B18" i="5"/>
  <c r="M18" i="5" s="1"/>
  <c r="B19" i="5"/>
  <c r="M19" i="5" s="1"/>
  <c r="B20" i="5"/>
  <c r="B21" i="5"/>
  <c r="M21" i="5" s="1"/>
  <c r="B22" i="5"/>
  <c r="M22" i="5" s="1"/>
  <c r="B23" i="5"/>
  <c r="M23" i="5" s="1"/>
  <c r="B24" i="5"/>
  <c r="B25" i="5"/>
  <c r="M25" i="5" s="1"/>
  <c r="B26" i="5"/>
  <c r="M26" i="5" s="1"/>
  <c r="B27" i="5"/>
  <c r="M27" i="5" s="1"/>
  <c r="B28" i="5"/>
  <c r="B29" i="5"/>
  <c r="M29" i="5" s="1"/>
  <c r="B30" i="5"/>
  <c r="M30" i="5" s="1"/>
  <c r="B31" i="5"/>
  <c r="M31" i="5" s="1"/>
  <c r="B32" i="5"/>
  <c r="B33" i="5"/>
  <c r="M33" i="5" s="1"/>
  <c r="B34" i="5"/>
  <c r="M34" i="5" s="1"/>
  <c r="B35" i="5"/>
  <c r="M35" i="5" s="1"/>
  <c r="B36" i="5"/>
  <c r="B37" i="5"/>
  <c r="M37" i="5" s="1"/>
  <c r="B38" i="5"/>
  <c r="M38" i="5" s="1"/>
  <c r="B39" i="5"/>
  <c r="M39" i="5" s="1"/>
  <c r="B40" i="5"/>
  <c r="B41" i="5"/>
  <c r="M41" i="5" s="1"/>
  <c r="B42" i="5"/>
  <c r="M42" i="5" s="1"/>
  <c r="B44" i="5"/>
  <c r="M44" i="5" s="1"/>
  <c r="B45" i="5"/>
  <c r="B46" i="5"/>
  <c r="M46" i="5" s="1"/>
  <c r="B3" i="5"/>
  <c r="M3" i="5" l="1"/>
  <c r="M45" i="5"/>
  <c r="M40" i="5"/>
  <c r="M36" i="5"/>
  <c r="M32" i="5"/>
  <c r="M28" i="5"/>
  <c r="M24" i="5"/>
  <c r="M20" i="5"/>
  <c r="M16" i="5"/>
  <c r="M12" i="5"/>
  <c r="M8" i="5"/>
  <c r="B47" i="5"/>
  <c r="E47" i="5"/>
  <c r="H47" i="5"/>
  <c r="U76" i="3"/>
  <c r="G76" i="3" l="1"/>
  <c r="B76" i="3"/>
  <c r="W72" i="3"/>
  <c r="Y39" i="3" l="1"/>
  <c r="CY53" i="3"/>
  <c r="AL48" i="3"/>
  <c r="AS48" i="3" s="1"/>
  <c r="Y48" i="3"/>
  <c r="AF48" i="3" s="1"/>
  <c r="BY30" i="3"/>
  <c r="CF30" i="3" s="1"/>
  <c r="Y17" i="3"/>
  <c r="AL33" i="3"/>
  <c r="Y25" i="3"/>
  <c r="AF25" i="3" s="1"/>
  <c r="Y50" i="3"/>
  <c r="Y53" i="3"/>
  <c r="AF53" i="3" s="1"/>
  <c r="Y51" i="3"/>
  <c r="AF51" i="3" s="1"/>
  <c r="DL51" i="3"/>
  <c r="DS51" i="3" s="1"/>
  <c r="DL48" i="3"/>
  <c r="DS48" i="3" s="1"/>
  <c r="CY51" i="3"/>
  <c r="DF51" i="3" s="1"/>
  <c r="DL50" i="3"/>
  <c r="DS50" i="3" s="1"/>
  <c r="CY48" i="3"/>
  <c r="DF48" i="3" s="1"/>
  <c r="DL53" i="3"/>
  <c r="DS53" i="3" s="1"/>
  <c r="CY50" i="3"/>
  <c r="DF50" i="3" s="1"/>
  <c r="EM67" i="3"/>
  <c r="EM66" i="3"/>
  <c r="EM65" i="3"/>
  <c r="EM64" i="3"/>
  <c r="EM63" i="3"/>
  <c r="DY62" i="3"/>
  <c r="EF62" i="3" s="1"/>
  <c r="DL62" i="3"/>
  <c r="DS62" i="3" s="1"/>
  <c r="CY62" i="3"/>
  <c r="DF62" i="3" s="1"/>
  <c r="BY62" i="3"/>
  <c r="CF62" i="3" s="1"/>
  <c r="AY62" i="3"/>
  <c r="BF62" i="3" s="1"/>
  <c r="AL62" i="3"/>
  <c r="AS62" i="3" s="1"/>
  <c r="Y62" i="3"/>
  <c r="AF62" i="3" s="1"/>
  <c r="EM61" i="3"/>
  <c r="EM60" i="3"/>
  <c r="EM59" i="3"/>
  <c r="EM58" i="3"/>
  <c r="EM57" i="3"/>
  <c r="EM56" i="3"/>
  <c r="EM55" i="3"/>
  <c r="EM54" i="3"/>
  <c r="Y54" i="3"/>
  <c r="AF54" i="3" s="1"/>
  <c r="EM52" i="3"/>
  <c r="AL51" i="3"/>
  <c r="AS51" i="3" s="1"/>
  <c r="AL50" i="3"/>
  <c r="EM47" i="3"/>
  <c r="EM46" i="3"/>
  <c r="EM45" i="3"/>
  <c r="EM44" i="3"/>
  <c r="EM43" i="3"/>
  <c r="EM42" i="3"/>
  <c r="EM41" i="3"/>
  <c r="EM40" i="3"/>
  <c r="DY39" i="3"/>
  <c r="EF39" i="3" s="1"/>
  <c r="DL39" i="3"/>
  <c r="CY39" i="3"/>
  <c r="BY39" i="3"/>
  <c r="CF39" i="3" s="1"/>
  <c r="AY39" i="3"/>
  <c r="BF39" i="3" s="1"/>
  <c r="AL39" i="3"/>
  <c r="DY38" i="3"/>
  <c r="EF38" i="3" s="1"/>
  <c r="DL38" i="3"/>
  <c r="DS38" i="3" s="1"/>
  <c r="CY38" i="3"/>
  <c r="DF38" i="3" s="1"/>
  <c r="BY38" i="3"/>
  <c r="CF38" i="3" s="1"/>
  <c r="AY38" i="3"/>
  <c r="AL38" i="3"/>
  <c r="Y38" i="3"/>
  <c r="EM37" i="3"/>
  <c r="EM36" i="3"/>
  <c r="Y36" i="3"/>
  <c r="AF36" i="3" s="1"/>
  <c r="EM35" i="3"/>
  <c r="EM34" i="3"/>
  <c r="Y34" i="3"/>
  <c r="AF34" i="3" s="1"/>
  <c r="DY33" i="3"/>
  <c r="EF33" i="3" s="1"/>
  <c r="DL33" i="3"/>
  <c r="CY33" i="3"/>
  <c r="BY33" i="3"/>
  <c r="CF33" i="3" s="1"/>
  <c r="AY33" i="3"/>
  <c r="Y33" i="3"/>
  <c r="EM32" i="3"/>
  <c r="Y32" i="3"/>
  <c r="AF32" i="3" s="1"/>
  <c r="EM31" i="3"/>
  <c r="Y31" i="3"/>
  <c r="AF31" i="3" s="1"/>
  <c r="DY30" i="3"/>
  <c r="EF30" i="3" s="1"/>
  <c r="DL30" i="3"/>
  <c r="CY30" i="3"/>
  <c r="AY30" i="3"/>
  <c r="AL30" i="3"/>
  <c r="Y30" i="3"/>
  <c r="DY29" i="3"/>
  <c r="EF29" i="3" s="1"/>
  <c r="DL29" i="3"/>
  <c r="CY29" i="3"/>
  <c r="BY29" i="3"/>
  <c r="CF29" i="3" s="1"/>
  <c r="AY29" i="3"/>
  <c r="BF29" i="3" s="1"/>
  <c r="AL29" i="3"/>
  <c r="Y29" i="3"/>
  <c r="EM28" i="3"/>
  <c r="DY27" i="3"/>
  <c r="EF27" i="3" s="1"/>
  <c r="DL27" i="3"/>
  <c r="CY27" i="3"/>
  <c r="BY27" i="3"/>
  <c r="CF27" i="3" s="1"/>
  <c r="AY27" i="3"/>
  <c r="BF27" i="3" s="1"/>
  <c r="AL27" i="3"/>
  <c r="Y27" i="3"/>
  <c r="EM26" i="3"/>
  <c r="DY25" i="3"/>
  <c r="EF25" i="3" s="1"/>
  <c r="DL25" i="3"/>
  <c r="DS25" i="3" s="1"/>
  <c r="CY25" i="3"/>
  <c r="DF25" i="3" s="1"/>
  <c r="BY25" i="3"/>
  <c r="CF25" i="3" s="1"/>
  <c r="AL25" i="3"/>
  <c r="AS25" i="3" s="1"/>
  <c r="DY24" i="3"/>
  <c r="EF24" i="3" s="1"/>
  <c r="DL24" i="3"/>
  <c r="CY24" i="3"/>
  <c r="BY24" i="3"/>
  <c r="CF24" i="3" s="1"/>
  <c r="AY24" i="3"/>
  <c r="BF24" i="3" s="1"/>
  <c r="AL24" i="3"/>
  <c r="Y24" i="3"/>
  <c r="DY23" i="3"/>
  <c r="EF23" i="3" s="1"/>
  <c r="DL23" i="3"/>
  <c r="DS23" i="3" s="1"/>
  <c r="CY23" i="3"/>
  <c r="DF23" i="3" s="1"/>
  <c r="BY23" i="3"/>
  <c r="CF23" i="3" s="1"/>
  <c r="AY23" i="3"/>
  <c r="BF23" i="3" s="1"/>
  <c r="AL23" i="3"/>
  <c r="Y23" i="3"/>
  <c r="EM22" i="3"/>
  <c r="DY21" i="3"/>
  <c r="EF21" i="3" s="1"/>
  <c r="DL21" i="3"/>
  <c r="CY21" i="3"/>
  <c r="BY21" i="3"/>
  <c r="CF21" i="3" s="1"/>
  <c r="AY21" i="3"/>
  <c r="BF21" i="3" s="1"/>
  <c r="AL21" i="3"/>
  <c r="Y21" i="3"/>
  <c r="EM20" i="3"/>
  <c r="EM18" i="3"/>
  <c r="DY17" i="3"/>
  <c r="EF17" i="3" s="1"/>
  <c r="DL17" i="3"/>
  <c r="CY17" i="3"/>
  <c r="BY17" i="3"/>
  <c r="CF17" i="3" s="1"/>
  <c r="AY17" i="3"/>
  <c r="BF17" i="3" s="1"/>
  <c r="AL17" i="3"/>
  <c r="EM16" i="3"/>
  <c r="DY15" i="3"/>
  <c r="EF15" i="3" s="1"/>
  <c r="DL15" i="3"/>
  <c r="CY15" i="3"/>
  <c r="BY15" i="3"/>
  <c r="CF15" i="3" s="1"/>
  <c r="AY15" i="3"/>
  <c r="BF15" i="3" s="1"/>
  <c r="AL15" i="3"/>
  <c r="Y15" i="3"/>
  <c r="EM53" i="3" l="1"/>
  <c r="DF53" i="3"/>
  <c r="EM50" i="3"/>
  <c r="EM51" i="3"/>
  <c r="EM48" i="3"/>
  <c r="EL48" i="3"/>
  <c r="EL50" i="3"/>
  <c r="EL49" i="3"/>
  <c r="EN53" i="3"/>
  <c r="AL19" i="3"/>
  <c r="EM25" i="3"/>
  <c r="EM21" i="3"/>
  <c r="EN21" i="3" s="1"/>
  <c r="EM17" i="3"/>
  <c r="EN17" i="3" s="1"/>
  <c r="DL19" i="3"/>
  <c r="BY19" i="3"/>
  <c r="CF19" i="3" s="1"/>
  <c r="EM33" i="3"/>
  <c r="EN33" i="3" s="1"/>
  <c r="EM27" i="3"/>
  <c r="EN27" i="3" s="1"/>
  <c r="EM15" i="3"/>
  <c r="EN15" i="3" s="1"/>
  <c r="Y19" i="3"/>
  <c r="AY19" i="3"/>
  <c r="CY19" i="3"/>
  <c r="DY19" i="3"/>
  <c r="EM30" i="3"/>
  <c r="EN30" i="3" s="1"/>
  <c r="EM38" i="3"/>
  <c r="EN38" i="3" s="1"/>
  <c r="EM39" i="3"/>
  <c r="EN39" i="3" s="1"/>
  <c r="EM23" i="3"/>
  <c r="EN23" i="3" s="1"/>
  <c r="EM24" i="3"/>
  <c r="EN24" i="3" s="1"/>
  <c r="EM29" i="3"/>
  <c r="EN29" i="3" s="1"/>
  <c r="EM62" i="3"/>
  <c r="EN62" i="3" s="1"/>
  <c r="CB30" i="6"/>
  <c r="BR30" i="6"/>
  <c r="DY68" i="3" l="1"/>
  <c r="EF19" i="3"/>
  <c r="AY68" i="3"/>
  <c r="DL68" i="3"/>
  <c r="AL68" i="3"/>
  <c r="EN48" i="3"/>
  <c r="EN51" i="3"/>
  <c r="EN50" i="3"/>
  <c r="BY68" i="3"/>
  <c r="EM19" i="3"/>
  <c r="EN19" i="3" s="1"/>
  <c r="Y68" i="3"/>
  <c r="CY68" i="3"/>
  <c r="CZ2" i="1"/>
  <c r="DS19" i="3" l="1"/>
  <c r="AS30" i="3"/>
  <c r="BF30" i="3"/>
  <c r="AS50" i="3"/>
  <c r="AF50" i="3"/>
  <c r="AF15" i="3"/>
  <c r="DF33" i="3"/>
  <c r="AF27" i="3"/>
  <c r="DS27" i="3"/>
  <c r="DS33" i="3"/>
  <c r="DF21" i="3"/>
  <c r="BF33" i="3"/>
  <c r="AF23" i="3"/>
  <c r="DS15" i="3"/>
  <c r="AF30" i="3"/>
  <c r="AF39" i="3"/>
  <c r="DS17" i="3"/>
  <c r="AS39" i="3"/>
  <c r="AS21" i="3"/>
  <c r="AS29" i="3"/>
  <c r="AF38" i="3"/>
  <c r="DF29" i="3"/>
  <c r="AS38" i="3"/>
  <c r="DF27" i="3"/>
  <c r="DF17" i="3"/>
  <c r="DS30" i="3"/>
  <c r="AS24" i="3"/>
  <c r="DS39" i="3"/>
  <c r="DS21" i="3"/>
  <c r="DS29" i="3"/>
  <c r="AS33" i="3"/>
  <c r="AS23" i="3"/>
  <c r="AF17" i="3"/>
  <c r="AF29" i="3"/>
  <c r="AF24" i="3"/>
  <c r="BF38" i="3"/>
  <c r="DS24" i="3"/>
  <c r="DF15" i="3"/>
  <c r="AS27" i="3"/>
  <c r="AF33" i="3"/>
  <c r="AS17" i="3"/>
  <c r="DF30" i="3"/>
  <c r="AF21" i="3"/>
  <c r="AS15" i="3"/>
  <c r="DF24" i="3"/>
  <c r="DF39" i="3"/>
  <c r="AS19" i="3"/>
  <c r="BF19" i="3"/>
  <c r="DF19" i="3"/>
  <c r="AF19" i="3"/>
  <c r="EL69" i="3"/>
  <c r="EL68" i="3"/>
  <c r="C42" i="1"/>
  <c r="C36" i="1"/>
  <c r="A36" i="1" s="1"/>
  <c r="C33" i="1"/>
  <c r="A33" i="1" s="1"/>
  <c r="C46" i="1"/>
  <c r="A46" i="1" s="1"/>
  <c r="C47" i="1"/>
  <c r="A47" i="1" s="1"/>
  <c r="C45" i="1"/>
  <c r="C44" i="1"/>
  <c r="C43" i="1"/>
  <c r="A42" i="1"/>
  <c r="B48" i="28"/>
  <c r="U48" i="28"/>
  <c r="G48" i="28"/>
  <c r="W44" i="28"/>
  <c r="Z10" i="28"/>
  <c r="Z9" i="28"/>
  <c r="Z7" i="28"/>
  <c r="CA4" i="28"/>
  <c r="DW4" i="28"/>
  <c r="BM4" i="28"/>
  <c r="B86" i="27"/>
  <c r="U86" i="27"/>
  <c r="G86" i="27"/>
  <c r="W80" i="27"/>
  <c r="CA4" i="24"/>
  <c r="DW4" i="24"/>
  <c r="Z10" i="24"/>
  <c r="Z9" i="24"/>
  <c r="Z7" i="24"/>
  <c r="BM4" i="24"/>
  <c r="B60" i="23"/>
  <c r="U60" i="23"/>
  <c r="G60" i="23"/>
  <c r="W54" i="23"/>
  <c r="Z10" i="20"/>
  <c r="Z9" i="20"/>
  <c r="Z7" i="20"/>
  <c r="DW4" i="20"/>
  <c r="CA4" i="20"/>
  <c r="BM4" i="20"/>
  <c r="Z7" i="19"/>
  <c r="U54" i="19"/>
  <c r="B54" i="19"/>
  <c r="G54" i="19"/>
  <c r="W48" i="19"/>
  <c r="Z10" i="19"/>
  <c r="Z9" i="19"/>
  <c r="DW4" i="19"/>
  <c r="CA4" i="19"/>
  <c r="BM4" i="19"/>
  <c r="B45" i="18"/>
  <c r="U45" i="18"/>
  <c r="G45" i="18"/>
  <c r="W39" i="18"/>
  <c r="Z10" i="17"/>
  <c r="Z9" i="17"/>
  <c r="Z7" i="17"/>
  <c r="DW4" i="17"/>
  <c r="BM4" i="17"/>
  <c r="B41" i="16"/>
  <c r="U41" i="16"/>
  <c r="G41" i="16"/>
  <c r="M35" i="16"/>
  <c r="Z11" i="16"/>
  <c r="Z10" i="16"/>
  <c r="Z8" i="16"/>
  <c r="DW5" i="16"/>
  <c r="CA5" i="16"/>
  <c r="BM5" i="16"/>
  <c r="B42" i="15"/>
  <c r="U42" i="15"/>
  <c r="G42" i="15"/>
  <c r="W38" i="15"/>
  <c r="Z11" i="14"/>
  <c r="Z10" i="14"/>
  <c r="Z8" i="14"/>
  <c r="DW5" i="14"/>
  <c r="CA5" i="14"/>
  <c r="BM5" i="14"/>
  <c r="B38" i="13"/>
  <c r="U38" i="13"/>
  <c r="G38" i="13"/>
  <c r="W32" i="13"/>
  <c r="Z10" i="13"/>
  <c r="Z9" i="13"/>
  <c r="Z7" i="13"/>
  <c r="DW4" i="13"/>
  <c r="CA4" i="13"/>
  <c r="BM4" i="13"/>
  <c r="DW4" i="11"/>
  <c r="Z10" i="11"/>
  <c r="Z9" i="11"/>
  <c r="Z7" i="11"/>
  <c r="CA4" i="11"/>
  <c r="BM4" i="11"/>
  <c r="U59" i="10"/>
  <c r="B59" i="10"/>
  <c r="G59" i="10"/>
  <c r="W55" i="10"/>
  <c r="Z10" i="10"/>
  <c r="Z9" i="10"/>
  <c r="Z7" i="10"/>
  <c r="DW4" i="10"/>
  <c r="CA4" i="10"/>
  <c r="BM4" i="10"/>
  <c r="B57" i="9"/>
  <c r="U57" i="9"/>
  <c r="G57" i="9"/>
  <c r="W53" i="9"/>
  <c r="Z7" i="9"/>
  <c r="Z9" i="9"/>
  <c r="Z10" i="9"/>
  <c r="Z10" i="8"/>
  <c r="Z9" i="8"/>
  <c r="Z7" i="8"/>
  <c r="DW4" i="9"/>
  <c r="CA4" i="9"/>
  <c r="BM4" i="9"/>
  <c r="B57" i="8"/>
  <c r="U57" i="8"/>
  <c r="G57" i="8"/>
  <c r="W51" i="8"/>
  <c r="DW4" i="8"/>
  <c r="CA4" i="8"/>
  <c r="BM4" i="8"/>
  <c r="B35" i="7"/>
  <c r="U35" i="7"/>
  <c r="G35" i="7"/>
  <c r="W29" i="7"/>
  <c r="Z11" i="7"/>
  <c r="Z10" i="7"/>
  <c r="Z8" i="7"/>
  <c r="DW5" i="7"/>
  <c r="CA5" i="7"/>
  <c r="BM5" i="7"/>
  <c r="W57" i="6"/>
  <c r="B61" i="6"/>
  <c r="U61" i="6"/>
  <c r="G61" i="6"/>
  <c r="DW4" i="6"/>
  <c r="Z9" i="6"/>
  <c r="Z10" i="6"/>
  <c r="Z7" i="6"/>
  <c r="BM3" i="6"/>
  <c r="CA3" i="6"/>
  <c r="DW3" i="2"/>
  <c r="Z8" i="2"/>
  <c r="Z7" i="2"/>
  <c r="Z5" i="2"/>
  <c r="CA3" i="2"/>
  <c r="BM3" i="2"/>
  <c r="BB68" i="1"/>
  <c r="C35" i="1"/>
  <c r="A35" i="1" s="1"/>
  <c r="C34" i="1"/>
  <c r="A34" i="1" s="1"/>
  <c r="CI26" i="1"/>
  <c r="DW10" i="20" s="1"/>
  <c r="CI22" i="1"/>
  <c r="DW9" i="16" s="1"/>
  <c r="CI21" i="1"/>
  <c r="P21" i="1"/>
  <c r="CI20" i="1"/>
  <c r="DW7" i="24" s="1"/>
  <c r="CI19" i="1"/>
  <c r="DW6" i="28" s="1"/>
  <c r="CI17" i="1"/>
  <c r="DW5" i="28" s="1"/>
  <c r="BI2" i="1"/>
  <c r="EO5" i="2" l="1"/>
  <c r="CQ48" i="19"/>
  <c r="BG72" i="3"/>
  <c r="DW5" i="6"/>
  <c r="DW6" i="7"/>
  <c r="DW5" i="17"/>
  <c r="DW5" i="11"/>
  <c r="DW5" i="13"/>
  <c r="DW5" i="8"/>
  <c r="DW5" i="9"/>
  <c r="DW5" i="10"/>
  <c r="DW6" i="16"/>
  <c r="DW5" i="20"/>
  <c r="DW6" i="14"/>
  <c r="DW5" i="19"/>
  <c r="DW5" i="24"/>
  <c r="DW7" i="7"/>
  <c r="DW9" i="20"/>
  <c r="DW9" i="7"/>
  <c r="DW6" i="8"/>
  <c r="DW6" i="10"/>
  <c r="DW6" i="17"/>
  <c r="DW6" i="6"/>
  <c r="DW8" i="8"/>
  <c r="DW8" i="10"/>
  <c r="DW8" i="17"/>
  <c r="DW6" i="19"/>
  <c r="DW6" i="24"/>
  <c r="DW8" i="6"/>
  <c r="DW8" i="19"/>
  <c r="DW6" i="20"/>
  <c r="DW8" i="24"/>
  <c r="DW8" i="2"/>
  <c r="CQ57" i="6"/>
  <c r="DW7" i="9"/>
  <c r="DW10" i="11"/>
  <c r="DW10" i="13"/>
  <c r="DW11" i="14"/>
  <c r="DW11" i="16"/>
  <c r="CQ39" i="18"/>
  <c r="CQ54" i="23"/>
  <c r="CQ80" i="27"/>
  <c r="DW7" i="28"/>
  <c r="BI44" i="28"/>
  <c r="DW4" i="2"/>
  <c r="DW7" i="6"/>
  <c r="DW11" i="7"/>
  <c r="DW10" i="8"/>
  <c r="DW8" i="9"/>
  <c r="DW10" i="10"/>
  <c r="DW6" i="11"/>
  <c r="DW6" i="13"/>
  <c r="CQ32" i="13"/>
  <c r="DW7" i="14"/>
  <c r="CQ38" i="15"/>
  <c r="DW7" i="16"/>
  <c r="CG35" i="16"/>
  <c r="DW7" i="17"/>
  <c r="DW7" i="19"/>
  <c r="DW7" i="20"/>
  <c r="DW10" i="24"/>
  <c r="DW8" i="28"/>
  <c r="DW5" i="2"/>
  <c r="CQ29" i="7"/>
  <c r="DW10" i="9"/>
  <c r="CQ53" i="9"/>
  <c r="CQ55" i="10"/>
  <c r="DW7" i="11"/>
  <c r="DW7" i="13"/>
  <c r="DW8" i="14"/>
  <c r="DW8" i="16"/>
  <c r="DW10" i="28"/>
  <c r="CB4" i="1"/>
  <c r="DW6" i="2"/>
  <c r="DW10" i="6"/>
  <c r="DW8" i="7"/>
  <c r="DW7" i="8"/>
  <c r="BG51" i="8"/>
  <c r="DW6" i="9"/>
  <c r="DW7" i="10"/>
  <c r="DW8" i="11"/>
  <c r="DW8" i="13"/>
  <c r="DW9" i="14"/>
  <c r="DW10" i="17"/>
  <c r="DW10" i="19"/>
  <c r="BJ41" i="2" l="1"/>
  <c r="BJ51" i="2"/>
  <c r="CX51" i="2" s="1"/>
  <c r="BJ19" i="2"/>
  <c r="CD34" i="2"/>
  <c r="CD22" i="2"/>
  <c r="BJ27" i="2"/>
  <c r="BJ66" i="2"/>
  <c r="BJ54" i="2"/>
  <c r="BJ34" i="2"/>
  <c r="CD27" i="2"/>
  <c r="CD24" i="2" s="1"/>
  <c r="CD66" i="2"/>
  <c r="CD54" i="2"/>
  <c r="CD53" i="2" s="1"/>
  <c r="BJ22" i="2"/>
  <c r="CX22" i="2" s="1"/>
  <c r="CD19" i="2"/>
  <c r="CD72" i="2" s="1"/>
  <c r="CD49" i="2"/>
  <c r="CD36" i="2" s="1"/>
  <c r="CD67" i="2"/>
  <c r="BJ49" i="2"/>
  <c r="BJ67" i="2"/>
  <c r="CX67" i="2" l="1"/>
  <c r="CX49" i="2"/>
  <c r="DR49" i="2"/>
  <c r="DR54" i="2"/>
  <c r="CX54" i="2"/>
  <c r="BJ53" i="2"/>
  <c r="CX66" i="2"/>
  <c r="CX19" i="2"/>
  <c r="BJ24" i="2"/>
  <c r="BJ72" i="2" s="1"/>
  <c r="CX27" i="2"/>
  <c r="DR27" i="2"/>
  <c r="DR34" i="2"/>
  <c r="CX34" i="2"/>
  <c r="BJ36" i="2"/>
  <c r="CX36" i="2" s="1"/>
  <c r="CX41" i="2"/>
  <c r="CX24" i="2" l="1"/>
  <c r="DR24" i="2"/>
  <c r="DR51" i="2"/>
  <c r="DR53" i="2"/>
  <c r="CX53" i="2"/>
  <c r="DR22" i="2" l="1"/>
  <c r="DR41" i="2"/>
  <c r="DR36" i="2"/>
  <c r="DR66" i="2"/>
  <c r="DR67" i="2"/>
  <c r="DR19" i="2"/>
</calcChain>
</file>

<file path=xl/comments1.xml><?xml version="1.0" encoding="utf-8"?>
<comments xmlns="http://schemas.openxmlformats.org/spreadsheetml/2006/main">
  <authors>
    <author>Кудашева</author>
  </authors>
  <commentList>
    <comment ref="DL14" authorId="0">
      <text>
        <r>
          <rPr>
            <b/>
            <sz val="9"/>
            <color indexed="81"/>
            <rFont val="Tahoma"/>
            <family val="2"/>
            <charset val="204"/>
          </rPr>
          <t>201, 203, 905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Y14" authorId="0">
      <text>
        <r>
          <rPr>
            <b/>
            <sz val="9"/>
            <color indexed="81"/>
            <rFont val="Tahoma"/>
            <family val="2"/>
            <charset val="204"/>
          </rPr>
          <t>220, 230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<sst xmlns="http://schemas.openxmlformats.org/spreadsheetml/2006/main" count="23959" uniqueCount="1647">
  <si>
    <t>Сведения об оказываемых услугах, выполняемых работах</t>
  </si>
  <si>
    <t>сверх установленного государственного (муниципального) задания, а также выпускаемой продукции</t>
  </si>
  <si>
    <t>КОДЫ</t>
  </si>
  <si>
    <t>Дата</t>
  </si>
  <si>
    <t>по Сводному реестру</t>
  </si>
  <si>
    <t>ИНН</t>
  </si>
  <si>
    <t>КПП</t>
  </si>
  <si>
    <t>глава по БК</t>
  </si>
  <si>
    <t>по ОКТМО</t>
  </si>
  <si>
    <t xml:space="preserve">на 1 </t>
  </si>
  <si>
    <t xml:space="preserve"> г.</t>
  </si>
  <si>
    <t>Учреждение</t>
  </si>
  <si>
    <t>Орган, осуществляющий функции</t>
  </si>
  <si>
    <t>и полномочия учредителя</t>
  </si>
  <si>
    <t>Публично-правовое образование</t>
  </si>
  <si>
    <t>Периодичность: годовая</t>
  </si>
  <si>
    <t>Раздел 1. Сведения об услугах, оказываемых сверх установленного государственного (муниципального) задания</t>
  </si>
  <si>
    <t>Наименование оказываемых услуг</t>
  </si>
  <si>
    <t>Код</t>
  </si>
  <si>
    <t>ОКВЭД</t>
  </si>
  <si>
    <t>Код по</t>
  </si>
  <si>
    <t>строки</t>
  </si>
  <si>
    <t>Объем оказанных услуг</t>
  </si>
  <si>
    <t>Справочно: реквизиты акта, которым установлена цена (тариф)</t>
  </si>
  <si>
    <t>единица измерения</t>
  </si>
  <si>
    <t>наименование</t>
  </si>
  <si>
    <t>код по</t>
  </si>
  <si>
    <t>ОКЕИ</t>
  </si>
  <si>
    <t>всего</t>
  </si>
  <si>
    <t>Доход</t>
  </si>
  <si>
    <t>от оказания</t>
  </si>
  <si>
    <t>услуг, руб.</t>
  </si>
  <si>
    <t>Цена</t>
  </si>
  <si>
    <t>(тариф)</t>
  </si>
  <si>
    <t>кем издан</t>
  </si>
  <si>
    <t>(ФОИВ, учреждение)</t>
  </si>
  <si>
    <t>дата</t>
  </si>
  <si>
    <t>номер</t>
  </si>
  <si>
    <t>Итого</t>
  </si>
  <si>
    <t>х</t>
  </si>
  <si>
    <t>1000</t>
  </si>
  <si>
    <t>2000</t>
  </si>
  <si>
    <t>9000</t>
  </si>
  <si>
    <t>Раздел 2. Сведения о работах, выполняемых сверх установленного государственного (муниципального) задания</t>
  </si>
  <si>
    <t>Раздел 3. Сведения о производимой продукции</t>
  </si>
  <si>
    <t>Руководитель</t>
  </si>
  <si>
    <t>(должность)</t>
  </si>
  <si>
    <t>(подпись)</t>
  </si>
  <si>
    <t>(расшифровка подписи)</t>
  </si>
  <si>
    <t>Исполнитель</t>
  </si>
  <si>
    <t>(уполномоченное лицо) Учреждения</t>
  </si>
  <si>
    <t>«</t>
  </si>
  <si>
    <t>»</t>
  </si>
  <si>
    <t>Сведения о доходах учреждения в виде прибыли, приходящейся на доли</t>
  </si>
  <si>
    <r>
      <t>в уставных (складочных) капиталах хозяйственных товариществ и обществ, или дивидендов по акциям, принадлежащим учреждению</t>
    </r>
    <r>
      <rPr>
        <vertAlign val="superscript"/>
        <sz val="12"/>
        <rFont val="Times New Roman"/>
        <family val="1"/>
        <charset val="204"/>
      </rPr>
      <t>1</t>
    </r>
  </si>
  <si>
    <t>Организация (предприятие)</t>
  </si>
  <si>
    <t>Доходы, подлежащие получению</t>
  </si>
  <si>
    <t>за отчетный период</t>
  </si>
  <si>
    <t>ОКОПФ</t>
  </si>
  <si>
    <t>создания</t>
  </si>
  <si>
    <t>основной вид</t>
  </si>
  <si>
    <t>деятельности</t>
  </si>
  <si>
    <t>в уставный</t>
  </si>
  <si>
    <t>капитал</t>
  </si>
  <si>
    <t>Сумма</t>
  </si>
  <si>
    <t>вложений</t>
  </si>
  <si>
    <t>Доля</t>
  </si>
  <si>
    <t>в уставном</t>
  </si>
  <si>
    <t>капитале, %</t>
  </si>
  <si>
    <r>
      <t>Вид вложений</t>
    </r>
    <r>
      <rPr>
        <vertAlign val="superscript"/>
        <sz val="10"/>
        <rFont val="Times New Roman"/>
        <family val="1"/>
        <charset val="204"/>
      </rPr>
      <t>2</t>
    </r>
  </si>
  <si>
    <t>Задолженность</t>
  </si>
  <si>
    <t>перед учрежде-</t>
  </si>
  <si>
    <t>нием по пере-</t>
  </si>
  <si>
    <t>числению части</t>
  </si>
  <si>
    <t>прибыли (диви-</t>
  </si>
  <si>
    <t>дендов) на нача-</t>
  </si>
  <si>
    <t>ло года</t>
  </si>
  <si>
    <t>начислено,</t>
  </si>
  <si>
    <t>руб.</t>
  </si>
  <si>
    <t>поступило,</t>
  </si>
  <si>
    <t>нием по перечис-</t>
  </si>
  <si>
    <t>лению части при-</t>
  </si>
  <si>
    <t>были (дивидендов)</t>
  </si>
  <si>
    <t>на конец отчет-</t>
  </si>
  <si>
    <t>ного периода</t>
  </si>
  <si>
    <t>Учреждения</t>
  </si>
  <si>
    <t>(уполномоченное лицо)</t>
  </si>
  <si>
    <t>(фамилия, инициалы)</t>
  </si>
  <si>
    <r>
      <rPr>
        <vertAlign val="superscript"/>
        <sz val="8"/>
        <rFont val="Times New Roman"/>
        <family val="1"/>
        <charset val="204"/>
      </rPr>
      <t>1</t>
    </r>
    <r>
      <rPr>
        <sz val="8"/>
        <rFont val="Times New Roman"/>
        <family val="1"/>
        <charset val="204"/>
      </rPr>
      <t xml:space="preserve"> Сведения формируются в случаях, если в соответствии с законодательством Российской Федерации установлена возможность создания хозяйственных товариществ и обществ.</t>
    </r>
  </si>
  <si>
    <r>
      <rPr>
        <vertAlign val="superscript"/>
        <sz val="8"/>
        <rFont val="Times New Roman"/>
        <family val="1"/>
        <charset val="204"/>
      </rPr>
      <t>2</t>
    </r>
    <r>
      <rPr>
        <sz val="8"/>
        <rFont val="Times New Roman"/>
        <family val="1"/>
        <charset val="204"/>
      </rPr>
      <t xml:space="preserve"> Указывается вид вложений «1» — денежные средства, «2» — имущество, «3» — право пользования нематериальными активами.</t>
    </r>
  </si>
  <si>
    <t xml:space="preserve"> Сведения о просроченной кредиторской задолженности</t>
  </si>
  <si>
    <t>Сведения о задолженности по ущербу, недостачам, хищениям денежных средств и материальных ценностей</t>
  </si>
  <si>
    <t>Сведения о численности сотрудников и оплате труда</t>
  </si>
  <si>
    <t>Наименование показателя</t>
  </si>
  <si>
    <t>Объем просроченной</t>
  </si>
  <si>
    <t>кредиторской задолжен-</t>
  </si>
  <si>
    <t>ности на начало года</t>
  </si>
  <si>
    <t>Предельно допустимые значения</t>
  </si>
  <si>
    <t>просроченной кредиторской</t>
  </si>
  <si>
    <r>
      <t>задолженности</t>
    </r>
    <r>
      <rPr>
        <vertAlign val="superscript"/>
        <sz val="10"/>
        <rFont val="Times New Roman"/>
        <family val="1"/>
        <charset val="204"/>
      </rPr>
      <t>3</t>
    </r>
  </si>
  <si>
    <t>Объем просроченной кредиторской</t>
  </si>
  <si>
    <t>задолженности на конец отчетного периода</t>
  </si>
  <si>
    <t>в том числе по срокам</t>
  </si>
  <si>
    <t>значение</t>
  </si>
  <si>
    <t>срок,</t>
  </si>
  <si>
    <t>дней</t>
  </si>
  <si>
    <t>в процен-</t>
  </si>
  <si>
    <r>
      <t>тах</t>
    </r>
    <r>
      <rPr>
        <vertAlign val="superscript"/>
        <sz val="10"/>
        <rFont val="Times New Roman"/>
        <family val="1"/>
        <charset val="204"/>
      </rPr>
      <t>5</t>
    </r>
  </si>
  <si>
    <t>в абсолют-</t>
  </si>
  <si>
    <t>ных вели-</t>
  </si>
  <si>
    <r>
      <t>чинах</t>
    </r>
    <r>
      <rPr>
        <vertAlign val="superscript"/>
        <sz val="10"/>
        <rFont val="Times New Roman"/>
        <family val="1"/>
        <charset val="204"/>
      </rPr>
      <t>4</t>
    </r>
  </si>
  <si>
    <t>из нее</t>
  </si>
  <si>
    <t>по исполни-</t>
  </si>
  <si>
    <t>тельным</t>
  </si>
  <si>
    <t>листам</t>
  </si>
  <si>
    <t>менее 30</t>
  </si>
  <si>
    <t>просрочки</t>
  </si>
  <si>
    <t>от 30 до 90</t>
  </si>
  <si>
    <t>от 90 до 180</t>
  </si>
  <si>
    <t>более 180</t>
  </si>
  <si>
    <t>сумма,</t>
  </si>
  <si>
    <t>в процентах</t>
  </si>
  <si>
    <t>Причина</t>
  </si>
  <si>
    <t>образования</t>
  </si>
  <si>
    <t>Меры, прини-</t>
  </si>
  <si>
    <t>маемые по пога-</t>
  </si>
  <si>
    <t>шению просро-</t>
  </si>
  <si>
    <t>ченной креди-</t>
  </si>
  <si>
    <t>торской задол-</t>
  </si>
  <si>
    <t>женности</t>
  </si>
  <si>
    <t>По выплате заработной платы</t>
  </si>
  <si>
    <t>По выплате стипендий, пособий, пенсий</t>
  </si>
  <si>
    <t>По перечислению в бюджет, всего</t>
  </si>
  <si>
    <t>в том числе:</t>
  </si>
  <si>
    <t>по перечислению удержанного налога</t>
  </si>
  <si>
    <t>на доходы физических лиц</t>
  </si>
  <si>
    <t>по оплате налогов, сборов, за исключе-</t>
  </si>
  <si>
    <t>нием страховых взносов на обязательное</t>
  </si>
  <si>
    <t>социальное страхование</t>
  </si>
  <si>
    <t>тельное социальное страхование</t>
  </si>
  <si>
    <t>по оплате страховых взносов на обяза-</t>
  </si>
  <si>
    <t>по возврату в бюджет средств субсидий</t>
  </si>
  <si>
    <t>(грантов в форме субсидий)</t>
  </si>
  <si>
    <t>из них:</t>
  </si>
  <si>
    <t>в связи с невыполнением государствен-</t>
  </si>
  <si>
    <t>ного (муниципального) задания</t>
  </si>
  <si>
    <t>в связи с недостижением результатов</t>
  </si>
  <si>
    <t>предоставления субсидий (грантов</t>
  </si>
  <si>
    <t>в форме субсидий)</t>
  </si>
  <si>
    <t>в связи с невыполнением условий</t>
  </si>
  <si>
    <t>соглашений, в том числе по софинан-</t>
  </si>
  <si>
    <t>сированию расходов</t>
  </si>
  <si>
    <t>По оплате товаров, работ, услуг, всего</t>
  </si>
  <si>
    <t>по публичным договорам</t>
  </si>
  <si>
    <t>По оплате прочих расходов, всего</t>
  </si>
  <si>
    <t>по выплатам, связанным с причинением</t>
  </si>
  <si>
    <t>вреда гражданам</t>
  </si>
  <si>
    <t>5100</t>
  </si>
  <si>
    <t>5000</t>
  </si>
  <si>
    <t>4100</t>
  </si>
  <si>
    <t>4000</t>
  </si>
  <si>
    <t>3430</t>
  </si>
  <si>
    <t>3420</t>
  </si>
  <si>
    <t>3410</t>
  </si>
  <si>
    <t>3400</t>
  </si>
  <si>
    <t>3300</t>
  </si>
  <si>
    <t>3200</t>
  </si>
  <si>
    <t>3100</t>
  </si>
  <si>
    <t>3000</t>
  </si>
  <si>
    <t>(телефон)</t>
  </si>
  <si>
    <r>
      <rPr>
        <vertAlign val="superscript"/>
        <sz val="8"/>
        <rFont val="Times New Roman"/>
        <family val="1"/>
        <charset val="204"/>
      </rPr>
      <t>3</t>
    </r>
    <r>
      <rPr>
        <sz val="8"/>
        <rFont val="Times New Roman"/>
        <family val="1"/>
        <charset val="204"/>
      </rPr>
      <t xml:space="preserve"> Указываются предельно допустимые значения, установленные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</si>
  <si>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4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абсолютных значениях (рублях).</t>
    </r>
  </si>
  <si>
    <r>
      <rPr>
        <vertAlign val="superscript"/>
        <sz val="8"/>
        <rFont val="Times New Roman"/>
        <family val="1"/>
        <charset val="204"/>
      </rPr>
      <t>5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процентах от общей суммы кредиторской задолженности.</t>
    </r>
  </si>
  <si>
    <r>
      <rPr>
        <vertAlign val="superscript"/>
        <sz val="8"/>
        <rFont val="Times New Roman"/>
        <family val="1"/>
        <charset val="204"/>
      </rPr>
      <t>6</t>
    </r>
    <r>
      <rPr>
        <sz val="8"/>
        <rFont val="Times New Roman"/>
        <family val="1"/>
        <charset val="204"/>
      </rPr>
      <t xml:space="preserve"> Указывается общая сумма увеличения или уменьшения кредиторской задолженности.</t>
    </r>
  </si>
  <si>
    <t>Недостача, хищение денежных средств, всего</t>
  </si>
  <si>
    <t>в связи с хищением (кражами)</t>
  </si>
  <si>
    <t>возбуждено уголовных дел (находится</t>
  </si>
  <si>
    <t>в следственных органах)</t>
  </si>
  <si>
    <t>в связи с выявлением при обработке</t>
  </si>
  <si>
    <t>наличных денег денежных знаков, имеющих</t>
  </si>
  <si>
    <t>признаки подделки</t>
  </si>
  <si>
    <t>в связи с банкротством кредитной</t>
  </si>
  <si>
    <t>организации</t>
  </si>
  <si>
    <t>Ущерб имуществу (за исключением денежных</t>
  </si>
  <si>
    <t>средств)</t>
  </si>
  <si>
    <t>в связи с недостачами, включая хищения</t>
  </si>
  <si>
    <t>(кражи)</t>
  </si>
  <si>
    <t>в связи с нарушением правил хранения</t>
  </si>
  <si>
    <t>в связи с нанесением ущерба техническому</t>
  </si>
  <si>
    <t>состоянию объекта</t>
  </si>
  <si>
    <t>В связи с нарушением условий договоров</t>
  </si>
  <si>
    <t>(контрактов)</t>
  </si>
  <si>
    <t>в связи с нарушением сроков (начислено</t>
  </si>
  <si>
    <t>пени, штрафов, неустойки)</t>
  </si>
  <si>
    <t>в связи с невыполнением условий о возврате</t>
  </si>
  <si>
    <t>предоплаты (аванса)</t>
  </si>
  <si>
    <t>0100</t>
  </si>
  <si>
    <t>0110</t>
  </si>
  <si>
    <t>0111</t>
  </si>
  <si>
    <t>0120</t>
  </si>
  <si>
    <t>0130</t>
  </si>
  <si>
    <t>0200</t>
  </si>
  <si>
    <t>0210</t>
  </si>
  <si>
    <t>0211</t>
  </si>
  <si>
    <t>0220</t>
  </si>
  <si>
    <t>0230</t>
  </si>
  <si>
    <t>0300</t>
  </si>
  <si>
    <t>0310</t>
  </si>
  <si>
    <t>0320</t>
  </si>
  <si>
    <t>Остаток задолженности</t>
  </si>
  <si>
    <t>по возмещению ущерба</t>
  </si>
  <si>
    <t>на начало года</t>
  </si>
  <si>
    <t>из него на</t>
  </si>
  <si>
    <t>взыскании</t>
  </si>
  <si>
    <t>в службе</t>
  </si>
  <si>
    <t>судебных</t>
  </si>
  <si>
    <t>приставов</t>
  </si>
  <si>
    <t>Выявлено недостач, хищений,</t>
  </si>
  <si>
    <t>нанесения ущерба</t>
  </si>
  <si>
    <t>из них взыскано</t>
  </si>
  <si>
    <t>с виновных лиц</t>
  </si>
  <si>
    <t>виновные</t>
  </si>
  <si>
    <t>лица уста-</t>
  </si>
  <si>
    <t>новлены</t>
  </si>
  <si>
    <t>лица не уста-</t>
  </si>
  <si>
    <t>Возмещено недостач, хищений, нанесения ущерба</t>
  </si>
  <si>
    <t>из них</t>
  </si>
  <si>
    <t>по решению</t>
  </si>
  <si>
    <t>суда</t>
  </si>
  <si>
    <t>страховыми</t>
  </si>
  <si>
    <t>организа-</t>
  </si>
  <si>
    <t>циями</t>
  </si>
  <si>
    <t>из них в связи</t>
  </si>
  <si>
    <t>с прекраще-</t>
  </si>
  <si>
    <t>нием взыска-</t>
  </si>
  <si>
    <t>ния по испол-</t>
  </si>
  <si>
    <t>нительным</t>
  </si>
  <si>
    <t>Списано</t>
  </si>
  <si>
    <t>на конец отчетного периода</t>
  </si>
  <si>
    <t>из него</t>
  </si>
  <si>
    <t>на взыскании</t>
  </si>
  <si>
    <t>Раздел 1. Сведения о численности сотрудников</t>
  </si>
  <si>
    <t>Группы персонала</t>
  </si>
  <si>
    <t>(категория персонала)</t>
  </si>
  <si>
    <t>Штатная численность на начало года</t>
  </si>
  <si>
    <t>Средняя численность сотрудников за отчетный период</t>
  </si>
  <si>
    <t>По договорам гражданско-</t>
  </si>
  <si>
    <r>
      <t>правового характера</t>
    </r>
    <r>
      <rPr>
        <vertAlign val="superscript"/>
        <sz val="10"/>
        <rFont val="Times New Roman"/>
        <family val="1"/>
        <charset val="204"/>
      </rPr>
      <t>9</t>
    </r>
  </si>
  <si>
    <t>Штатная численность на конец отчетного периода</t>
  </si>
  <si>
    <t>установлено штатным</t>
  </si>
  <si>
    <t>расписанием</t>
  </si>
  <si>
    <t>вакантных</t>
  </si>
  <si>
    <t>должностей</t>
  </si>
  <si>
    <t>замещено</t>
  </si>
  <si>
    <t>по основным</t>
  </si>
  <si>
    <t>видам дея-</t>
  </si>
  <si>
    <t>тельности</t>
  </si>
  <si>
    <t>физические</t>
  </si>
  <si>
    <t>лица, не яв-</t>
  </si>
  <si>
    <t>ляющиеся</t>
  </si>
  <si>
    <t>сотрудниками</t>
  </si>
  <si>
    <r>
      <t>учреждения</t>
    </r>
    <r>
      <rPr>
        <vertAlign val="superscript"/>
        <sz val="10"/>
        <rFont val="Times New Roman"/>
        <family val="1"/>
        <charset val="204"/>
      </rPr>
      <t>11</t>
    </r>
  </si>
  <si>
    <t>сотрудники</t>
  </si>
  <si>
    <r>
      <t>учреждения</t>
    </r>
    <r>
      <rPr>
        <vertAlign val="superscript"/>
        <sz val="10"/>
        <rFont val="Times New Roman"/>
        <family val="1"/>
        <charset val="204"/>
      </rPr>
      <t>10</t>
    </r>
  </si>
  <si>
    <t>по внеш-</t>
  </si>
  <si>
    <t>нему сов-</t>
  </si>
  <si>
    <t>меститель-</t>
  </si>
  <si>
    <t>ству</t>
  </si>
  <si>
    <r>
      <t>всего</t>
    </r>
    <r>
      <rPr>
        <vertAlign val="superscript"/>
        <sz val="10"/>
        <rFont val="Times New Roman"/>
        <family val="1"/>
        <charset val="204"/>
      </rPr>
      <t>7</t>
    </r>
  </si>
  <si>
    <t>по основному месту работы</t>
  </si>
  <si>
    <t>по внутрен-</t>
  </si>
  <si>
    <t>ству (по сов-</t>
  </si>
  <si>
    <t>мещению</t>
  </si>
  <si>
    <r>
      <t>тей)</t>
    </r>
    <r>
      <rPr>
        <vertAlign val="superscript"/>
        <sz val="10"/>
        <rFont val="Times New Roman"/>
        <family val="1"/>
        <charset val="204"/>
      </rPr>
      <t>8</t>
    </r>
  </si>
  <si>
    <t>должнос-</t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</si>
  <si>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12</t>
    </r>
  </si>
  <si>
    <r>
      <t>из них:</t>
    </r>
    <r>
      <rPr>
        <vertAlign val="superscript"/>
        <sz val="10"/>
        <rFont val="Times New Roman"/>
        <family val="1"/>
        <charset val="204"/>
      </rPr>
      <t>13</t>
    </r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</si>
  <si>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14</t>
    </r>
  </si>
  <si>
    <t>Административно-управленческий</t>
  </si>
  <si>
    <r>
      <t>персонал, всего</t>
    </r>
    <r>
      <rPr>
        <vertAlign val="superscript"/>
        <sz val="10"/>
        <rFont val="Times New Roman"/>
        <family val="1"/>
        <charset val="204"/>
      </rPr>
      <t>15</t>
    </r>
  </si>
  <si>
    <t>2100</t>
  </si>
  <si>
    <t>1100</t>
  </si>
  <si>
    <r>
      <rPr>
        <vertAlign val="superscript"/>
        <sz val="8"/>
        <rFont val="Times New Roman"/>
        <family val="1"/>
        <charset val="204"/>
      </rPr>
      <t>7</t>
    </r>
    <r>
      <rPr>
        <sz val="8"/>
        <rFont val="Times New Roman"/>
        <family val="1"/>
        <charset val="204"/>
      </rPr>
      <t xml:space="preserve"> 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</si>
  <si>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rPr>
        <vertAlign val="superscript"/>
        <sz val="8"/>
        <rFont val="Times New Roman"/>
        <family val="1"/>
        <charset val="204"/>
      </rPr>
      <t>8</t>
    </r>
    <r>
      <rPr>
        <sz val="8"/>
        <rFont val="Times New Roman"/>
        <family val="1"/>
        <charset val="204"/>
      </rPr>
      <t xml:space="preserve"> 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учитывается.</t>
    </r>
  </si>
  <si>
    <r>
      <rPr>
        <vertAlign val="superscript"/>
        <sz val="8"/>
        <rFont val="Times New Roman"/>
        <family val="1"/>
        <charset val="204"/>
      </rPr>
      <t>9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</si>
  <si>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rPr>
        <vertAlign val="superscript"/>
        <sz val="8"/>
        <rFont val="Times New Roman"/>
        <family val="1"/>
        <charset val="204"/>
      </rPr>
      <t>10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</si>
  <si>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11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</si>
  <si>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12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непосредственно оказывающих услуги (выполняющих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</si>
  <si>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13</t>
    </r>
    <r>
      <rPr>
        <sz val="8"/>
        <rFont val="Times New Roman"/>
        <family val="1"/>
        <charset val="204"/>
      </rPr>
      <t xml:space="preserve"> Детализация показателей по группе (категории) персонала устанавливается порядком органа, осуществляющего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</si>
  <si>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14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создающих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</si>
  <si>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15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занятых управлением (организацией) оказания услуг (выполнения работ), а также работников учреждения, выполняющих административные функции, необходимые для обеспечения деятельности учреждения.</t>
    </r>
  </si>
  <si>
    <t>Раздел 2. Сведения об оплате труда</t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</si>
  <si>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20</t>
    </r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</si>
  <si>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21</t>
    </r>
  </si>
  <si>
    <r>
      <t>персонал, всего</t>
    </r>
    <r>
      <rPr>
        <vertAlign val="superscript"/>
        <sz val="10"/>
        <rFont val="Times New Roman"/>
        <family val="1"/>
        <charset val="204"/>
      </rPr>
      <t>22</t>
    </r>
  </si>
  <si>
    <r>
      <t>ОМС</t>
    </r>
    <r>
      <rPr>
        <vertAlign val="superscript"/>
        <sz val="10"/>
        <rFont val="Times New Roman"/>
        <family val="1"/>
        <charset val="204"/>
      </rPr>
      <t>18</t>
    </r>
  </si>
  <si>
    <t>Аналитическое распределение оплаты труда сотрудников</t>
  </si>
  <si>
    <r>
      <t>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</si>
  <si>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Начислено по договорам</t>
  </si>
  <si>
    <t>гражданско-правового</t>
  </si>
  <si>
    <r>
      <t>характера, руб.</t>
    </r>
    <r>
      <rPr>
        <vertAlign val="superscript"/>
        <sz val="10"/>
        <rFont val="Times New Roman"/>
        <family val="1"/>
        <charset val="204"/>
      </rPr>
      <t>16</t>
    </r>
  </si>
  <si>
    <t>за счет средств гранта</t>
  </si>
  <si>
    <t>в форме субсидии</t>
  </si>
  <si>
    <t>за счет</t>
  </si>
  <si>
    <t>средств</t>
  </si>
  <si>
    <t>от принося-</t>
  </si>
  <si>
    <t>щей доход</t>
  </si>
  <si>
    <t>деятель-</t>
  </si>
  <si>
    <r>
      <t>ности</t>
    </r>
    <r>
      <rPr>
        <vertAlign val="superscript"/>
        <sz val="10"/>
        <rFont val="Times New Roman"/>
        <family val="1"/>
        <charset val="204"/>
      </rPr>
      <t>19</t>
    </r>
  </si>
  <si>
    <t>из бюджетов</t>
  </si>
  <si>
    <t>субъектов</t>
  </si>
  <si>
    <t>Российской</t>
  </si>
  <si>
    <t>Федерации</t>
  </si>
  <si>
    <t>и местных</t>
  </si>
  <si>
    <t>бюджетов</t>
  </si>
  <si>
    <t>субсидии</t>
  </si>
  <si>
    <t>на иные цели</t>
  </si>
  <si>
    <t>из федераль-</t>
  </si>
  <si>
    <t>ного бюджета</t>
  </si>
  <si>
    <t>средств суб-</t>
  </si>
  <si>
    <t>сидии на вы-</t>
  </si>
  <si>
    <t>полнение го-</t>
  </si>
  <si>
    <t>физическим</t>
  </si>
  <si>
    <t>лицам, не</t>
  </si>
  <si>
    <t>учреждения</t>
  </si>
  <si>
    <t>сотрудникам</t>
  </si>
  <si>
    <t>Фонд начисленной оплаты труда сотрудников за отчетный период, руб.</t>
  </si>
  <si>
    <t>в том числе на условиях:</t>
  </si>
  <si>
    <t>полного</t>
  </si>
  <si>
    <t>рабочего</t>
  </si>
  <si>
    <t>времени</t>
  </si>
  <si>
    <t>неполного</t>
  </si>
  <si>
    <t>нему совмес-</t>
  </si>
  <si>
    <t>тительству</t>
  </si>
  <si>
    <t>(совмещению</t>
  </si>
  <si>
    <t>должностей)</t>
  </si>
  <si>
    <t>по внешнему</t>
  </si>
  <si>
    <t>совмести-</t>
  </si>
  <si>
    <t>тельству</t>
  </si>
  <si>
    <r>
      <rPr>
        <vertAlign val="superscript"/>
        <sz val="8"/>
        <rFont val="Times New Roman"/>
        <family val="1"/>
        <charset val="204"/>
      </rPr>
      <t>17</t>
    </r>
    <r>
      <rPr>
        <sz val="8"/>
        <rFont val="Times New Roman"/>
        <family val="1"/>
        <charset val="204"/>
      </rPr>
      <t xml:space="preserve"> 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</si>
  <si>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18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программ обязательного медицинского страхования.</t>
    </r>
  </si>
  <si>
    <r>
      <rPr>
        <vertAlign val="superscript"/>
        <sz val="8"/>
        <rFont val="Times New Roman"/>
        <family val="1"/>
        <charset val="204"/>
      </rPr>
      <t>19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осуществления приносящей доход деятельности.</t>
    </r>
  </si>
  <si>
    <r>
      <rPr>
        <vertAlign val="superscript"/>
        <sz val="8"/>
        <rFont val="Times New Roman"/>
        <family val="1"/>
        <charset val="204"/>
      </rPr>
      <t>20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непосредственно оказывающим услуги (выполняющим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</si>
  <si>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21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создающим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</si>
  <si>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22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занятым управлением (организацией) оказания услуг (выполнения работ), а также работникам учреждения, выполняющим административные функции, необходимые для обеспечения деятельности учреждения.</t>
    </r>
  </si>
  <si>
    <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</si>
  <si>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по внутреннему совместительству (совмещению должностей)</t>
  </si>
  <si>
    <t>по внешнему совместительству</t>
  </si>
  <si>
    <t>за счет средств</t>
  </si>
  <si>
    <t>субсидии на вы-</t>
  </si>
  <si>
    <t>полнение госу-</t>
  </si>
  <si>
    <t>дарственного</t>
  </si>
  <si>
    <t>(муниципального)</t>
  </si>
  <si>
    <t>задания</t>
  </si>
  <si>
    <t>ОМС</t>
  </si>
  <si>
    <t>от приносящей</t>
  </si>
  <si>
    <t>доход</t>
  </si>
  <si>
    <t>по договорам гражданско-правового характера с сотрудниками учреждения</t>
  </si>
  <si>
    <t>по договорам гражданско-правового характера с физическими лицами,</t>
  </si>
  <si>
    <t>не являющимися сотрудниками учреждения</t>
  </si>
  <si>
    <t>субъектов Рос-</t>
  </si>
  <si>
    <t>сийской Феде-</t>
  </si>
  <si>
    <t>рации и мест-</t>
  </si>
  <si>
    <t>ных бюджетов</t>
  </si>
  <si>
    <t>в форме субсидии,</t>
  </si>
  <si>
    <t>Сведения о счетах учреждения, открытых в кредитных организациях</t>
  </si>
  <si>
    <t>Номер счета в кредитной организации</t>
  </si>
  <si>
    <r>
      <t>Вид счета</t>
    </r>
    <r>
      <rPr>
        <vertAlign val="superscript"/>
        <sz val="10"/>
        <rFont val="Times New Roman"/>
        <family val="1"/>
        <charset val="204"/>
      </rPr>
      <t>23</t>
    </r>
  </si>
  <si>
    <t>Реквизиты акта, в соответствии с которым открыт счет</t>
  </si>
  <si>
    <t>вид акта</t>
  </si>
  <si>
    <t>Остаток средств на счете</t>
  </si>
  <si>
    <r>
      <t>на начало года</t>
    </r>
    <r>
      <rPr>
        <vertAlign val="superscript"/>
        <sz val="10"/>
        <rFont val="Times New Roman"/>
        <family val="1"/>
        <charset val="204"/>
      </rPr>
      <t>24</t>
    </r>
  </si>
  <si>
    <t>на конец отчетного</t>
  </si>
  <si>
    <r>
      <t>периода</t>
    </r>
    <r>
      <rPr>
        <vertAlign val="superscript"/>
        <sz val="10"/>
        <rFont val="Times New Roman"/>
        <family val="1"/>
        <charset val="204"/>
      </rPr>
      <t>24</t>
    </r>
  </si>
  <si>
    <t>Счета в кредитных организациях в валюте Российской Федерации</t>
  </si>
  <si>
    <t>Всего</t>
  </si>
  <si>
    <t>Счета в кредитных организациях в иностранной валюте</t>
  </si>
  <si>
    <r>
      <rPr>
        <vertAlign val="superscript"/>
        <sz val="8"/>
        <rFont val="Times New Roman"/>
        <family val="1"/>
        <charset val="204"/>
      </rPr>
      <t>23</t>
    </r>
    <r>
      <rPr>
        <sz val="8"/>
        <rFont val="Times New Roman"/>
        <family val="1"/>
        <charset val="204"/>
      </rPr>
      <t xml:space="preserve"> Указывается вид банковского счета, открытого в кредитной организации (например, номинальный счет, счет эскроу, публичный депозитный счет).</t>
    </r>
  </si>
  <si>
    <r>
      <rPr>
        <vertAlign val="superscript"/>
        <sz val="8"/>
        <rFont val="Times New Roman"/>
        <family val="1"/>
        <charset val="204"/>
      </rPr>
      <t>24</t>
    </r>
    <r>
      <rPr>
        <sz val="8"/>
        <rFont val="Times New Roman"/>
        <family val="1"/>
        <charset val="204"/>
      </rPr>
      <t xml:space="preserve"> Показатели счетов в иностранной валюте указываются в рублевом эквиваленте.</t>
    </r>
  </si>
  <si>
    <t>Сведения о недвижимом имуществе, за исключением земельных участков,</t>
  </si>
  <si>
    <t>закрепленном на праве оперативного управления</t>
  </si>
  <si>
    <t>Адрес</t>
  </si>
  <si>
    <t>Наименование объекта</t>
  </si>
  <si>
    <t>Кадастровый</t>
  </si>
  <si>
    <t>ОКТМО</t>
  </si>
  <si>
    <t>ройки</t>
  </si>
  <si>
    <t>Единица измерения</t>
  </si>
  <si>
    <t>Используется учреждением</t>
  </si>
  <si>
    <t>Передано во временное пользование сторонним</t>
  </si>
  <si>
    <t>организациям (индивидуальным предпринимателям)</t>
  </si>
  <si>
    <t>на основании</t>
  </si>
  <si>
    <t>договоров</t>
  </si>
  <si>
    <t>аренды</t>
  </si>
  <si>
    <t>безвозмезд-</t>
  </si>
  <si>
    <t>ного пользо-</t>
  </si>
  <si>
    <t>вания</t>
  </si>
  <si>
    <t>без оформле-</t>
  </si>
  <si>
    <t>ния права</t>
  </si>
  <si>
    <t>пользования</t>
  </si>
  <si>
    <t>(с почасовой</t>
  </si>
  <si>
    <t>оплатой)</t>
  </si>
  <si>
    <t>для иных</t>
  </si>
  <si>
    <t>целей</t>
  </si>
  <si>
    <t>для осуществления</t>
  </si>
  <si>
    <t>основной деятельности</t>
  </si>
  <si>
    <t>за плату сверх</t>
  </si>
  <si>
    <t>государствен-</t>
  </si>
  <si>
    <t>пального)</t>
  </si>
  <si>
    <t>ного (муни-</t>
  </si>
  <si>
    <t>ципального)</t>
  </si>
  <si>
    <t>в рамках</t>
  </si>
  <si>
    <r>
      <t>Площадные объекты</t>
    </r>
    <r>
      <rPr>
        <vertAlign val="superscript"/>
        <sz val="10"/>
        <rFont val="Times New Roman"/>
        <family val="1"/>
        <charset val="204"/>
      </rPr>
      <t>25</t>
    </r>
    <r>
      <rPr>
        <sz val="10"/>
        <rFont val="Times New Roman"/>
        <family val="1"/>
        <charset val="204"/>
      </rPr>
      <t>, всего</t>
    </r>
  </si>
  <si>
    <r>
      <t>Линейные объекты</t>
    </r>
    <r>
      <rPr>
        <vertAlign val="superscript"/>
        <sz val="10"/>
        <rFont val="Times New Roman"/>
        <family val="1"/>
        <charset val="204"/>
      </rPr>
      <t>26</t>
    </r>
    <r>
      <rPr>
        <sz val="10"/>
        <rFont val="Times New Roman"/>
        <family val="1"/>
        <charset val="204"/>
      </rPr>
      <t>, всего</t>
    </r>
  </si>
  <si>
    <t>Резервуары, емкости, иные</t>
  </si>
  <si>
    <t>аналогичные объекты, всего</t>
  </si>
  <si>
    <t>Скважины, иные аналогичные</t>
  </si>
  <si>
    <t>объекты, всего</t>
  </si>
  <si>
    <t>Иные объекты, включая</t>
  </si>
  <si>
    <t>точечные, всего</t>
  </si>
  <si>
    <t>1001</t>
  </si>
  <si>
    <t>2001</t>
  </si>
  <si>
    <t>3001</t>
  </si>
  <si>
    <t>4001</t>
  </si>
  <si>
    <t>5001</t>
  </si>
  <si>
    <t>Не используется</t>
  </si>
  <si>
    <t>Фактические расходы на содержание объекта недвижимого имущества (руб. в год)</t>
  </si>
  <si>
    <t>коммунальные услуги</t>
  </si>
  <si>
    <t>услуги по содержанию имущества</t>
  </si>
  <si>
    <t>налог на имущество</t>
  </si>
  <si>
    <t>в связи с аварийным</t>
  </si>
  <si>
    <t>состоянием</t>
  </si>
  <si>
    <t>проводится</t>
  </si>
  <si>
    <t>капитальный</t>
  </si>
  <si>
    <t>ремонт</t>
  </si>
  <si>
    <t>и/или ре-</t>
  </si>
  <si>
    <t>конструкция</t>
  </si>
  <si>
    <t>требуется</t>
  </si>
  <si>
    <t>ожидает</t>
  </si>
  <si>
    <t>списания</t>
  </si>
  <si>
    <t>по неисполь-</t>
  </si>
  <si>
    <t>зуемому</t>
  </si>
  <si>
    <t>возмещается</t>
  </si>
  <si>
    <t>пользовате-</t>
  </si>
  <si>
    <t>лями иму-</t>
  </si>
  <si>
    <t>Сведения о транспортных средствах</t>
  </si>
  <si>
    <t>Раздел 1. Сведения об используемых транспортных средствах</t>
  </si>
  <si>
    <t>Сведения о земельных участках,</t>
  </si>
  <si>
    <t>предоставленных на праве постоянного (бессрочного) пользования</t>
  </si>
  <si>
    <t>(уполномоченное</t>
  </si>
  <si>
    <t>лицо) Учреждения</t>
  </si>
  <si>
    <t>Наименование</t>
  </si>
  <si>
    <t>показателя</t>
  </si>
  <si>
    <t>Кадаст-</t>
  </si>
  <si>
    <t>ровый</t>
  </si>
  <si>
    <t>код</t>
  </si>
  <si>
    <t>Справоч-</t>
  </si>
  <si>
    <t>но: исполь-</t>
  </si>
  <si>
    <t>зуется по</t>
  </si>
  <si>
    <t>соглаше-</t>
  </si>
  <si>
    <t>ниям об</t>
  </si>
  <si>
    <t>установ-</t>
  </si>
  <si>
    <t>лении</t>
  </si>
  <si>
    <t>сервитута</t>
  </si>
  <si>
    <t>Не используется учреждением</t>
  </si>
  <si>
    <t>Фактические расходы на содержание</t>
  </si>
  <si>
    <t>земельного участка</t>
  </si>
  <si>
    <t>(руб. в год)</t>
  </si>
  <si>
    <t>наимено-</t>
  </si>
  <si>
    <t>вание</t>
  </si>
  <si>
    <t>для</t>
  </si>
  <si>
    <t>иных</t>
  </si>
  <si>
    <t>вание сторонним организациям</t>
  </si>
  <si>
    <t>передано во временное пользо-</t>
  </si>
  <si>
    <t>на осно-</t>
  </si>
  <si>
    <t>вании</t>
  </si>
  <si>
    <t>вании дого-</t>
  </si>
  <si>
    <t>воров без-</t>
  </si>
  <si>
    <t>возмезд-</t>
  </si>
  <si>
    <t>ного поль-</t>
  </si>
  <si>
    <t>зования</t>
  </si>
  <si>
    <t>без оформ-</t>
  </si>
  <si>
    <t>ления</t>
  </si>
  <si>
    <t>права</t>
  </si>
  <si>
    <t>пользо-</t>
  </si>
  <si>
    <t>по иным</t>
  </si>
  <si>
    <t>причинам</t>
  </si>
  <si>
    <t>за плату</t>
  </si>
  <si>
    <t>сверх госу-</t>
  </si>
  <si>
    <t>дарственно-</t>
  </si>
  <si>
    <t>го (муници-</t>
  </si>
  <si>
    <t>государст-</t>
  </si>
  <si>
    <t>венного</t>
  </si>
  <si>
    <t>(муници-</t>
  </si>
  <si>
    <t>эксплуатационные</t>
  </si>
  <si>
    <t>расходы</t>
  </si>
  <si>
    <t>возмещает-</t>
  </si>
  <si>
    <t>ся пользо-</t>
  </si>
  <si>
    <t>вателями</t>
  </si>
  <si>
    <t>имущества</t>
  </si>
  <si>
    <t>налог</t>
  </si>
  <si>
    <t>на землю</t>
  </si>
  <si>
    <t>Сведения о недвижимом имуществе, используемом по договору аренды</t>
  </si>
  <si>
    <t>Раздел 1. Сведения о недвижимом имуществе, используемом на праве аренды с помесячной оплатой</t>
  </si>
  <si>
    <t>Количество</t>
  </si>
  <si>
    <t>арендуемого</t>
  </si>
  <si>
    <t>Арендодатель (ссудодатель)</t>
  </si>
  <si>
    <t>Срок пользования</t>
  </si>
  <si>
    <t>Арендная плата</t>
  </si>
  <si>
    <t>Фактические</t>
  </si>
  <si>
    <t>расходы на</t>
  </si>
  <si>
    <t>содержание</t>
  </si>
  <si>
    <t>арендованно-</t>
  </si>
  <si>
    <t>го имущества</t>
  </si>
  <si>
    <t>(руб./год)</t>
  </si>
  <si>
    <t>Направление использования</t>
  </si>
  <si>
    <t>арендованного имущества</t>
  </si>
  <si>
    <t>Обоснование</t>
  </si>
  <si>
    <t>заключения</t>
  </si>
  <si>
    <t>договора</t>
  </si>
  <si>
    <t>по</t>
  </si>
  <si>
    <t>КИСЭ</t>
  </si>
  <si>
    <t>начала</t>
  </si>
  <si>
    <t>оконча-</t>
  </si>
  <si>
    <t>ния</t>
  </si>
  <si>
    <t>за единицу</t>
  </si>
  <si>
    <t>меры</t>
  </si>
  <si>
    <t>(руб./мес.)</t>
  </si>
  <si>
    <t>за объект</t>
  </si>
  <si>
    <t>для осущест-</t>
  </si>
  <si>
    <t>вления основ-</t>
  </si>
  <si>
    <t>ной деятель-</t>
  </si>
  <si>
    <r>
      <t>ности</t>
    </r>
    <r>
      <rPr>
        <vertAlign val="superscript"/>
        <sz val="10"/>
        <rFont val="Times New Roman"/>
        <family val="1"/>
        <charset val="204"/>
      </rPr>
      <t>27</t>
    </r>
  </si>
  <si>
    <t>вления иной</t>
  </si>
  <si>
    <r>
      <t>ности</t>
    </r>
    <r>
      <rPr>
        <vertAlign val="superscript"/>
        <sz val="10"/>
        <rFont val="Times New Roman"/>
        <family val="1"/>
        <charset val="204"/>
      </rPr>
      <t>28</t>
    </r>
  </si>
  <si>
    <t>Скважины, иные аналогичные объекты,</t>
  </si>
  <si>
    <t>Иные объекты, включая точечные,</t>
  </si>
  <si>
    <t>Раздел 2. Сведения о недвижимом имуществе, используемом на праве аренды с почасовой оплатой</t>
  </si>
  <si>
    <t>Длитель-</t>
  </si>
  <si>
    <t>ность ис-</t>
  </si>
  <si>
    <t>пользова-</t>
  </si>
  <si>
    <t>объекта недвижимого</t>
  </si>
  <si>
    <t>объекта не-</t>
  </si>
  <si>
    <t>движимого</t>
  </si>
  <si>
    <t>всего за год</t>
  </si>
  <si>
    <t>(руб.)</t>
  </si>
  <si>
    <r>
      <rPr>
        <vertAlign val="superscript"/>
        <sz val="8"/>
        <rFont val="Times New Roman"/>
        <family val="1"/>
        <charset val="204"/>
      </rPr>
      <t>27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«1» — для осуществления основной деятельности в рамках государственного (муниципального) задания, «2» — для осуществления основной деятельности за плату сверх государственного (муниципального) задания.</t>
    </r>
  </si>
  <si>
    <r>
      <rPr>
        <vertAlign val="superscript"/>
        <sz val="8"/>
        <rFont val="Times New Roman"/>
        <family val="1"/>
        <charset val="204"/>
      </rPr>
      <t>28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«3» — проведение концертно-зрелищных мероприятий и иных культурно-массовых мероприятий, «4» — проведение спортивных мероприятий, «5» — проведение конференций, семинаров, выставок, переговоров, встреч, совещаний, съездов, конгрессов, «6» — для иных мероприятий.</t>
    </r>
  </si>
  <si>
    <t>Сведения о недвижимом имуществе, используемом по договору безвозмездного пользования (договору ссуды)</t>
  </si>
  <si>
    <t>Cсудодатель</t>
  </si>
  <si>
    <t>ссуды</t>
  </si>
  <si>
    <t>расходы на со-</t>
  </si>
  <si>
    <t>держание объ-</t>
  </si>
  <si>
    <t>екта недвижи-</t>
  </si>
  <si>
    <t>ва (руб./год)</t>
  </si>
  <si>
    <t>мого имущест-</t>
  </si>
  <si>
    <t>Сведения об особо ценном движимом имуществе (за исключением транспортных средств)</t>
  </si>
  <si>
    <t>Раздел 1. Сведения о наличии, состоянии и использовании особо ценного движимого имущества</t>
  </si>
  <si>
    <t>(группа основных средств)</t>
  </si>
  <si>
    <t>Наличие движимого имущества на конец отчетного периода</t>
  </si>
  <si>
    <t>используется</t>
  </si>
  <si>
    <t>учреждением</t>
  </si>
  <si>
    <t>в аренду</t>
  </si>
  <si>
    <t>безвозмездно</t>
  </si>
  <si>
    <t>требует ремонта</t>
  </si>
  <si>
    <t>не используется</t>
  </si>
  <si>
    <t>физически и морально изношено,</t>
  </si>
  <si>
    <t>ожидает согласования, списания</t>
  </si>
  <si>
    <t>из них требует замены</t>
  </si>
  <si>
    <t>передано в пользование</t>
  </si>
  <si>
    <t>Нежилые помещения, здания и сооружения,</t>
  </si>
  <si>
    <t>не отнесенные к недвижимому имуществу</t>
  </si>
  <si>
    <t>для основной деятельности</t>
  </si>
  <si>
    <t>для оказания услуг (выполнения работ) в рамках</t>
  </si>
  <si>
    <t>утвержденного государственного (муниципального)</t>
  </si>
  <si>
    <t>для иной деятельности</t>
  </si>
  <si>
    <t>Машины и оборудование</t>
  </si>
  <si>
    <t>Хозяйственный и производственный инвентарь, всего</t>
  </si>
  <si>
    <t>Прочие основные средства, всего</t>
  </si>
  <si>
    <t>1110</t>
  </si>
  <si>
    <t>1200</t>
  </si>
  <si>
    <t>2110</t>
  </si>
  <si>
    <t>2200</t>
  </si>
  <si>
    <t>3110</t>
  </si>
  <si>
    <t>4110</t>
  </si>
  <si>
    <t>4200</t>
  </si>
  <si>
    <r>
      <t>Фактический срок использования</t>
    </r>
    <r>
      <rPr>
        <vertAlign val="superscript"/>
        <sz val="10"/>
        <rFont val="Times New Roman"/>
        <family val="1"/>
        <charset val="204"/>
      </rPr>
      <t>29</t>
    </r>
  </si>
  <si>
    <t>от 121 месяца и более</t>
  </si>
  <si>
    <t>количество,</t>
  </si>
  <si>
    <t>ед.</t>
  </si>
  <si>
    <t>балансовая</t>
  </si>
  <si>
    <t>стоимость,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</si>
  <si>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</si>
  <si>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</si>
  <si>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</si>
  <si>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</si>
  <si>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</si>
  <si>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Остаточная стоимость объектов особо ценного движимого имущества,</t>
  </si>
  <si>
    <t>в том числе с оставшимся сроком полезного использования</t>
  </si>
  <si>
    <t>менее 12</t>
  </si>
  <si>
    <t>месяцев</t>
  </si>
  <si>
    <t>от 12 до 24</t>
  </si>
  <si>
    <t>от 25 до 36</t>
  </si>
  <si>
    <t>от 37 до 48</t>
  </si>
  <si>
    <t>от 49 до 60</t>
  </si>
  <si>
    <t>от 61 до 72</t>
  </si>
  <si>
    <t>от 73 до 84</t>
  </si>
  <si>
    <t>от 85 до 96</t>
  </si>
  <si>
    <t>от 97 до 108</t>
  </si>
  <si>
    <t>от 109 до 120</t>
  </si>
  <si>
    <t>от 121 месяца</t>
  </si>
  <si>
    <t>и более</t>
  </si>
  <si>
    <t>Раздел 2. Сведения о расходах на содержание особо ценного движимого имущества</t>
  </si>
  <si>
    <t>за отчетный</t>
  </si>
  <si>
    <t>период</t>
  </si>
  <si>
    <t>Расходы на содержание особо ценного движимого имущества</t>
  </si>
  <si>
    <t>на текущее обслуживание</t>
  </si>
  <si>
    <t>периодическое</t>
  </si>
  <si>
    <t>техническое</t>
  </si>
  <si>
    <t>(профилактическое)</t>
  </si>
  <si>
    <t>обслуживание</t>
  </si>
  <si>
    <t>на текущий ремонт,</t>
  </si>
  <si>
    <t>включая</t>
  </si>
  <si>
    <t>приобретение</t>
  </si>
  <si>
    <t>запасных частей</t>
  </si>
  <si>
    <t>для оказания услуг (выполнения работ)</t>
  </si>
  <si>
    <t>в рамках утвержденного государственного</t>
  </si>
  <si>
    <t>(муниципального) задания</t>
  </si>
  <si>
    <t>Хозяйственный и производственный инвентарь</t>
  </si>
  <si>
    <t>на обязательное</t>
  </si>
  <si>
    <t>страхование</t>
  </si>
  <si>
    <t>на добровольное</t>
  </si>
  <si>
    <t>ремонт, включая</t>
  </si>
  <si>
    <t>на уплату налогов</t>
  </si>
  <si>
    <t>заработная плата</t>
  </si>
  <si>
    <t>обслуживающего</t>
  </si>
  <si>
    <t>персонала</t>
  </si>
  <si>
    <t>иные расходы</t>
  </si>
  <si>
    <t>Прочие основные средства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</si>
  <si>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</si>
  <si>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</si>
  <si>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</si>
  <si>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</si>
  <si>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в среднем за год</t>
  </si>
  <si>
    <t>на отчетную дату</t>
  </si>
  <si>
    <t>Наземные транспортные средства</t>
  </si>
  <si>
    <t>автомобили легковые (за исключением автомобилей</t>
  </si>
  <si>
    <t>скорой медицинской помощи), всего</t>
  </si>
  <si>
    <r>
      <t>в том числе:</t>
    </r>
    <r>
      <rPr>
        <vertAlign val="superscript"/>
        <sz val="10"/>
        <rFont val="Times New Roman"/>
        <family val="1"/>
        <charset val="204"/>
      </rPr>
      <t>30</t>
    </r>
  </si>
  <si>
    <t>средней стоимостью менее 3 миллионов рублей,</t>
  </si>
  <si>
    <t>с года выпуска которых прошло не более 3 лет</t>
  </si>
  <si>
    <t>с года выпуска которых прошло более 3 лет</t>
  </si>
  <si>
    <t>средней стоимостью от 3 миллионов до 5 миллионов</t>
  </si>
  <si>
    <t>рублей включительно, с года выпуска которых</t>
  </si>
  <si>
    <t>прошло не более 3 лет</t>
  </si>
  <si>
    <t>прошло более 3 лет</t>
  </si>
  <si>
    <t>средней стоимостью от 5 миллионов до 10 миллионов</t>
  </si>
  <si>
    <t>рублей включительно</t>
  </si>
  <si>
    <t>средней стоимостью от 15 миллионов рублей</t>
  </si>
  <si>
    <t>автомобили скорой медицинской помощи</t>
  </si>
  <si>
    <t>автомобили грузовые, за исключением специальных</t>
  </si>
  <si>
    <t>специальные грузовые автомашины (молоковозы,</t>
  </si>
  <si>
    <t>скотовозы, специальные машины для перевозки птицы,</t>
  </si>
  <si>
    <t xml:space="preserve">машины для перевозки минеральных удобрений, </t>
  </si>
  <si>
    <t>ветеринарной помощи, технического обслуживания)</t>
  </si>
  <si>
    <t>автобусы</t>
  </si>
  <si>
    <t>мотосани, снегоходы</t>
  </si>
  <si>
    <t>прочие самоходные машины и механизмы</t>
  </si>
  <si>
    <t>на пневматическом и гусеничном ходу</t>
  </si>
  <si>
    <t>мотоциклы, мотороллеры</t>
  </si>
  <si>
    <t>1101</t>
  </si>
  <si>
    <t>1103</t>
  </si>
  <si>
    <t>1104</t>
  </si>
  <si>
    <t>1105</t>
  </si>
  <si>
    <t>1106</t>
  </si>
  <si>
    <t>1107</t>
  </si>
  <si>
    <t>1108</t>
  </si>
  <si>
    <t>1300</t>
  </si>
  <si>
    <t>1400</t>
  </si>
  <si>
    <t>1500</t>
  </si>
  <si>
    <t>1600</t>
  </si>
  <si>
    <t>1700</t>
  </si>
  <si>
    <t>1800</t>
  </si>
  <si>
    <t>1900</t>
  </si>
  <si>
    <t>Воздушные судна</t>
  </si>
  <si>
    <t>самолеты, всего</t>
  </si>
  <si>
    <t>самолеты пассажирские</t>
  </si>
  <si>
    <t>самолеты грузовые</t>
  </si>
  <si>
    <t>самолеты пожарные</t>
  </si>
  <si>
    <t>самолеты аварийно-технической службы</t>
  </si>
  <si>
    <t>другие самолеты</t>
  </si>
  <si>
    <t>вертолеты, всего</t>
  </si>
  <si>
    <t>вертолеты пассажирские</t>
  </si>
  <si>
    <t>вертолеты грузовые</t>
  </si>
  <si>
    <t>вертолеты пожарные</t>
  </si>
  <si>
    <t>вертолеты аварийно-технической службы</t>
  </si>
  <si>
    <t>другие вертолеты</t>
  </si>
  <si>
    <t>воздушные транспортные средства, не имеющие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</si>
  <si>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</si>
  <si>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</si>
  <si>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</si>
  <si>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</si>
  <si>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</si>
  <si>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</si>
  <si>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моторные лодки</t>
  </si>
  <si>
    <t>парусно-моторные суда</t>
  </si>
  <si>
    <t>другие водные транспортные средства самоходные</t>
  </si>
  <si>
    <t>несамоходные (буксируемые) суда и иные</t>
  </si>
  <si>
    <t>транспортные средства (водные транспортные</t>
  </si>
  <si>
    <t>средства, не имеющие двигателей)</t>
  </si>
  <si>
    <r>
      <rPr>
        <vertAlign val="superscript"/>
        <sz val="8"/>
        <rFont val="Times New Roman"/>
        <family val="1"/>
        <charset val="204"/>
      </rPr>
      <t>30</t>
    </r>
    <r>
      <rPr>
        <sz val="8"/>
        <rFont val="Times New Roman"/>
        <family val="1"/>
        <charset val="204"/>
      </rPr>
      <t xml:space="preserve"> Показатели формируются в случае, если требование о детализации установлено органом, осуществляющим функции и полномочия учредителя.</t>
    </r>
  </si>
  <si>
    <t>Раздел 2. Сведения о неиспользуемых транспортных средствах, находящихся в оперативном управлении учреждения</t>
  </si>
  <si>
    <t>излишнее имущество</t>
  </si>
  <si>
    <t>(подлежит передаче</t>
  </si>
  <si>
    <t>в казну РФ)</t>
  </si>
  <si>
    <t>состоянием (подле-</t>
  </si>
  <si>
    <r>
      <t>жит списанию)</t>
    </r>
    <r>
      <rPr>
        <vertAlign val="superscript"/>
        <sz val="10"/>
        <rFont val="Times New Roman"/>
        <family val="1"/>
        <charset val="204"/>
      </rPr>
      <t>31</t>
    </r>
  </si>
  <si>
    <t>состоянием (требу-</t>
  </si>
  <si>
    <t>ется ремонт)</t>
  </si>
  <si>
    <t>проводится капи-</t>
  </si>
  <si>
    <t>тальный ремонт и/</t>
  </si>
  <si>
    <t>или реконструкция</t>
  </si>
  <si>
    <t>без оформления</t>
  </si>
  <si>
    <t>права пользования</t>
  </si>
  <si>
    <t>ного пользования</t>
  </si>
  <si>
    <t>говоров безвозмезд-</t>
  </si>
  <si>
    <t>на основании до-</t>
  </si>
  <si>
    <t>договоров аренды</t>
  </si>
  <si>
    <r>
      <rPr>
        <vertAlign val="superscript"/>
        <sz val="8"/>
        <rFont val="Times New Roman"/>
        <family val="1"/>
        <charset val="204"/>
      </rPr>
      <t>31</t>
    </r>
    <r>
      <rPr>
        <sz val="8"/>
        <rFont val="Times New Roman"/>
        <family val="1"/>
        <charset val="204"/>
      </rPr>
      <t xml:space="preserve"> Указываются транспортные средства, в отношении которых принято решение о списании, ожидается согласование органом, осуществляющим функции и полномочия учредителя.</t>
    </r>
  </si>
  <si>
    <t>автомобили легковые (за исключением</t>
  </si>
  <si>
    <t>автомобилей скорой медицинской помощи), всего</t>
  </si>
  <si>
    <t>средней стоимостью от 3 миллионов до 5</t>
  </si>
  <si>
    <t>миллионов рублей включительно, с года</t>
  </si>
  <si>
    <t>выпуска которых прошло не более 3 лет</t>
  </si>
  <si>
    <t>выпуска которых прошло более 3 лет</t>
  </si>
  <si>
    <t>средней стоимостью от 5 миллионов до 10</t>
  </si>
  <si>
    <t>средней стоимостью от 10 миллионов до 15</t>
  </si>
  <si>
    <t>миллионов рублей включительно</t>
  </si>
  <si>
    <t>автомобили грузовые, за исключением</t>
  </si>
  <si>
    <t>специальных</t>
  </si>
  <si>
    <t>скотовозы, специальные машины для перевозки</t>
  </si>
  <si>
    <t>птицы, машины для перевозки минеральных</t>
  </si>
  <si>
    <t>обслуживания)</t>
  </si>
  <si>
    <t>удобрений, ветеринарной помощи, технического</t>
  </si>
  <si>
    <t>Раздел 3. Направления использования транспортных средств</t>
  </si>
  <si>
    <t>Транспортные средства, непосредственно используемые в целях</t>
  </si>
  <si>
    <t>оказания услуг, 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</si>
  <si>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</si>
  <si>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</si>
  <si>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t>в оперативном</t>
  </si>
  <si>
    <t>управлении уч-</t>
  </si>
  <si>
    <t>реждения, ед.</t>
  </si>
  <si>
    <t>по договорам</t>
  </si>
  <si>
    <t>аренды, ед.</t>
  </si>
  <si>
    <t>безвозмездного</t>
  </si>
  <si>
    <t>пользования, ед.</t>
  </si>
  <si>
    <t>на от-</t>
  </si>
  <si>
    <t>четную</t>
  </si>
  <si>
    <t>дату</t>
  </si>
  <si>
    <t>в сред-</t>
  </si>
  <si>
    <t>нем за</t>
  </si>
  <si>
    <t>год</t>
  </si>
  <si>
    <t>средней стоимостью от 3</t>
  </si>
  <si>
    <t>средней стоимостью от 5</t>
  </si>
  <si>
    <t>средней стоимостью от 10</t>
  </si>
  <si>
    <t>миллионов до 15 миллионов</t>
  </si>
  <si>
    <t>средней стоимостью от 15</t>
  </si>
  <si>
    <t>миллионов рублей</t>
  </si>
  <si>
    <t>автомобили скорой медицинской</t>
  </si>
  <si>
    <t>помощи</t>
  </si>
  <si>
    <t>автомобили грузовые, за</t>
  </si>
  <si>
    <t>исключением специальных</t>
  </si>
  <si>
    <t>специальные грузовые</t>
  </si>
  <si>
    <t>автомашины (молоковозы,</t>
  </si>
  <si>
    <t>скотовозы, специальные</t>
  </si>
  <si>
    <t>машины для перевозки птицы,</t>
  </si>
  <si>
    <t>машины для перевозки</t>
  </si>
  <si>
    <t>минеральных удобрений,</t>
  </si>
  <si>
    <t>ветеринарной помощи,</t>
  </si>
  <si>
    <t>технического обслуживания)</t>
  </si>
  <si>
    <t>тракторы самоходные, комбайны</t>
  </si>
  <si>
    <t>прочие самоходные машины</t>
  </si>
  <si>
    <t>и механизмы на пневматическом</t>
  </si>
  <si>
    <t>и гусеничном ходу</t>
  </si>
  <si>
    <r>
      <t>в иных целях</t>
    </r>
    <r>
      <rPr>
        <vertAlign val="superscript"/>
        <sz val="8"/>
        <rFont val="Times New Roman"/>
        <family val="1"/>
        <charset val="204"/>
      </rPr>
      <t>32</t>
    </r>
  </si>
  <si>
    <r>
      <t>в том числе:</t>
    </r>
    <r>
      <rPr>
        <vertAlign val="superscript"/>
        <sz val="8"/>
        <rFont val="Times New Roman"/>
        <family val="1"/>
        <charset val="204"/>
      </rPr>
      <t>30</t>
    </r>
  </si>
  <si>
    <t>автомобили легковые (за исключе-</t>
  </si>
  <si>
    <t>нием автомобилей скорой медицин-</t>
  </si>
  <si>
    <t>ской помощи), всего</t>
  </si>
  <si>
    <t>средней стоимостью менее 3</t>
  </si>
  <si>
    <t>миллионов рублей, с года выпуска</t>
  </si>
  <si>
    <t>которых прошло более 3 лет</t>
  </si>
  <si>
    <t>которых прошло не более 3 лет</t>
  </si>
  <si>
    <t>включительно, с года выпуска</t>
  </si>
  <si>
    <t>миллионов до 10 миллионов рублей</t>
  </si>
  <si>
    <t>миллионов до 5 миллионов рублей</t>
  </si>
  <si>
    <t>1102</t>
  </si>
  <si>
    <t>самолеты аварийно-технической</t>
  </si>
  <si>
    <t>службы</t>
  </si>
  <si>
    <t>вертолеты аварийно-технической</t>
  </si>
  <si>
    <t>воздушные транспортные</t>
  </si>
  <si>
    <t>средства, не имеющие двигателей</t>
  </si>
  <si>
    <t>суда грузовые морские и речные</t>
  </si>
  <si>
    <t>самоходные</t>
  </si>
  <si>
    <t>другие водные транспортные</t>
  </si>
  <si>
    <t>средства самоходные</t>
  </si>
  <si>
    <t>несамоходные (буксируемые) суда</t>
  </si>
  <si>
    <t>и иные транспортные средства</t>
  </si>
  <si>
    <t>(водные транспортные средства,</t>
  </si>
  <si>
    <t>не имеющие двигателей)</t>
  </si>
  <si>
    <r>
      <rPr>
        <vertAlign val="superscript"/>
        <sz val="7"/>
        <rFont val="Times New Roman"/>
        <family val="1"/>
        <charset val="204"/>
      </rPr>
      <t>32</t>
    </r>
    <r>
      <rPr>
        <sz val="7"/>
        <rFont val="Times New Roman"/>
        <family val="1"/>
        <charset val="204"/>
      </rPr>
      <t xml:space="preserve"> Указываются транспортные средства, используемые в целях уборки территории, вывоза мусора, перевозки имущества (грузов), а также в целях перевозки людей.</t>
    </r>
  </si>
  <si>
    <t>2101</t>
  </si>
  <si>
    <t>2102</t>
  </si>
  <si>
    <t>2103</t>
  </si>
  <si>
    <t>2104</t>
  </si>
  <si>
    <t>2105</t>
  </si>
  <si>
    <t>2201</t>
  </si>
  <si>
    <t>2202</t>
  </si>
  <si>
    <t>2203</t>
  </si>
  <si>
    <t>2204</t>
  </si>
  <si>
    <t>2205</t>
  </si>
  <si>
    <t>2206</t>
  </si>
  <si>
    <t>3500</t>
  </si>
  <si>
    <t>3600</t>
  </si>
  <si>
    <t>3700</t>
  </si>
  <si>
    <t>3800</t>
  </si>
  <si>
    <t>3900</t>
  </si>
  <si>
    <t>Раздел 4. Сведения о расходах на содержание транспортных средств</t>
  </si>
  <si>
    <t>Расходы на содержание транспортных средств</t>
  </si>
  <si>
    <t>на обслуживание транспортных средств</t>
  </si>
  <si>
    <t>содержание гаражей</t>
  </si>
  <si>
    <t>заработная плата обслуживающего</t>
  </si>
  <si>
    <t>уплата</t>
  </si>
  <si>
    <t>транспорт-</t>
  </si>
  <si>
    <t>ного налога</t>
  </si>
  <si>
    <t>администра-</t>
  </si>
  <si>
    <t>тивного пер-</t>
  </si>
  <si>
    <t>сонала гара-</t>
  </si>
  <si>
    <t>жей</t>
  </si>
  <si>
    <t>обслужива-</t>
  </si>
  <si>
    <t>ющего пер-</t>
  </si>
  <si>
    <t>водителей</t>
  </si>
  <si>
    <t>гаражей</t>
  </si>
  <si>
    <t>аренда</t>
  </si>
  <si>
    <t>гаражей,</t>
  </si>
  <si>
    <t>парковоч-</t>
  </si>
  <si>
    <t>ных мест</t>
  </si>
  <si>
    <t>техобслужи-</t>
  </si>
  <si>
    <t>вание сторон-</t>
  </si>
  <si>
    <t>ними органи-</t>
  </si>
  <si>
    <t>зациями</t>
  </si>
  <si>
    <t>ремонт,</t>
  </si>
  <si>
    <t>включая при-</t>
  </si>
  <si>
    <t>обретение за-</t>
  </si>
  <si>
    <t>пасных частей</t>
  </si>
  <si>
    <t>добровольное</t>
  </si>
  <si>
    <t>на ОСАГО</t>
  </si>
  <si>
    <t>(замена) ко-</t>
  </si>
  <si>
    <t>лес, шин,</t>
  </si>
  <si>
    <t>дисков</t>
  </si>
  <si>
    <t>горюче-сма-</t>
  </si>
  <si>
    <t>зочные ма-</t>
  </si>
  <si>
    <t>териалы</t>
  </si>
  <si>
    <t>двигателей</t>
  </si>
  <si>
    <t>Объем выполненных работ</t>
  </si>
  <si>
    <t>Объем произведенной продукции</t>
  </si>
  <si>
    <t>от выполнения</t>
  </si>
  <si>
    <t>работ, руб.</t>
  </si>
  <si>
    <t>от реализации</t>
  </si>
  <si>
    <t>продукции, руб.</t>
  </si>
  <si>
    <t>Наименование выполняемых работ</t>
  </si>
  <si>
    <t>Наименование производимой продукции</t>
  </si>
  <si>
    <t>Изменение</t>
  </si>
  <si>
    <r>
      <t>задолженности</t>
    </r>
    <r>
      <rPr>
        <vertAlign val="superscript"/>
        <sz val="10"/>
        <rFont val="Times New Roman"/>
        <family val="1"/>
        <charset val="204"/>
      </rPr>
      <t>6</t>
    </r>
  </si>
  <si>
    <r>
      <rPr>
        <vertAlign val="superscript"/>
        <sz val="8"/>
        <rFont val="Times New Roman"/>
        <family val="1"/>
        <charset val="204"/>
      </rPr>
      <t>16</t>
    </r>
    <r>
      <rPr>
        <sz val="8"/>
        <rFont val="Times New Roman"/>
        <family val="1"/>
        <charset val="204"/>
      </rPr>
      <t xml:space="preserve"> Указывается сумма, начисленная по договорам гражданско-правового характера, заключенным с лицами, привлекаемыми для оказания услуг (выполнения работ). Детализация начисленного вознаграждения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</si>
  <si>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t>являющимся</t>
  </si>
  <si>
    <t>сударствен-</t>
  </si>
  <si>
    <t>Основной персонал, всего</t>
  </si>
  <si>
    <t>Вспомогательный персонал, всего</t>
  </si>
  <si>
    <t>персонал, всего</t>
  </si>
  <si>
    <r>
      <rPr>
        <vertAlign val="superscript"/>
        <sz val="8"/>
        <rFont val="Times New Roman"/>
        <family val="1"/>
        <charset val="204"/>
      </rPr>
      <t>26</t>
    </r>
    <r>
      <rPr>
        <sz val="8"/>
        <rFont val="Times New Roman"/>
        <family val="1"/>
        <charset val="204"/>
      </rPr>
      <t xml:space="preserve"> Указываются линии электропередачи, линии связи (в том числе линейно-кабельные сооружения), трубопроводы, автомобильные дороги, железнодорожные линии и другие подобные сооружения.</t>
    </r>
  </si>
  <si>
    <r>
      <rPr>
        <vertAlign val="superscript"/>
        <sz val="8"/>
        <rFont val="Times New Roman"/>
        <family val="1"/>
        <charset val="204"/>
      </rPr>
      <t>25</t>
    </r>
    <r>
      <rPr>
        <sz val="8"/>
        <rFont val="Times New Roman"/>
        <family val="1"/>
        <charset val="204"/>
      </rPr>
      <t xml:space="preserve"> Указываются здания, строения, сооружения и иные аналогичные объекты.</t>
    </r>
  </si>
  <si>
    <t>(руб./час)</t>
  </si>
  <si>
    <t>Всего:</t>
  </si>
  <si>
    <t>Отчет</t>
  </si>
  <si>
    <t>о результатах деятельности государственного (муниципального) учреждения и об использовании</t>
  </si>
  <si>
    <t>закрепленного за ним государственного (муниципального) имущества</t>
  </si>
  <si>
    <t>Тип учреждения</t>
  </si>
  <si>
    <t>Орган, осуществляющий</t>
  </si>
  <si>
    <t>функции и полномочия</t>
  </si>
  <si>
    <t>учредителя</t>
  </si>
  <si>
    <t>по БК</t>
  </si>
  <si>
    <t>Публично-правовое</t>
  </si>
  <si>
    <t>образование</t>
  </si>
  <si>
    <t>по Сводному</t>
  </si>
  <si>
    <t>реестру</t>
  </si>
  <si>
    <t>Раздел 1. Результаты деятельности</t>
  </si>
  <si>
    <t>Раздел 2. Использование имущества, закрепленного за учреждением</t>
  </si>
  <si>
    <t>Раздел 3. Эффективность деятельности</t>
  </si>
  <si>
    <t>Уникальный</t>
  </si>
  <si>
    <r>
      <t>объекта</t>
    </r>
    <r>
      <rPr>
        <vertAlign val="superscript"/>
        <sz val="10"/>
        <rFont val="Times New Roman"/>
        <family val="1"/>
        <charset val="204"/>
      </rPr>
      <t>24.1</t>
    </r>
  </si>
  <si>
    <t>наиме-</t>
  </si>
  <si>
    <t>нование</t>
  </si>
  <si>
    <t>пост-</t>
  </si>
  <si>
    <t>Год</t>
  </si>
  <si>
    <r>
      <rPr>
        <vertAlign val="superscript"/>
        <sz val="8"/>
        <rFont val="Times New Roman"/>
        <family val="1"/>
        <charset val="204"/>
      </rPr>
      <t>24.1</t>
    </r>
    <r>
      <rPr>
        <sz val="8"/>
        <rFont val="Times New Roman"/>
        <family val="1"/>
        <charset val="204"/>
      </rPr>
      <t xml:space="preserve"> Указывается уникальный код объекта капитального строительства, объекта недвижимого имущества (при наличии).</t>
    </r>
  </si>
  <si>
    <t>Сведения об имуществе, за исключением земельных участков, переданном в аренду</t>
  </si>
  <si>
    <r>
      <t>Адрес</t>
    </r>
    <r>
      <rPr>
        <vertAlign val="superscript"/>
        <sz val="10"/>
        <rFont val="Times New Roman"/>
        <family val="1"/>
        <charset val="204"/>
      </rPr>
      <t>33</t>
    </r>
  </si>
  <si>
    <t>Вид</t>
  </si>
  <si>
    <r>
      <t>объекта</t>
    </r>
    <r>
      <rPr>
        <vertAlign val="superscript"/>
        <sz val="10"/>
        <rFont val="Times New Roman"/>
        <family val="1"/>
        <charset val="204"/>
      </rPr>
      <t>34</t>
    </r>
  </si>
  <si>
    <t>Объем переданного</t>
  </si>
  <si>
    <r>
      <t>Направление использования</t>
    </r>
    <r>
      <rPr>
        <vertAlign val="superscript"/>
        <sz val="10"/>
        <rFont val="Times New Roman"/>
        <family val="1"/>
        <charset val="204"/>
      </rPr>
      <t>35</t>
    </r>
  </si>
  <si>
    <r>
      <t>Комментарий</t>
    </r>
    <r>
      <rPr>
        <vertAlign val="superscript"/>
        <sz val="10"/>
        <rFont val="Times New Roman"/>
        <family val="1"/>
        <charset val="204"/>
      </rPr>
      <t>36</t>
    </r>
  </si>
  <si>
    <r>
      <rPr>
        <vertAlign val="superscript"/>
        <sz val="8"/>
        <rFont val="Times New Roman"/>
        <family val="1"/>
        <charset val="204"/>
      </rPr>
      <t>33</t>
    </r>
    <r>
      <rPr>
        <sz val="8"/>
        <rFont val="Times New Roman"/>
        <family val="1"/>
        <charset val="204"/>
      </rPr>
      <t xml:space="preserve"> Заполняется в отношении недвижимого имущества.</t>
    </r>
  </si>
  <si>
    <r>
      <rPr>
        <vertAlign val="superscript"/>
        <sz val="8"/>
        <rFont val="Times New Roman"/>
        <family val="1"/>
        <charset val="204"/>
      </rPr>
      <t>36</t>
    </r>
    <r>
      <rPr>
        <sz val="8"/>
        <rFont val="Times New Roman"/>
        <family val="1"/>
        <charset val="204"/>
      </rPr>
      <t xml:space="preserve"> В случае указания в графе 8 значения «18 — иное», указывается направление использования переданного в аренду имущества.</t>
    </r>
  </si>
  <si>
    <r>
      <rPr>
        <vertAlign val="superscript"/>
        <sz val="8"/>
        <rFont val="Times New Roman"/>
        <family val="1"/>
        <charset val="204"/>
      </rPr>
      <t>34</t>
    </r>
    <r>
      <rPr>
        <sz val="8"/>
        <rFont val="Times New Roman"/>
        <family val="1"/>
        <charset val="204"/>
      </rPr>
      <t xml:space="preserve"> Указывается вид объекта: 1 — здание (строение, сооружение) в целом, 2 — помещение в здании, строении (за исключением подвалов, чердаков), 3 — подвалы, чердаки, 4 — конструктивная часть здания (крыша, стена), 5 — архитектурный элемент фасада здания (навес над входными дверями зданий), 6 — часть помещения в местах общего пользования (вестибюли, холлы, фойе, коридоры), 7 — линии электропередачи, линии связи (в том числе линейно-кабельные сооружения), 8 — трубопроводы, 9 — автомобильные дороги, 10 — железнодорожные линии, 11 — резервуар, иная емкость, 12 — скважины на воду, 13 — скважины газовые и нефтяные, 14 — скважины иные, 15 — движимое имущество, предоставляемое в прокат, 16 — иные.</t>
    </r>
  </si>
  <si>
    <r>
      <rPr>
        <vertAlign val="superscript"/>
        <sz val="8"/>
        <rFont val="Times New Roman"/>
        <family val="1"/>
        <charset val="204"/>
      </rPr>
      <t>35</t>
    </r>
    <r>
      <rPr>
        <sz val="8"/>
        <rFont val="Times New Roman"/>
        <family val="1"/>
        <charset val="204"/>
      </rPr>
      <t xml:space="preserve"> Указывается направление использования имущества, переданного в аренду (разрешенное использование): 1 — размещение банкоматов, 2 — размещение торговых автоматов для продажи воды, кофе и кондитерских изделий, 3 — размещение столовых и буфетов, 4 — размещение книжных киосков, магазинов канцелярских принадлежностей, 5 — размещение аптечных пунктов, 6 — размещение торговых автоматов для продажи бахил, одноразовых халатов, 7 — размещение платежных терминалов, 8 — размещение иных торговых точек, 9 — размещение офисов банков, 10 — проведение образовательных и информационно-просветительских мероприятий, 11 — проведение концертно-зрелищных мероприятий, 12 — проведение ярмарок, выставок, 13 — проведение конгрессов, съездов, симпозиумов, конференций, 14 — проведение спортивных мероприятий, 15 — проведение иных культурно-массовых мероприятий, 16 — прокат оборудования, 17 — прокат спортивного инвентаря, 18 — иное.</t>
    </r>
  </si>
  <si>
    <t>(казенное — «01», бюджетное — «02», автономное — «03»)</t>
  </si>
  <si>
    <t>кредиторской</t>
  </si>
  <si>
    <t>Сведения о поступлениях и выплатах учреждения</t>
  </si>
  <si>
    <t>по ОКЕИ</t>
  </si>
  <si>
    <t>383</t>
  </si>
  <si>
    <t>Раздел 1. Сведения о поступлениях учреждения</t>
  </si>
  <si>
    <t>Сумма поступлений</t>
  </si>
  <si>
    <t>Изменение, %</t>
  </si>
  <si>
    <t>Доля в общей сумме</t>
  </si>
  <si>
    <t>поступлений, %</t>
  </si>
  <si>
    <t>(за отчетный финансовый год)</t>
  </si>
  <si>
    <t>(за год, предшествующий</t>
  </si>
  <si>
    <t>отчетному)</t>
  </si>
  <si>
    <t>Субсидии на финансовое обеспечение выполнения государственного (муниципального) задания</t>
  </si>
  <si>
    <t>Субсидии на финансовое обеспечение выполнения государственного задания из бюджета</t>
  </si>
  <si>
    <t>Федерального фонда обязательного медицинского страхования</t>
  </si>
  <si>
    <t>Субсидии на иные цели</t>
  </si>
  <si>
    <t>Субсидии на осуществление капитальных вложений</t>
  </si>
  <si>
    <t>Гранты в форме субсидий, всего</t>
  </si>
  <si>
    <t>гранты в форме субсидий из федерального бюджета</t>
  </si>
  <si>
    <t>Гранты, предоставляемые юридическими и физическими лицами (за исключением грантов</t>
  </si>
  <si>
    <t>в форме субсидий, предоставляемых из бюджетов бюджетной системы Российской Федерации)</t>
  </si>
  <si>
    <t>гранты в форме субсидий из бюджетов субъектов Российской Федерации и местных бюджетов</t>
  </si>
  <si>
    <t>гранты, предоставляемые юридическими лицами (операторами), источником финансового</t>
  </si>
  <si>
    <t>обеспечения которых являются субсидии и имущественные взносы, полученные из бюджетов</t>
  </si>
  <si>
    <t>бюджетной системы Российской Федерации</t>
  </si>
  <si>
    <t>Пожертвования и иные безвозмездные перечисления от физических и юридических лиц, в том</t>
  </si>
  <si>
    <t>числе иностранных организаций</t>
  </si>
  <si>
    <t>Доходы от приносящей доход деятельности, компенсаций затрат (за исключением доходов</t>
  </si>
  <si>
    <t>от собственности), всего</t>
  </si>
  <si>
    <t>доходы в виде платы за оказание услуг (выполнение работ) в рамках установленного</t>
  </si>
  <si>
    <t>государственного задания</t>
  </si>
  <si>
    <t>доходы от оказания услуг, выполнения работ, реализации готовой продукции сверх</t>
  </si>
  <si>
    <t>установленного государственного задания по видам деятельности, отнесенным в соответствии</t>
  </si>
  <si>
    <t>с учредительными документами к основным</t>
  </si>
  <si>
    <t>доходы от платы за пользование служебными жилыми помещениями и общежитиями,</t>
  </si>
  <si>
    <t>включающей плату за пользование и плату за содержание жилого помещения</t>
  </si>
  <si>
    <t>доходы от оказания услуг в рамках обязательного медицинского страхования</t>
  </si>
  <si>
    <t>доходы от оказания медицинских услуг, предоставляемых женщинам в период беременности,</t>
  </si>
  <si>
    <t>женщинам и новорожденным в период родов и в послеродовой период</t>
  </si>
  <si>
    <t>прочие доходы от оказания услуг, выполнения работ, компенсации затрат учреждения,</t>
  </si>
  <si>
    <t>включая возмещение расходов по решению судов (возмещение судебных издержек)</t>
  </si>
  <si>
    <t>0400</t>
  </si>
  <si>
    <t>0500</t>
  </si>
  <si>
    <t>0501</t>
  </si>
  <si>
    <t>0502</t>
  </si>
  <si>
    <t>0600</t>
  </si>
  <si>
    <t>0610</t>
  </si>
  <si>
    <t>0700</t>
  </si>
  <si>
    <t>0800</t>
  </si>
  <si>
    <t>0801</t>
  </si>
  <si>
    <t>0802</t>
  </si>
  <si>
    <t>0803</t>
  </si>
  <si>
    <t>0804</t>
  </si>
  <si>
    <t>0805</t>
  </si>
  <si>
    <t>0806</t>
  </si>
  <si>
    <t>0807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</si>
  <si>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</si>
  <si>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</si>
  <si>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</si>
  <si>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</si>
  <si>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</si>
  <si>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</si>
  <si>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</si>
  <si>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</si>
  <si>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</si>
  <si>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Доходы от собственности, всего</t>
  </si>
  <si>
    <t>государственного (муниципального) имущества</t>
  </si>
  <si>
    <t>индивидуализации</t>
  </si>
  <si>
    <t>проценты по депозитам учреждения в кредитных организациях</t>
  </si>
  <si>
    <t>проценты по остаткам средств на счетах учреждения в кредитных организациях</t>
  </si>
  <si>
    <t>проценты по иным финансовым инструментам</t>
  </si>
  <si>
    <t>доходы в виде прибыли, приходящейся на доли в уставных (складочных) капиталах хозяйственных</t>
  </si>
  <si>
    <t>товариществ и обществ, или дивидендов по акциям, принадлежащим учреждению</t>
  </si>
  <si>
    <t>прочие доходы от использования имущества, находящегося в оперативном управлении</t>
  </si>
  <si>
    <t>Поступления доходов от штрафов, пеней, неустоек, возмещения ущерба</t>
  </si>
  <si>
    <t>Поступления доходов от выбытия нефинансовых активов</t>
  </si>
  <si>
    <t>Поступления доходов от выбытия финансовых активов</t>
  </si>
  <si>
    <t>Сведения о кредиторской задолженности и обязательствах учреждения</t>
  </si>
  <si>
    <t>Единица измерения: руб.</t>
  </si>
  <si>
    <t>Объем кредиторской</t>
  </si>
  <si>
    <t>задолженности</t>
  </si>
  <si>
    <t>Объем кредиторской задолженности</t>
  </si>
  <si>
    <t>Объем отложенных обязательств учреждения</t>
  </si>
  <si>
    <t>из нее срок</t>
  </si>
  <si>
    <t>оплаты</t>
  </si>
  <si>
    <t>наступил</t>
  </si>
  <si>
    <t>в отчетном</t>
  </si>
  <si>
    <t>финансо-</t>
  </si>
  <si>
    <t>вом году</t>
  </si>
  <si>
    <t>из нее срок оплаты наступает в:</t>
  </si>
  <si>
    <t>1 квартале,</t>
  </si>
  <si>
    <t>из нее:</t>
  </si>
  <si>
    <t>в январе</t>
  </si>
  <si>
    <t>2 квартале</t>
  </si>
  <si>
    <t>3 квартале</t>
  </si>
  <si>
    <t>4 квартале</t>
  </si>
  <si>
    <t>в очеред-</t>
  </si>
  <si>
    <t>ном финан-</t>
  </si>
  <si>
    <t>совом году</t>
  </si>
  <si>
    <t>и плановом</t>
  </si>
  <si>
    <t>периоде</t>
  </si>
  <si>
    <t>по оплате</t>
  </si>
  <si>
    <t>труда</t>
  </si>
  <si>
    <t>по претен-</t>
  </si>
  <si>
    <t>зионным</t>
  </si>
  <si>
    <t>требова-</t>
  </si>
  <si>
    <t>ниям</t>
  </si>
  <si>
    <t>по непос-</t>
  </si>
  <si>
    <t>тупившим</t>
  </si>
  <si>
    <t>расчетным</t>
  </si>
  <si>
    <t>докумен-</t>
  </si>
  <si>
    <t>там</t>
  </si>
  <si>
    <t>иные</t>
  </si>
  <si>
    <t>по оплате страховых взносов на обязательное социальное</t>
  </si>
  <si>
    <t>по оплате налогов, сборов, за исключением страховых взносов</t>
  </si>
  <si>
    <t xml:space="preserve">на обязательное социальное страхование </t>
  </si>
  <si>
    <t>по возврату в бюджет средств субсидий (грантов в форме</t>
  </si>
  <si>
    <t>субсидий)</t>
  </si>
  <si>
    <t>в связи с невыполнением государственного задания</t>
  </si>
  <si>
    <t>в связи с недостижением результатов предоставления субсидий</t>
  </si>
  <si>
    <t>в связи с невыполнением условий соглашений, в том числе</t>
  </si>
  <si>
    <t>по софинансированию расходов</t>
  </si>
  <si>
    <t>по выплатам, связанным с причинением вреда гражданам</t>
  </si>
  <si>
    <t>Раздел 2. Сведения о выплатах учреждения</t>
  </si>
  <si>
    <t>выплат</t>
  </si>
  <si>
    <t>за отчет-</t>
  </si>
  <si>
    <t>ный пе-</t>
  </si>
  <si>
    <t>риод,</t>
  </si>
  <si>
    <t>в общей</t>
  </si>
  <si>
    <t>сумме</t>
  </si>
  <si>
    <t>выплат,</t>
  </si>
  <si>
    <t>%</t>
  </si>
  <si>
    <t>в том числе по источникам финансового обеспечения обязательств по выплатам</t>
  </si>
  <si>
    <t>средств, по-</t>
  </si>
  <si>
    <t>лученных</t>
  </si>
  <si>
    <t>услуг, вы-</t>
  </si>
  <si>
    <t>полнения</t>
  </si>
  <si>
    <t>работ, реа-</t>
  </si>
  <si>
    <t>лизации</t>
  </si>
  <si>
    <t>продукции</t>
  </si>
  <si>
    <t>доля</t>
  </si>
  <si>
    <t>отражен-</t>
  </si>
  <si>
    <t>безвоз-</t>
  </si>
  <si>
    <t>мездных</t>
  </si>
  <si>
    <t>поступ-</t>
  </si>
  <si>
    <t>лений</t>
  </si>
  <si>
    <t>на выпол-</t>
  </si>
  <si>
    <t>нение го-</t>
  </si>
  <si>
    <t>сударст-</t>
  </si>
  <si>
    <t>ных в</t>
  </si>
  <si>
    <t>графе 3,</t>
  </si>
  <si>
    <t>на иные</t>
  </si>
  <si>
    <t>цели</t>
  </si>
  <si>
    <t>за счет средств гранта в форме субсидии</t>
  </si>
  <si>
    <t>из феде-</t>
  </si>
  <si>
    <t>рального</t>
  </si>
  <si>
    <t>бюджета</t>
  </si>
  <si>
    <t>из бюдже-</t>
  </si>
  <si>
    <t>тов субъ-</t>
  </si>
  <si>
    <t>ектов Рос-</t>
  </si>
  <si>
    <t>сийской</t>
  </si>
  <si>
    <t>Федера-</t>
  </si>
  <si>
    <t>ции и</t>
  </si>
  <si>
    <t>местных</t>
  </si>
  <si>
    <t>от прино-</t>
  </si>
  <si>
    <t>сящей</t>
  </si>
  <si>
    <t>ности,</t>
  </si>
  <si>
    <t>Оплата труда и компенсационные</t>
  </si>
  <si>
    <t>выплаты работникам</t>
  </si>
  <si>
    <t>Взносы по обязательному</t>
  </si>
  <si>
    <t>социальному страхованию</t>
  </si>
  <si>
    <t>Приобретение товаров, работ,</t>
  </si>
  <si>
    <t>услуг, всего</t>
  </si>
  <si>
    <t>услуги связи</t>
  </si>
  <si>
    <t>транспортные услуги</t>
  </si>
  <si>
    <t>арендная плата за пользование</t>
  </si>
  <si>
    <t>имуществом</t>
  </si>
  <si>
    <t>работы, услуги по содержанию</t>
  </si>
  <si>
    <t>прочие работы, услуги</t>
  </si>
  <si>
    <t>непроизведенные активы</t>
  </si>
  <si>
    <t>материальные запасы</t>
  </si>
  <si>
    <t>Обслуживание долговых</t>
  </si>
  <si>
    <t>обязательств</t>
  </si>
  <si>
    <t xml:space="preserve">Безвозмездные перечисления </t>
  </si>
  <si>
    <t>организациям</t>
  </si>
  <si>
    <t>Социальное обеспечение</t>
  </si>
  <si>
    <t>Уплата налогов, сборов, прочих</t>
  </si>
  <si>
    <t>налог на прибыль</t>
  </si>
  <si>
    <t>земельный налог</t>
  </si>
  <si>
    <t>транспортный налог</t>
  </si>
  <si>
    <t>водный налог</t>
  </si>
  <si>
    <t>государственные пошлины</t>
  </si>
  <si>
    <t>0707</t>
  </si>
  <si>
    <t>0706</t>
  </si>
  <si>
    <t>0705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</si>
  <si>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</si>
  <si>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</si>
  <si>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</si>
  <si>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</si>
  <si>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</si>
  <si>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</si>
  <si>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</si>
  <si>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</si>
  <si>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</si>
  <si>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0701</t>
  </si>
  <si>
    <t>0702</t>
  </si>
  <si>
    <t>0703</t>
  </si>
  <si>
    <t>0704</t>
  </si>
  <si>
    <t xml:space="preserve">налог на добавленную </t>
  </si>
  <si>
    <t>стоимость</t>
  </si>
  <si>
    <t xml:space="preserve">налог на имущество </t>
  </si>
  <si>
    <t>организаций</t>
  </si>
  <si>
    <t>платежей в бюджет (за</t>
  </si>
  <si>
    <t>исключением взносов по</t>
  </si>
  <si>
    <t>страхованию), всего</t>
  </si>
  <si>
    <t>обязательному социальному</t>
  </si>
  <si>
    <t>Приобретение финансовых</t>
  </si>
  <si>
    <t>активов, всего:</t>
  </si>
  <si>
    <t>приобретение ценных бумаг,</t>
  </si>
  <si>
    <t>кроме акций и иных форм</t>
  </si>
  <si>
    <t>участия в капитале</t>
  </si>
  <si>
    <t>приобретение акций и иные</t>
  </si>
  <si>
    <t>формы участия в капитале</t>
  </si>
  <si>
    <t>Иные выплаты, всего</t>
  </si>
  <si>
    <t>перечисление денежных</t>
  </si>
  <si>
    <t>обеспечений</t>
  </si>
  <si>
    <t>средств на депозитные счета</t>
  </si>
  <si>
    <r>
      <t>щества</t>
    </r>
    <r>
      <rPr>
        <vertAlign val="superscript"/>
        <sz val="10"/>
        <rFont val="Times New Roman"/>
        <family val="1"/>
        <charset val="204"/>
      </rPr>
      <t>24.2</t>
    </r>
  </si>
  <si>
    <r>
      <rPr>
        <vertAlign val="superscript"/>
        <sz val="8"/>
        <rFont val="Times New Roman"/>
        <family val="1"/>
        <charset val="204"/>
      </rPr>
      <t>24.2</t>
    </r>
    <r>
      <rPr>
        <sz val="8"/>
        <rFont val="Times New Roman"/>
        <family val="1"/>
        <charset val="204"/>
      </rPr>
      <t xml:space="preserve"> Указываются расходы, возмещенные учреждению пользователями объектов недвижимого имущества, указанных в графе 13.</t>
    </r>
  </si>
  <si>
    <r>
      <t>имуществу</t>
    </r>
    <r>
      <rPr>
        <vertAlign val="superscript"/>
        <sz val="10"/>
        <rFont val="Times New Roman"/>
        <family val="1"/>
        <charset val="204"/>
      </rPr>
      <t>24.3</t>
    </r>
  </si>
  <si>
    <r>
      <rPr>
        <vertAlign val="superscript"/>
        <sz val="8"/>
        <rFont val="Times New Roman"/>
        <family val="1"/>
        <charset val="204"/>
      </rPr>
      <t>24.3</t>
    </r>
    <r>
      <rPr>
        <sz val="8"/>
        <rFont val="Times New Roman"/>
        <family val="1"/>
        <charset val="204"/>
      </rPr>
      <t xml:space="preserve"> Указываются расходы учреждения на содержание объектов недвижимого имущества, указанных в графе 17.</t>
    </r>
  </si>
  <si>
    <t>Глава по БК</t>
  </si>
  <si>
    <t>доходы в виде арендной либо иной платы за передачу в возмездное пользование</t>
  </si>
  <si>
    <t>доходы от распоряжения правами на результаты интеллектуальной деятельности и средствами</t>
  </si>
  <si>
    <t>проценты, полученные от предоставления займов</t>
  </si>
  <si>
    <t>нематериальные активы</t>
  </si>
  <si>
    <t>по перечислению удержанного налога на доходы физических лиц</t>
  </si>
  <si>
    <t>(час.)</t>
  </si>
  <si>
    <r>
      <rPr>
        <vertAlign val="superscript"/>
        <sz val="8"/>
        <rFont val="Times New Roman"/>
        <family val="1"/>
        <charset val="204"/>
      </rPr>
      <t>29</t>
    </r>
    <r>
      <rPr>
        <sz val="8"/>
        <rFont val="Times New Roman"/>
        <family val="1"/>
        <charset val="204"/>
      </rPr>
      <t xml:space="preserve"> Срок использования имущества считается, начиная с 1-го числа месяца, следующего за месяцем принятия его к бухгалтерскому учету.</t>
    </r>
  </si>
  <si>
    <t>возмещение расходов, понесенных в связи с эксплуатацией имущества, находящегося</t>
  </si>
  <si>
    <t>СОГЛАСОВАНО</t>
  </si>
  <si>
    <t>УТВЕРЖДАЮ</t>
  </si>
  <si>
    <t>Директор департамента образования Администрации города</t>
  </si>
  <si>
    <t>Директор</t>
  </si>
  <si>
    <t>И.П.Замятина</t>
  </si>
  <si>
    <t>(Ф.И.О.)</t>
  </si>
  <si>
    <t>января</t>
  </si>
  <si>
    <t>МУНИЦИПАЛЬНОЕ БЮДЖЕТНОЕ ОБЩЕОБРАЗОВАТЕЛЬНОЕ УЧРЕЖДЕНИЕ ЛИЦЕЙ ИМЕНИ ГЕНЕРАЛ-МАЙОРА ХИСМАТУЛИНА ВАСИЛИЯ ИВАНОВИЧА</t>
  </si>
  <si>
    <t>город Сургут</t>
  </si>
  <si>
    <t>выбрать номер листа</t>
  </si>
  <si>
    <t>Сведения об оказываемых услугах, выполняемых работах сверх установленного государственного (муниципального) задания, а также выпускаемой продукции</t>
  </si>
  <si>
    <t>Сведения о доходах учреждения в виде прибыли, приходящейся на доли в уставных (складочных) капиталах хозяйственных товариществ и обществ, или дивидендов по акциям, принадлежащим учреждению</t>
  </si>
  <si>
    <t>Лист 6</t>
  </si>
  <si>
    <t>Сведения о просроченной кредиторской задолженности</t>
  </si>
  <si>
    <t>Лист 10</t>
  </si>
  <si>
    <t>Сведения о недвижимом имуществе, за исключением земельных участков, закрепленном на праве оперативного управления</t>
  </si>
  <si>
    <t>Перечень форм отчетности не включенных в состав отчета в виду отсутствия числовых значений показателей</t>
  </si>
  <si>
    <t>директор</t>
  </si>
  <si>
    <t>Полное наименование</t>
  </si>
  <si>
    <t>Код адм. подчиненности</t>
  </si>
  <si>
    <t>МУНИЦИПАЛЬНОЕ АВТОНОМНОЕ ОБРАЗОВАТЕЛЬНОЕ УЧРЕЖДЕНИЕ ДОПОЛНИТЕЛЬНОГО ОБРАЗОВАНИЯ "ТЕХНОПОЛИС"</t>
  </si>
  <si>
    <t>043</t>
  </si>
  <si>
    <t>АВТОНОМНОЕ</t>
  </si>
  <si>
    <t>03</t>
  </si>
  <si>
    <t>Т.Г. Андроник</t>
  </si>
  <si>
    <t>743D0500</t>
  </si>
  <si>
    <t>МАОУ ДО "Технополис"</t>
  </si>
  <si>
    <t>МУНИЦИПАЛЬНОЕ АВТОНОМНОЕ ОБРАЗОВАТЕЛЬНОЕ УЧРЕЖДЕНИЕ ДОПОЛНИТЕЛЬНОГО ОБРАЗОВАНИЯ "ЦЕНТР ПЛАВАНИЯ "ДЕЛЬФИН"</t>
  </si>
  <si>
    <t>И.Ю. Лодырев</t>
  </si>
  <si>
    <t>МАОУ ДО "Центр плавания "Дельфин"</t>
  </si>
  <si>
    <t>МУНИЦИПАЛЬНОЕ АВТОНОМНОЕ ОБРАЗОВАТЕЛЬНОЕ УЧРЕЖДЕНИЕ ДОПОЛНИТЕЛЬНОГО ОБРАЗОВАНИЯ "ЦЕНТР ДЕТСКОГО ТВОРЧЕСТВА"</t>
  </si>
  <si>
    <t>Ю.С. Юдина</t>
  </si>
  <si>
    <t>743D0506</t>
  </si>
  <si>
    <t>МАОУ ДО "ЦДТ"</t>
  </si>
  <si>
    <t>МУНИЦИПАЛЬНОЕ АВТОНОМНОЕ ОБРАЗОВАТЕЛЬНОЕ УЧРЕЖДЕНИЕ ДОПОЛНИТЕЛЬНОГО ОБРАЗОВАНИЯ "ЭКОЛОГО-БИОЛОГИЧЕСКИЙ ЦЕНТР"</t>
  </si>
  <si>
    <t>О.В.Зорина</t>
  </si>
  <si>
    <t>743D0509</t>
  </si>
  <si>
    <t>МАОУ ДО "ЭБЦ"</t>
  </si>
  <si>
    <t>МУНИЦИПАЛЬНОЕ АВТОНОМНОЕ УЧРЕЖДЕНИЕ "ИНФОРМАЦИОННО-МЕТОДИЧЕСКИЙ ЦЕНТР"</t>
  </si>
  <si>
    <t>С.П. Гончарова</t>
  </si>
  <si>
    <t>743D0508</t>
  </si>
  <si>
    <t>МАУ "ИМЦ"</t>
  </si>
  <si>
    <t>февраля</t>
  </si>
  <si>
    <t>МУНИЦИПАЛЬНОЕ БЮДЖЕТНОЕ ВЕЧЕРНЕЕ (СМЕННОЕ) ОБЩЕОБРАЗОВАТЕЛЬНОЕ УЧРЕЖДЕНИЕ ОТКРЫТАЯ (СМЕННАЯ) ОБЩЕОБРАЗОВАТЕЛЬНАЯ ШКОЛА № 1</t>
  </si>
  <si>
    <t>БЮДЖЕТНОЕ</t>
  </si>
  <si>
    <t>02</t>
  </si>
  <si>
    <t>Т.В. Леонова</t>
  </si>
  <si>
    <t>МБВ(С)ОУО(С)ОШ № 1</t>
  </si>
  <si>
    <t>МУНИЦИПАЛЬНОЕ БЮДЖЕТНОЕ ОБЩЕОБРАЗОВАТЕЛЬНОЕ УЧРЕЖДЕНИЕ ШКОЛА "ПЕРСПЕКТИВА"</t>
  </si>
  <si>
    <t>МБОУ "Перспектива"</t>
  </si>
  <si>
    <t>МУНИЦИПАЛЬНОЕ БЮДЖЕТНОЕ ОБЩЕОБРАЗОВАТЕЛЬНОЕ УЧРЕЖДЕНИЕ "СУРГУТСКАЯ ТЕХНОЛОГИЧЕСКАЯ ШКОЛА"</t>
  </si>
  <si>
    <t>МБОУ "СТШ"</t>
  </si>
  <si>
    <t>МУНИЦИПАЛЬНОЕ БЮДЖЕТНОЕ ОБЩЕОБРАЗОВАТЕЛЬНОЕ УЧРЕЖДЕНИЕ ГИМНАЗИЯ "ЛАБОРАТОРИЯ САЛАХОВА"</t>
  </si>
  <si>
    <t>Т.В. Кисель</t>
  </si>
  <si>
    <t>МБОУ гимназия "Лаборатория Салахова"</t>
  </si>
  <si>
    <t>МУНИЦИПАЛЬНОЕ БЮДЖЕТНОЕ ОБЩЕОБРАЗОВАТЕЛЬНОЕ УЧРЕЖДЕНИЕ ГИМНАЗИЯ № 2</t>
  </si>
  <si>
    <t>И.В. Лемешева</t>
  </si>
  <si>
    <t>МБОУ гимназия №2</t>
  </si>
  <si>
    <t>МУНИЦИПАЛЬНОЕ БЮДЖЕТНОЕ ОБЩЕОБРАЗОВАТЕЛЬНОЕ УЧРЕЖДЕНИЕ ГИМНАЗИЯ ИМЕНИ Ф.К. САЛМАНОВА</t>
  </si>
  <si>
    <t>С.А. Кучина</t>
  </si>
  <si>
    <t>МБОУ гимназия имени Ф.К.Салманова</t>
  </si>
  <si>
    <t>МУНИЦИПАЛЬНОЕ БЮДЖЕТНОЕ ОБЩЕОБРАЗОВАТЕЛЬНОЕ УЧРЕЖДЕНИЕ ЛИЦЕЙ № 1</t>
  </si>
  <si>
    <t>П.В. Воронин</t>
  </si>
  <si>
    <t>Мбоу лицей №1</t>
  </si>
  <si>
    <t>МУНИЦИПАЛЬНОЕ БЮДЖЕТНОЕ ОБЩЕОБРАЗОВАТЕЛЬНОЕ УЧРЕЖДЕНИЕ ЛИЦЕЙ № 3</t>
  </si>
  <si>
    <t>А.В. Тостановский</t>
  </si>
  <si>
    <t>МБОУ лицей №3</t>
  </si>
  <si>
    <t>С.В. Фисун</t>
  </si>
  <si>
    <t>МБОУ лицей ИМЕНИ ГЕНЕРАЛ-МАЙОРА ХИСМАТУЛИНА ВАСИЛИЯ ИВАНОВИЧА</t>
  </si>
  <si>
    <t>МУНИЦИПАЛЬНОЕ БЮДЖЕТНОЕ ОБЩЕОБРАЗОВАТЕЛЬНОЕ УЧРЕЖДЕНИЕ НАЧАЛЬНАЯ ШКОЛА "ПРОГИМНАЗИЯ"</t>
  </si>
  <si>
    <t>В.В. Горячева</t>
  </si>
  <si>
    <t>МБОУ НШ "Прогимназия"</t>
  </si>
  <si>
    <t>МУНИЦИПАЛЬНОЕ БЮДЖЕТНОЕ ОБЩЕОБРАЗОВАТЕЛЬНОЕ УЧРЕЖДЕНИЕ НАЧАЛЬНАЯ ШКОЛА № 30</t>
  </si>
  <si>
    <t>С.В. Колесник</t>
  </si>
  <si>
    <t>МБОУ НШ №30</t>
  </si>
  <si>
    <t>МУНИЦИПАЛЬНОЕ БЮДЖЕТНОЕ ОБЩЕОБРАЗОВАТЕЛЬНОЕ УЧРЕЖДЕНИЕ СРЕДНЯЯ ОБЩЕОБРАЗОВАТЕЛЬНАЯ ШКОЛА № 1</t>
  </si>
  <si>
    <t>Т.О. Катербарг</t>
  </si>
  <si>
    <t>МБОУ СОШ №1</t>
  </si>
  <si>
    <t>МУНИЦИПАЛЬНОЕ БЮДЖЕТНОЕ ОБЩЕОБРАЗОВАТЕЛЬНОЕ УЧРЕЖДЕНИЕ СРЕДНЯЯ ОБЩЕОБРАЗОВАТЕЛЬНАЯ ШКОЛА № 10 С УГЛУБЛЕННЫМ ИЗУЧЕНИЕМ ОТДЕЛЬНЫХ ПРЕДМЕТОВ</t>
  </si>
  <si>
    <t>Е.В. Озерова</t>
  </si>
  <si>
    <t>МБОУ СОШ №10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</si>
  <si>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15</t>
  </si>
  <si>
    <t>В.И. Сердюченко</t>
  </si>
  <si>
    <t>МБОУ СОШ №15</t>
  </si>
  <si>
    <t>МУНИЦИПАЛЬНОЕ БЮДЖЕТНОЕ ОБЩЕОБРАЗОВАТЕЛЬНОЕ УЧРЕЖДЕНИЕ СРЕДНЯЯ ОБЩЕОБРАЗОВАТЕЛЬНАЯ ШКОЛА № 18 ИМЕНИ ВИТАЛИЯ ЯКОВЛЕВИЧА АЛЕКСЕЕВА</t>
  </si>
  <si>
    <t>Е.В. Калганова</t>
  </si>
  <si>
    <t>МБОУ СОШ №18 ИМЕНИ ВИТАЛИЯ ЯКОВЛЕВИЧА АЛЕКСЕЕВА</t>
  </si>
  <si>
    <t>МУНИЦИПАЛЬНОЕ БЮДЖЕТНОЕ ОБЩЕОБРАЗОВАТЕЛЬНОЕ УЧРЕЖДЕНИЕ СРЕДНЯЯ ОБЩЕОБРАЗОВАТЕЛЬНАЯ ШКОЛА № 19</t>
  </si>
  <si>
    <t>С.В. Ширина</t>
  </si>
  <si>
    <t>МБОУ СОШ №19</t>
  </si>
  <si>
    <t>МУНИЦИПАЛЬНОЕ БЮДЖЕТНОЕ ОБЩЕОБРАЗОВАТЕЛЬНОЕ УЧРЕЖДЕНИЕ СРЕДНЯЯ ОБЩЕОБРАЗОВАТЕЛЬНАЯ ШКОЛА № 20</t>
  </si>
  <si>
    <t>Н.В. Бауэр</t>
  </si>
  <si>
    <t>МБОУ СОШ №20</t>
  </si>
  <si>
    <t>МУНИЦИПАЛЬНОЕ БЮДЖЕТНОЕ ОБЩЕОБРАЗОВАТЕЛЬНОЕ УЧРЕЖДЕНИЕ СРЕДНЯЯ ОБЩЕОБРАЗОВАТЕЛЬНАЯ ШКОЛА № 22 ИМЕНИ ГЕННАДИЯ ФЕДОТОВИЧА ПОНОМАРЕВА</t>
  </si>
  <si>
    <t>Л.А. Постникова</t>
  </si>
  <si>
    <t>МБОУ СОШ №22 ИМЕНИ ГЕННАДИЯ ФЕДОТОВИЧА ПОНОМАРЕВА</t>
  </si>
  <si>
    <t>МУНИЦИПАЛЬНОЕ БЮДЖЕТНОЕ ОБЩЕОБРАЗОВАТЕЛЬНОЕ УЧРЕЖДЕНИЕ СРЕДНЯЯ ОБЩЕОБРАЗОВАТЕЛЬНАЯ ШКОЛА № 24</t>
  </si>
  <si>
    <t>И.В. Усольцева</t>
  </si>
  <si>
    <t>МБОУ СОШ №24</t>
  </si>
  <si>
    <t>МУНИЦИПАЛЬНОЕ БЮДЖЕТНОЕ ОБЩЕОБРАЗОВАТЕЛЬНОЕ УЧРЕЖДЕНИЕ СРЕДНЯЯ ОБЩЕОБРАЗОВАТЕЛЬНАЯ ШКОЛА № 25</t>
  </si>
  <si>
    <t>Е.В. Маркова</t>
  </si>
  <si>
    <t>МБОУ СОШ №25</t>
  </si>
  <si>
    <t>МУНИЦИПАЛЬНОЕ БЮДЖЕТНОЕ ОБЩЕОБРАЗОВАТЕЛЬНОЕ УЧРЕЖДЕНИЕ СРЕДНЯЯ ОБЩЕОБРАЗОВАТЕЛЬНАЯ ШКОЛА № 26</t>
  </si>
  <si>
    <t>Е.Н. Елисеева</t>
  </si>
  <si>
    <t>МБОУ СОШ №26</t>
  </si>
  <si>
    <t>МУНИЦИПАЛЬНОЕ БЮДЖЕТНОЕ ОБЩЕОБРАЗОВАТЕЛЬНОЕ УЧРЕЖДЕНИЕ СРЕДНЯЯ ОБЩЕОБРАЗОВАТЕЛЬНАЯ ШКОЛА № 27</t>
  </si>
  <si>
    <t>С.В. Шайдурова</t>
  </si>
  <si>
    <t>МБОУ СОШ №27</t>
  </si>
  <si>
    <t>МУНИЦИПАЛЬНОЕ БЮДЖЕТНОЕ ОБЩЕОБРАЗОВАТЕЛЬНОЕ УЧРЕЖДЕНИЕ СРЕДНЯЯ ОБЩЕОБРАЗОВАТЕЛЬНАЯ ШКОЛА № 29</t>
  </si>
  <si>
    <t>М.Б. Светлова</t>
  </si>
  <si>
    <t>МБОУ СОШ №29</t>
  </si>
  <si>
    <t>МУНИЦИПАЛЬНОЕ БЮДЖЕТНОЕ ОБЩЕОБРАЗОВАТЕЛЬНОЕ УЧРЕЖДЕНИЕ СРЕДНЯЯ ОБЩЕОБРАЗОВАТЕЛЬНАЯ ШКОЛА № 3</t>
  </si>
  <si>
    <t>МБОУ СОШ №3</t>
  </si>
  <si>
    <t>МУНИЦИПАЛЬНОЕ БЮДЖЕТНОЕ ОБЩЕОБРАЗОВАТЕЛЬНОЕ УЧРЕЖДЕНИЕ СРЕДНЯЯ ОБЩЕОБРАЗОВАТЕЛЬНАЯ ШКОЛА № 32</t>
  </si>
  <si>
    <t>Л.Н. Прогонюк</t>
  </si>
  <si>
    <t>МБОУ СОШ №32</t>
  </si>
  <si>
    <t>МУНИЦИПАЛЬНОЕ БЮДЖЕТНОЕ ОБЩЕОБРАЗОВАТЕЛЬНОЕ УЧРЕЖДЕНИЕ СРЕДНЯЯ ОБЩЕОБРАЗОВАТЕЛЬНАЯ ШКОЛА № 4 ИМЕНИ ЛАРИСЫ ИВАНОВНЫ ЗОЛОТУХИНОЙ</t>
  </si>
  <si>
    <t>МБОУ СОШ №4 ИМЕНИ ЛАРИСЫ ИВАНОВНЫ ЗОЛОТУХИНОЙ</t>
  </si>
  <si>
    <t>МУНИЦИПАЛЬНОЕ БЮДЖЕТНОЕ ОБЩЕОБРАЗОВАТЕЛЬНОЕ УЧРЕЖДЕНИЕ СРЕДНЯЯ ОБЩЕОБРАЗОВАТЕЛЬНАЯ ШКОЛА № 44</t>
  </si>
  <si>
    <t>Р.С. Чаппарова</t>
  </si>
  <si>
    <t>МБОУ СОШ №44</t>
  </si>
  <si>
    <t>МУНИЦИПАЛЬНОЕ БЮДЖЕТНОЕ ОБЩЕОБРАЗОВАТЕЛЬНОЕ УЧРЕЖДЕНИЕ СРЕДНЯЯ ОБЩЕОБРАЗОВАТЕЛЬНАЯ ШКОЛА № 45</t>
  </si>
  <si>
    <t>Н.А. Шинкаренко</t>
  </si>
  <si>
    <t>МБОУ СОШ №45</t>
  </si>
  <si>
    <t>МУНИЦИПАЛЬНОЕ БЮДЖЕТНОЕ ОБЩЕОБРАЗОВАТЕЛЬНОЕ УЧРЕЖДЕНИЕ СРЕДНЯЯ ОБЩЕОБРАЗОВАТЕЛЬНАЯ ШКОЛА № 46 С УГЛУБЛЕННЫМ ИЗУЧЕНИЕМ ОТДЕЛЬНЫХ ПРЕДМЕТОВ</t>
  </si>
  <si>
    <t>Л.В. Гейнц</t>
  </si>
  <si>
    <t>МБОУ СОШ №46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</si>
  <si>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5</t>
  </si>
  <si>
    <t>Н.Ю. Петкова</t>
  </si>
  <si>
    <t>МБОУ СОШ №5</t>
  </si>
  <si>
    <t>МУНИЦИПАЛЬНОЕ БЮДЖЕТНОЕ ОБЩЕОБРАЗОВАТЕЛЬНОЕ УЧРЕЖДЕНИЕ СРЕДНЯЯ ОБЩЕОБРАЗОВАТЕЛЬНАЯ ШКОЛА № 6</t>
  </si>
  <si>
    <t>Е.П. Грязнова</t>
  </si>
  <si>
    <t>МБОУ СОШ №6</t>
  </si>
  <si>
    <t>МУНИЦИПАЛЬНОЕ БЮДЖЕТНОЕ ОБЩЕОБРАЗОВАТЕЛЬНОЕ УЧРЕЖДЕНИЕ СРЕДНЯЯ ОБЩЕОБРАЗОВАТЕЛЬНАЯ ШКОЛА № 7</t>
  </si>
  <si>
    <t>М.В. Путинцева</t>
  </si>
  <si>
    <t>МБОУ СОШ №7</t>
  </si>
  <si>
    <t>МУНИЦИПАЛЬНОЕ БЮДЖЕТНОЕ ОБЩЕОБРАЗОВАТЕЛЬНОЕ УЧРЕЖДЕНИЕ СРЕДНЯЯ ОБЩЕОБРАЗОВАТЕЛЬНАЯ ШКОЛА № 8 ИМЕНИ СИБИРЦЕВА А.Н.</t>
  </si>
  <si>
    <t>И.А. Кирпикова</t>
  </si>
  <si>
    <t>МБОУ СОШ №8 ИМЕНИ СИБИРЦЕВА А.Н.</t>
  </si>
  <si>
    <t>МУНИЦИПАЛЬНОЕ БЮДЖЕТНОЕ ОБЩЕОБРАЗОВАТЕЛЬНОЕ УЧРЕЖДЕНИЕ СУРГУТСКИЙ ЕСТЕСТВЕННО-НАУЧНЫЙ ЛИЦЕЙ</t>
  </si>
  <si>
    <t>Н.Д. Ялчибаева</t>
  </si>
  <si>
    <t>МБОУ СУРГУТСКИЙ ЕСТЕСТВЕННО-НАУЧНЫЙ ЛИЦЕЙ</t>
  </si>
  <si>
    <t>МУНИЦИПАЛЬНОЕ БЮДЖЕТНОЕ ОБЩЕОБРАЗОВАТЕЛЬНОЕ УЧРЕЖДЕНИЕ СРЕДНЯЯ ШКОЛА № 12</t>
  </si>
  <si>
    <t>И.Н. Джафарова</t>
  </si>
  <si>
    <t>МБОУ СШ №12</t>
  </si>
  <si>
    <t>МУНИЦИПАЛЬНОЕ БЮДЖЕТНОЕ ОБЩЕОБРАЗОВАТЕЛЬНОЕ УЧРЕЖДЕНИЕ СРЕДНЯЯ ШКОЛА № 31</t>
  </si>
  <si>
    <t>О.Г. Сивак</t>
  </si>
  <si>
    <t>МБОУ СШ №31</t>
  </si>
  <si>
    <t>МУНИЦИПАЛЬНОЕ БЮДЖЕТНОЕ ОБЩЕОБРАЗОВАТЕЛЬНОЕ УЧРЕЖДЕНИЕ СРЕДНЯЯ ШКОЛА № 9</t>
  </si>
  <si>
    <t>Е.Н. Дорохина</t>
  </si>
  <si>
    <t>743D0199</t>
  </si>
  <si>
    <t>МБОУ СШ №9</t>
  </si>
  <si>
    <t>муниципальное казенное учреждение "Управление учёта и отчётности образовательных учреждений"</t>
  </si>
  <si>
    <t>казенное</t>
  </si>
  <si>
    <t>01</t>
  </si>
  <si>
    <t>Т.С. Рудомётова</t>
  </si>
  <si>
    <t>МКУ "УУиООУ"</t>
  </si>
  <si>
    <t>муниципальное казенное учреждение для детей, нуждающихся в психолого-педагогической и медико-социальной помощи "Центр диагностики и консультирования"</t>
  </si>
  <si>
    <t>С.В. Дробышева</t>
  </si>
  <si>
    <t>МКУ "ЦДиК"</t>
  </si>
  <si>
    <t>20</t>
  </si>
  <si>
    <t>=Лист1!$BD$16</t>
  </si>
  <si>
    <t>за 2023 год</t>
  </si>
  <si>
    <t>Лист 2-5</t>
  </si>
  <si>
    <t>Лист 15-16</t>
  </si>
  <si>
    <t>Сведения о земельных участках, предоставленных на праве постоянного (бессрочного) пользования</t>
  </si>
  <si>
    <t>Лист 17</t>
  </si>
  <si>
    <t>Лист 11-12</t>
  </si>
  <si>
    <t>Лист 21</t>
  </si>
  <si>
    <t>Лист 25-32</t>
  </si>
  <si>
    <t>Разница это (возврат ФСС) поступают Анал.гр. 130</t>
  </si>
  <si>
    <t>в том числе</t>
  </si>
  <si>
    <t>МБОУ СОШ № 1</t>
  </si>
  <si>
    <t>МБОУ СОШ № 3</t>
  </si>
  <si>
    <t>МБОУ СОШ № 4 имени Л.И. Золотухиной</t>
  </si>
  <si>
    <t>МБОУ СОШ № 5</t>
  </si>
  <si>
    <t>МБОУ СОШ № 6</t>
  </si>
  <si>
    <t>МБОУ СОШ № 7</t>
  </si>
  <si>
    <t>МБОУ СОШ № 8 имени Сибирцева А.Н.</t>
  </si>
  <si>
    <t>МБОУ СШ № 9</t>
  </si>
  <si>
    <t>МБОУ СОШ № 10</t>
  </si>
  <si>
    <t>МБОУ СШ № 12</t>
  </si>
  <si>
    <t>МБОУ СОШ № 15</t>
  </si>
  <si>
    <t>МБОУ СОШ № 18 имени В.Я. Алексеева</t>
  </si>
  <si>
    <t>МБОУ СОШ № 19</t>
  </si>
  <si>
    <t>МБОУ СОШ № 20</t>
  </si>
  <si>
    <t>МБОУ СОШ № 22 имени Г.Ф. Пономарева</t>
  </si>
  <si>
    <t>МБОУ СОШ № 24</t>
  </si>
  <si>
    <t>МБОУ СОШ № 25</t>
  </si>
  <si>
    <t>МБОУ СОШ № 26</t>
  </si>
  <si>
    <t>МБОУ СОШ № 27</t>
  </si>
  <si>
    <t>МБОУ СОШ № 29</t>
  </si>
  <si>
    <t>МБОУ НШ № 30</t>
  </si>
  <si>
    <t>МБОУ СШ № 31</t>
  </si>
  <si>
    <t>МБОУ СОШ № 32</t>
  </si>
  <si>
    <t>МБОУ СОШ № 44</t>
  </si>
  <si>
    <t>МБОУ СОШ № 45</t>
  </si>
  <si>
    <t>МБОУ СОШ № 46 с углубленным изучением отдельных предметов</t>
  </si>
  <si>
    <t>МБОУ лицей № 1</t>
  </si>
  <si>
    <t>МБОУ Сургутский естественно-научный лицей</t>
  </si>
  <si>
    <t>МБОУ лицей № 3</t>
  </si>
  <si>
    <t>МБОУ лицей имени генерал-майора Хисматулина В.И.</t>
  </si>
  <si>
    <t>МБОУ гимназия № 2</t>
  </si>
  <si>
    <t>МБОУ гимназия имени Ф.К. Салманова</t>
  </si>
  <si>
    <t>МБВ(с)ОУО(с)ОШ № 1</t>
  </si>
  <si>
    <t>МАОУ ДО ЭБЦ</t>
  </si>
  <si>
    <t>МАОУ ДО ЦДТ</t>
  </si>
  <si>
    <t>МАУ "Информационно-организационный центр"</t>
  </si>
  <si>
    <t>ВЫБИРАЕМ ОУ!!!!!!!!!!!!</t>
  </si>
  <si>
    <t>211, 212, 214</t>
  </si>
  <si>
    <t>226, 227, 228</t>
  </si>
  <si>
    <t>341, 342, 343, 344, 345, 346, 347, 349</t>
  </si>
  <si>
    <t>263, 264, 265, 266, 267</t>
  </si>
  <si>
    <t>291, 292, 293, 295, 296, 297</t>
  </si>
  <si>
    <t>МАОУ ДО "ТЕХНОПОЛИС"</t>
  </si>
  <si>
    <t>МАОУ ДО "ЦЕНТР ПЛАВАНИЯ "ДЕЛЬФИН"</t>
  </si>
  <si>
    <t>МАУ "ИОЦ"</t>
  </si>
  <si>
    <t>МБОУ "ПЕРСПЕКТИВА"</t>
  </si>
  <si>
    <t>МБОУ ГИМНАЗИЯ "ЛАБОРАТОРИЯ САЛАХОВА"</t>
  </si>
  <si>
    <t>МБОУ ГИМНАЗИЯ № 2</t>
  </si>
  <si>
    <t>МБОУ ГИМНАЗИЯ ИМЕНИ Ф.К. САЛМАНОВА</t>
  </si>
  <si>
    <t>МБОУ ЛИЦЕЙ № 1</t>
  </si>
  <si>
    <t>МБОУ ЛИЦЕЙ № 3</t>
  </si>
  <si>
    <t>МБОУ ЛИЦЕЙ ИМЕНИ ГЕНЕРАЛ-МАЙОРА ХИСМАТУЛИНА В.И.</t>
  </si>
  <si>
    <t>МБОУ НШ "ПРОГИМНАЗИЯ"</t>
  </si>
  <si>
    <t>МБОУ СОШ № 18 ИМЕНИ В.Я. АЛЕКСЕЕВА</t>
  </si>
  <si>
    <t>МБОУ СОШ № 22 ИМЕНИ Г.Ф. ПОНОМАРЕВА</t>
  </si>
  <si>
    <t>МБОУ СОШ № 4 ИМЕНИ Л.И. ЗОЛОТУХИНОЙ</t>
  </si>
  <si>
    <t>МБОУ СОШ № 46 С УГЛУБЛЕННЫМ ИЗУЧЕНИЕМ ОТДЕЛЬНЫХ ПРЕДМЕТОВ</t>
  </si>
  <si>
    <t>МБОУ СОШ № 8 ИМЕНИ СИБИРЦЕВА А.Н.</t>
  </si>
  <si>
    <t>департамент финансов Администрации города Сургута</t>
  </si>
  <si>
    <t>(наименование органа, исполняющего бюджет)</t>
  </si>
  <si>
    <t>Просмотр операций БУ/АУ</t>
  </si>
  <si>
    <t>Дата печати: 15.02.2024</t>
  </si>
  <si>
    <t>Код строки</t>
  </si>
  <si>
    <t>Код субсидии</t>
  </si>
  <si>
    <t>Отраслевой код</t>
  </si>
  <si>
    <t>КОСГУ</t>
  </si>
  <si>
    <t>КВФО</t>
  </si>
  <si>
    <t>Остаток средств на ЛС</t>
  </si>
  <si>
    <t>0000000000</t>
  </si>
  <si>
    <t>2.22.0.10.00000.000000</t>
  </si>
  <si>
    <t>2.1.1</t>
  </si>
  <si>
    <t>2</t>
  </si>
  <si>
    <t>2400010000</t>
  </si>
  <si>
    <t>4</t>
  </si>
  <si>
    <t>2400010010</t>
  </si>
  <si>
    <t>2.1.2</t>
  </si>
  <si>
    <t>2506010000</t>
  </si>
  <si>
    <t>2.03.3.01.20700.000000</t>
  </si>
  <si>
    <t>5</t>
  </si>
  <si>
    <t>2.1.3</t>
  </si>
  <si>
    <t>2.1.4</t>
  </si>
  <si>
    <t>2.2.1</t>
  </si>
  <si>
    <t>2.2.3</t>
  </si>
  <si>
    <t>2.29.1.00.00000.000000</t>
  </si>
  <si>
    <t>2.2.4</t>
  </si>
  <si>
    <t>2.2.5</t>
  </si>
  <si>
    <t>2.2.6</t>
  </si>
  <si>
    <t>2400012205</t>
  </si>
  <si>
    <t>2.03.4.01.82050.000000</t>
  </si>
  <si>
    <t>2.03.4.01.S2050.000000</t>
  </si>
  <si>
    <t>2.2.7</t>
  </si>
  <si>
    <t>2505010000</t>
  </si>
  <si>
    <t>2.03.3.01.72600.000000</t>
  </si>
  <si>
    <t>2.6.3</t>
  </si>
  <si>
    <t>2.6.6</t>
  </si>
  <si>
    <t>2.6.7</t>
  </si>
  <si>
    <t>2.9.1</t>
  </si>
  <si>
    <t>2.9.5</t>
  </si>
  <si>
    <t>2.9.6</t>
  </si>
  <si>
    <t>3.1.0</t>
  </si>
  <si>
    <t>2.29.0.80.00000.000000</t>
  </si>
  <si>
    <t>3.4.1</t>
  </si>
  <si>
    <t>3.4.3</t>
  </si>
  <si>
    <t>3.4.6</t>
  </si>
  <si>
    <t>2.29.0.90.00000.000000</t>
  </si>
  <si>
    <t>3.4.9</t>
  </si>
  <si>
    <t>2.2.2</t>
  </si>
  <si>
    <t>2.22.0.60.00000.000000</t>
  </si>
  <si>
    <t>2.22.3.00.00000.000000</t>
  </si>
  <si>
    <t>3.4.5</t>
  </si>
  <si>
    <t>2506040000</t>
  </si>
  <si>
    <t>2.6.4</t>
  </si>
  <si>
    <t>2.29.0.50.00000.000000</t>
  </si>
  <si>
    <t>2.22.2.00.00000.000000</t>
  </si>
  <si>
    <t>2.9.2</t>
  </si>
  <si>
    <t>2.03.0.01.20700.000000</t>
  </si>
  <si>
    <t>2506030000</t>
  </si>
  <si>
    <t>2514002302</t>
  </si>
  <si>
    <t>2.03.0.01.85160.000000</t>
  </si>
  <si>
    <t>2.03.0.01.72600.000000</t>
  </si>
  <si>
    <t>2400012101</t>
  </si>
  <si>
    <t>2.03.2.01.84303.000000</t>
  </si>
  <si>
    <t>2400010101</t>
  </si>
  <si>
    <t>2507015301</t>
  </si>
  <si>
    <t>2507037217</t>
  </si>
  <si>
    <t>2.03.2.EВ.51790.000000</t>
  </si>
  <si>
    <t>2506020000</t>
  </si>
  <si>
    <t>2.03.2.01.20700.000000</t>
  </si>
  <si>
    <t>2.03.2.01.84305.000000</t>
  </si>
  <si>
    <t>2502010000</t>
  </si>
  <si>
    <t>2519000601</t>
  </si>
  <si>
    <t>2504002115</t>
  </si>
  <si>
    <t>2.03.1.01.84050.000000</t>
  </si>
  <si>
    <t>2.03.1.01.84303.000000</t>
  </si>
  <si>
    <t>2.22.0.30.00000.000000</t>
  </si>
  <si>
    <t>2.03.2.01.72600.000000</t>
  </si>
  <si>
    <t>3.4.4</t>
  </si>
  <si>
    <t>2.03.2.01.85160.000000</t>
  </si>
  <si>
    <t>2.6.5</t>
  </si>
  <si>
    <t>2.9.7</t>
  </si>
  <si>
    <t>2.9.3</t>
  </si>
  <si>
    <t>2.22.0.70.00000.000000</t>
  </si>
  <si>
    <t>3.4.2</t>
  </si>
  <si>
    <t>2503020000</t>
  </si>
  <si>
    <t>3.4.7</t>
  </si>
  <si>
    <t>2503050000</t>
  </si>
  <si>
    <t>Наименование учреждения</t>
  </si>
  <si>
    <t>Транспортный налог</t>
  </si>
  <si>
    <t>Земельный налог</t>
  </si>
  <si>
    <t>Налог на имущество</t>
  </si>
  <si>
    <t>Л.А. Кудашева</t>
  </si>
  <si>
    <t>МЗ</t>
  </si>
  <si>
    <t>Внебюджет</t>
  </si>
  <si>
    <t>Госпошлина</t>
  </si>
  <si>
    <t>ВСЕГО</t>
  </si>
  <si>
    <t>МКУ</t>
  </si>
  <si>
    <t>м2</t>
  </si>
  <si>
    <t>055</t>
  </si>
  <si>
    <t>м</t>
  </si>
  <si>
    <t>006</t>
  </si>
  <si>
    <t>м3</t>
  </si>
  <si>
    <t>113</t>
  </si>
  <si>
    <t>шт</t>
  </si>
  <si>
    <t>796</t>
  </si>
  <si>
    <t>О.Н. Финадеева</t>
  </si>
  <si>
    <t>Е.Л.Запольская</t>
  </si>
  <si>
    <t>А.А. Ковшова</t>
  </si>
  <si>
    <t>С.А. Гуляев</t>
  </si>
  <si>
    <t>25</t>
  </si>
  <si>
    <t>2.03.3.01.00590.000000</t>
  </si>
  <si>
    <t>2.03.4.01.00590.000000</t>
  </si>
  <si>
    <t>2502030000</t>
  </si>
  <si>
    <t>2503060000</t>
  </si>
  <si>
    <t>2.37.1.03.00590.000000</t>
  </si>
  <si>
    <t>2.37.1.15.00590.000000</t>
  </si>
  <si>
    <t>2503090000</t>
  </si>
  <si>
    <t>2.03.0.01.00590.000000</t>
  </si>
  <si>
    <t>2.03.0.04.00590.000000</t>
  </si>
  <si>
    <t>2.37.1.02.00590.000000</t>
  </si>
  <si>
    <t>2.37.2.02.00590.000000</t>
  </si>
  <si>
    <t>2.03.2.01.00590.000000</t>
  </si>
  <si>
    <t>2.03.2.01.L3030.000000</t>
  </si>
  <si>
    <t>2507065302</t>
  </si>
  <si>
    <t>2.03.2.01.L0500.000000</t>
  </si>
  <si>
    <t>2516000000</t>
  </si>
  <si>
    <t>2.03.1.01.00590.000000</t>
  </si>
  <si>
    <t>2503070000</t>
  </si>
  <si>
    <t>2.37.1.13.00590.000000</t>
  </si>
  <si>
    <t>2502020000</t>
  </si>
  <si>
    <t>2.22.0.50.00000.000000</t>
  </si>
  <si>
    <t>2.4.1</t>
  </si>
  <si>
    <t>2.37.1.06.00590.000000</t>
  </si>
  <si>
    <t>2503040000</t>
  </si>
  <si>
    <t>2512020000</t>
  </si>
  <si>
    <t>2503120000</t>
  </si>
  <si>
    <t>2507052212</t>
  </si>
  <si>
    <t>2.03.2.10.82540.000000</t>
  </si>
  <si>
    <t>2507050000</t>
  </si>
  <si>
    <t>2.03.2.10.S2540.000000</t>
  </si>
  <si>
    <t>211</t>
  </si>
  <si>
    <t>1</t>
  </si>
  <si>
    <t>212</t>
  </si>
  <si>
    <t>213</t>
  </si>
  <si>
    <t>214</t>
  </si>
  <si>
    <t>221</t>
  </si>
  <si>
    <t>222</t>
  </si>
  <si>
    <t>223</t>
  </si>
  <si>
    <t>225</t>
  </si>
  <si>
    <t>226</t>
  </si>
  <si>
    <t>263</t>
  </si>
  <si>
    <t>264</t>
  </si>
  <si>
    <t>266</t>
  </si>
  <si>
    <t>291</t>
  </si>
  <si>
    <t>296</t>
  </si>
  <si>
    <t>310</t>
  </si>
  <si>
    <t>346</t>
  </si>
  <si>
    <t>229</t>
  </si>
  <si>
    <t>за 2024 год</t>
  </si>
  <si>
    <t>КФСР</t>
  </si>
  <si>
    <t>Ан.группа</t>
  </si>
  <si>
    <t>Остаток средств на ЛС(с учетом резерва)</t>
  </si>
  <si>
    <t>0.00.0.00.00000.000000</t>
  </si>
  <si>
    <t>0.0.0</t>
  </si>
  <si>
    <t>00.00</t>
  </si>
  <si>
    <t>1.2.0</t>
  </si>
  <si>
    <t>1.3.0</t>
  </si>
  <si>
    <t>2.12.2.01.00000.000000</t>
  </si>
  <si>
    <t>2.12.9.10.00000.000000</t>
  </si>
  <si>
    <t>1.5.0</t>
  </si>
  <si>
    <t>1.8.0</t>
  </si>
  <si>
    <t>4.4.0</t>
  </si>
  <si>
    <t>1.4.0</t>
  </si>
  <si>
    <t>2.12.9.05.00000.000000</t>
  </si>
  <si>
    <t>2.12.2.03.00000.000000</t>
  </si>
  <si>
    <t>2.12.2.07.00000.000000</t>
  </si>
  <si>
    <t>КВФО 2</t>
  </si>
  <si>
    <t>КВФО 2,4,5</t>
  </si>
  <si>
    <t>Выгрузка из АЦК</t>
  </si>
  <si>
    <t xml:space="preserve"> </t>
  </si>
  <si>
    <t>(отчетный)</t>
  </si>
  <si>
    <t>(предыдущий)</t>
  </si>
  <si>
    <t>квфо 2, отраслевой 910</t>
  </si>
  <si>
    <t>Аналитическая группа 140, квфо 2</t>
  </si>
  <si>
    <t>Аналитическая группа 410, 440, квфо 2</t>
  </si>
  <si>
    <t>Эквайринг</t>
  </si>
  <si>
    <t>2.12.2.05.00000.000000</t>
  </si>
  <si>
    <t>квфо 2, ан.группа 130,  отраслевой 000000</t>
  </si>
  <si>
    <t>Отраслевой код 2.12.2.07.00000.000000, 
квфо 2</t>
  </si>
  <si>
    <t>Аналитическая группа 130 (кроме 610, 510), квфо 4</t>
  </si>
  <si>
    <t>КВФО 5, налитическая группа 150 (кроме 610, 510)</t>
  </si>
  <si>
    <t>Ан. Группа кроме 000, 610, 510</t>
  </si>
  <si>
    <t>Внебюджет ВСЕГО</t>
  </si>
  <si>
    <t>я</t>
  </si>
  <si>
    <t>"______"_________________________________2025 г.</t>
  </si>
  <si>
    <t>20.02.2025</t>
  </si>
  <si>
    <t>начальник отдела экономического сопровождения</t>
  </si>
  <si>
    <t>Департамент образования Администрации города</t>
  </si>
  <si>
    <t>г. Сургут ул. Мелик-Карамова 60А</t>
  </si>
  <si>
    <t>86:10:0101243:317</t>
  </si>
  <si>
    <t>71786000</t>
  </si>
  <si>
    <t>1988</t>
  </si>
  <si>
    <t>Земельный участок</t>
  </si>
  <si>
    <t>86:10:0101243:113</t>
  </si>
  <si>
    <t>ведущий бухгалтер</t>
  </si>
  <si>
    <t>(3462) 777-928</t>
  </si>
  <si>
    <t>Старцева Т.Н.</t>
  </si>
  <si>
    <t>Проведение занятий в группах "Обучение плаванию" для занимающихся в возрасте до 5 лет с участием родителей, стартовый уровень (малая ванна), 1 занятие 45 минут,  2 человека (ребенок и родитель), (5-9 чел.)</t>
  </si>
  <si>
    <t>85.41</t>
  </si>
  <si>
    <t>чел.ч</t>
  </si>
  <si>
    <t>539</t>
  </si>
  <si>
    <t>МАОУ ДО "Центр плавания"Дельфин"</t>
  </si>
  <si>
    <t>18.08.2023</t>
  </si>
  <si>
    <t>ДН-17-77/3</t>
  </si>
  <si>
    <t xml:space="preserve">Проведение занятий в группах "Обучение плаванию" для занимающихся в возрасте 5-9 лет, стартовый уровень (малая ванна), 1 занятие 45 минут, (10-14 чел.) </t>
  </si>
  <si>
    <t>1002</t>
  </si>
  <si>
    <t>1003</t>
  </si>
  <si>
    <t xml:space="preserve">Проведение занятий в группах "Обучение плаванию" для занимающихся в возрасте 7-9 лет, базовый уровень (большая ванна), 1 занятие 45 минут, (10-14 чел.) </t>
  </si>
  <si>
    <t>1004</t>
  </si>
  <si>
    <t>1005</t>
  </si>
  <si>
    <t>Проведение занятий в группах "Учебно-оздоровительное плавание"для занимающихся в возрасте 10-18 лет стартовый, базовый уровни (большая ванна), 1 занятие 45 минут, (10-14 чел.)</t>
  </si>
  <si>
    <t>1006</t>
  </si>
  <si>
    <t>1007</t>
  </si>
  <si>
    <t xml:space="preserve">Предоставление услуг плавательного бассейна для занимающихся в возрасте младше 18 лет и старше 18 лет (большая ванна) 1 занятие 45 минут, месячный абонемент (8 посещений)  </t>
  </si>
  <si>
    <t>96.04</t>
  </si>
  <si>
    <t>1008</t>
  </si>
  <si>
    <t xml:space="preserve">Предоставление услуг плавательного бассейна для занимающихся в возрасте младше 18 лет и старше 18 лет (большая ванна) </t>
  </si>
  <si>
    <t>1009</t>
  </si>
  <si>
    <t>Ведущий бухгалтер</t>
  </si>
  <si>
    <t>Литвинова А.В.</t>
  </si>
  <si>
    <t>8(3462)320-413</t>
  </si>
  <si>
    <t>учителя</t>
  </si>
  <si>
    <t>воспитатели (реализующие программы дошкольного образования)</t>
  </si>
  <si>
    <t>специалисты, деятельность которых не связана с образовательной деятельностью</t>
  </si>
  <si>
    <t>служащие</t>
  </si>
  <si>
    <t>руководитель</t>
  </si>
  <si>
    <t>заместители руководителя</t>
  </si>
  <si>
    <t>воспитатели, реализующие программы дошкольного образования</t>
  </si>
  <si>
    <t>Кудрицкая О.В.</t>
  </si>
  <si>
    <t>77-79-28</t>
  </si>
  <si>
    <t>Тибекина Е.В.</t>
  </si>
  <si>
    <t>77-79-35</t>
  </si>
  <si>
    <t>Лист 8</t>
  </si>
  <si>
    <t>Лист 11</t>
  </si>
  <si>
    <t>Отчет о выполнении муниципального задания на оказание муниципальных услуг (выполнение работ)</t>
  </si>
  <si>
    <t>квфо 2, 
ан.группы 130, 180 по отраслевому 201, 203</t>
  </si>
  <si>
    <t>Аналитическая группа 150, квфо 2, отраслевой код 000000 (в расходной части отраслевой 220+230)</t>
  </si>
  <si>
    <t>Отраслевой 000000, ан. Группа 120, квфо 2, расходный отраслевой 908</t>
  </si>
  <si>
    <t>5.1.0</t>
  </si>
  <si>
    <t>МУНИЦИПАЛЬНОЕ АВТОНОМНОЕ УЧРЕЖДЕНИЕ "ИНФОРМАЦИОННО-ОРГАНИЗАЦИОННЫЙ ЦЕНТР"</t>
  </si>
  <si>
    <t>6.1.0</t>
  </si>
  <si>
    <t>100,00 %</t>
  </si>
  <si>
    <t>Иные поступления, всего</t>
  </si>
  <si>
    <t>из них:
возврат денежных обеспечений</t>
  </si>
  <si>
    <t>1301</t>
  </si>
  <si>
    <t>возврат денежных средств с депозитных счетов</t>
  </si>
  <si>
    <t>1302</t>
  </si>
  <si>
    <t>нефинансовые активы</t>
  </si>
  <si>
    <t>Сведения об имуществе, переданном по договорам, предусматривающим переход прав владения и (или) пользования, в том числе по договору аренды, договору безвозмездного пользования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</si>
</sst>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"/>
  </numFmts>
  <fonts count="4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6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vertAlign val="superscript"/>
      <sz val="7"/>
      <name val="Times New Roman"/>
      <family val="1"/>
      <charset val="204"/>
    </font>
    <font>
      <i/>
      <sz val="8"/>
      <name val="Times New Roman"/>
      <family val="1"/>
      <charset val="204"/>
    </font>
    <font>
      <sz val="4"/>
      <name val="Times New Roman"/>
      <family val="1"/>
      <charset val="204"/>
    </font>
    <font>
      <sz val="10"/>
      <name val="Arial Cyr"/>
      <charset val="204"/>
    </font>
    <font>
      <b/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8.5"/>
      <name val="MS Sans Serif"/>
      <family val="2"/>
      <charset val="204"/>
    </font>
    <font>
      <sz val="8"/>
      <name val="Arial Cy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8.5"/>
      <name val="MS Sans Serif"/>
      <family val="2"/>
      <charset val="204"/>
    </font>
    <font>
      <sz val="8.5"/>
      <color rgb="FFFF0000"/>
      <name val="MS Sans Serif"/>
      <family val="2"/>
      <charset val="204"/>
    </font>
    <font>
      <b/>
      <sz val="12"/>
      <name val="Times New Roman"/>
      <family val="1"/>
      <charset val="204"/>
    </font>
    <font>
      <b/>
      <sz val="8.5"/>
      <color rgb="FFFF0000"/>
      <name val="MS Sans Serif"/>
      <family val="2"/>
      <charset val="204"/>
    </font>
    <font>
      <sz val="10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8.5"/>
      <name val="MS Sans Serif"/>
    </font>
    <font>
      <sz val="8.5"/>
      <name val="MS Sans Serif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 diagonalUp="1" diagonalDown="1">
      <left style="thin">
        <color indexed="8"/>
      </left>
      <right/>
      <top style="thin">
        <color indexed="8"/>
      </top>
      <bottom style="thin">
        <color indexed="8"/>
      </bottom>
      <diagonal/>
    </border>
    <border diagonalUp="1" diagonalDown="1"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 diagonalDown="1">
      <left style="thin">
        <color indexed="8"/>
      </left>
      <right/>
      <top style="thin">
        <color indexed="8"/>
      </top>
      <bottom/>
      <diagonal/>
    </border>
    <border diagonalUp="1" diagonalDown="1"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4" fillId="0" borderId="0"/>
    <xf numFmtId="0" fontId="20" fillId="0" borderId="0"/>
    <xf numFmtId="0" fontId="24" fillId="0" borderId="0"/>
    <xf numFmtId="0" fontId="2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5" fillId="0" borderId="0"/>
    <xf numFmtId="164" fontId="20" fillId="0" borderId="0" applyFont="0" applyFill="0" applyBorder="0" applyAlignment="0" applyProtection="0"/>
  </cellStyleXfs>
  <cellXfs count="752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horizontal="left"/>
    </xf>
    <xf numFmtId="0" fontId="3" fillId="0" borderId="1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15" fillId="0" borderId="0" xfId="0" applyFont="1" applyAlignment="1"/>
    <xf numFmtId="0" fontId="1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8" fillId="0" borderId="0" xfId="0" applyFont="1" applyAlignment="1">
      <alignment horizontal="left" vertical="center"/>
    </xf>
    <xf numFmtId="0" fontId="6" fillId="0" borderId="11" xfId="0" applyFont="1" applyBorder="1" applyAlignment="1">
      <alignment horizontal="center"/>
    </xf>
    <xf numFmtId="0" fontId="6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9" fillId="0" borderId="0" xfId="0" applyFont="1" applyAlignme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0" fontId="19" fillId="0" borderId="0" xfId="0" applyFont="1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" fillId="0" borderId="11" xfId="0" applyFont="1" applyBorder="1" applyAlignment="1">
      <alignment horizontal="center"/>
    </xf>
    <xf numFmtId="49" fontId="6" fillId="0" borderId="0" xfId="0" applyNumberFormat="1" applyFont="1" applyBorder="1" applyAlignment="1"/>
    <xf numFmtId="0" fontId="6" fillId="0" borderId="0" xfId="0" applyFont="1" applyBorder="1" applyAlignment="1"/>
    <xf numFmtId="0" fontId="8" fillId="0" borderId="0" xfId="0" applyFont="1" applyBorder="1" applyAlignment="1"/>
    <xf numFmtId="0" fontId="6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6" fillId="0" borderId="0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49" fontId="3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49" fontId="6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3" fillId="0" borderId="0" xfId="0" applyFont="1" applyBorder="1" applyAlignment="1">
      <alignment horizontal="justify" vertical="top"/>
    </xf>
    <xf numFmtId="0" fontId="22" fillId="0" borderId="15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49" fontId="9" fillId="0" borderId="0" xfId="0" applyNumberFormat="1" applyFont="1" applyAlignment="1">
      <alignment horizontal="center"/>
    </xf>
    <xf numFmtId="0" fontId="23" fillId="0" borderId="0" xfId="0" applyFont="1" applyBorder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top"/>
    </xf>
    <xf numFmtId="0" fontId="22" fillId="0" borderId="14" xfId="0" applyFont="1" applyBorder="1" applyAlignment="1">
      <alignment horizontal="center" vertical="center"/>
    </xf>
    <xf numFmtId="0" fontId="6" fillId="0" borderId="0" xfId="0" applyFont="1"/>
    <xf numFmtId="49" fontId="6" fillId="0" borderId="0" xfId="0" applyNumberFormat="1" applyFont="1"/>
    <xf numFmtId="0" fontId="6" fillId="0" borderId="20" xfId="0" applyFont="1" applyBorder="1" applyAlignment="1"/>
    <xf numFmtId="0" fontId="4" fillId="0" borderId="20" xfId="0" applyFont="1" applyBorder="1" applyAlignment="1">
      <alignment horizontal="center"/>
    </xf>
    <xf numFmtId="0" fontId="10" fillId="0" borderId="0" xfId="2" applyFont="1" applyFill="1" applyAlignment="1">
      <alignment horizontal="left"/>
    </xf>
    <xf numFmtId="0" fontId="10" fillId="0" borderId="0" xfId="2" applyFont="1" applyFill="1" applyAlignment="1">
      <alignment horizontal="center"/>
    </xf>
    <xf numFmtId="0" fontId="3" fillId="0" borderId="0" xfId="2" applyFont="1" applyFill="1" applyAlignment="1">
      <alignment horizontal="center"/>
    </xf>
    <xf numFmtId="9" fontId="3" fillId="0" borderId="0" xfId="5" applyFont="1" applyFill="1" applyAlignment="1">
      <alignment horizontal="center"/>
    </xf>
    <xf numFmtId="0" fontId="3" fillId="0" borderId="0" xfId="2" applyFont="1" applyFill="1" applyAlignment="1">
      <alignment horizontal="right"/>
    </xf>
    <xf numFmtId="0" fontId="3" fillId="0" borderId="0" xfId="2" applyFont="1" applyFill="1" applyAlignment="1"/>
    <xf numFmtId="0" fontId="26" fillId="0" borderId="0" xfId="2" applyFont="1" applyFill="1" applyAlignment="1">
      <alignment horizontal="left"/>
    </xf>
    <xf numFmtId="0" fontId="6" fillId="0" borderId="0" xfId="2" applyFont="1" applyFill="1" applyAlignment="1">
      <alignment horizontal="center"/>
    </xf>
    <xf numFmtId="164" fontId="6" fillId="0" borderId="0" xfId="2" applyNumberFormat="1" applyFont="1" applyFill="1" applyAlignment="1">
      <alignment horizontal="center"/>
    </xf>
    <xf numFmtId="0" fontId="7" fillId="0" borderId="0" xfId="2" applyFont="1" applyFill="1" applyAlignment="1">
      <alignment horizontal="left"/>
    </xf>
    <xf numFmtId="0" fontId="7" fillId="0" borderId="0" xfId="2" applyFont="1" applyFill="1" applyAlignment="1">
      <alignment horizontal="center"/>
    </xf>
    <xf numFmtId="9" fontId="6" fillId="0" borderId="0" xfId="5" applyFont="1" applyFill="1" applyAlignment="1">
      <alignment horizontal="center"/>
    </xf>
    <xf numFmtId="0" fontId="8" fillId="0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49" fontId="27" fillId="0" borderId="42" xfId="7" applyNumberFormat="1" applyFont="1" applyFill="1" applyBorder="1" applyAlignment="1" applyProtection="1">
      <alignment horizontal="center" vertical="center" wrapText="1"/>
    </xf>
    <xf numFmtId="0" fontId="31" fillId="0" borderId="11" xfId="7" applyFont="1" applyBorder="1" applyAlignment="1" applyProtection="1">
      <alignment horizontal="left" vertical="center"/>
    </xf>
    <xf numFmtId="0" fontId="25" fillId="0" borderId="0" xfId="7"/>
    <xf numFmtId="0" fontId="27" fillId="0" borderId="11" xfId="7" applyFont="1" applyBorder="1" applyAlignment="1" applyProtection="1">
      <alignment vertical="center"/>
    </xf>
    <xf numFmtId="0" fontId="27" fillId="0" borderId="11" xfId="7" applyFont="1" applyBorder="1" applyAlignment="1" applyProtection="1">
      <alignment horizontal="center" vertical="center"/>
    </xf>
    <xf numFmtId="0" fontId="27" fillId="0" borderId="0" xfId="7" applyFont="1" applyBorder="1" applyAlignment="1" applyProtection="1">
      <alignment horizontal="center" vertical="center"/>
    </xf>
    <xf numFmtId="0" fontId="27" fillId="0" borderId="0" xfId="7" applyFont="1" applyBorder="1" applyAlignment="1" applyProtection="1">
      <alignment vertical="center"/>
    </xf>
    <xf numFmtId="0" fontId="27" fillId="0" borderId="0" xfId="7" applyFont="1" applyBorder="1" applyAlignment="1" applyProtection="1">
      <alignment horizontal="left" vertical="center"/>
    </xf>
    <xf numFmtId="49" fontId="33" fillId="0" borderId="0" xfId="7" applyNumberFormat="1" applyFont="1" applyBorder="1" applyAlignment="1" applyProtection="1">
      <alignment horizontal="left" vertical="center"/>
    </xf>
    <xf numFmtId="0" fontId="31" fillId="0" borderId="0" xfId="7" applyFont="1" applyBorder="1" applyAlignment="1" applyProtection="1">
      <alignment horizontal="center" vertical="center"/>
    </xf>
    <xf numFmtId="0" fontId="31" fillId="0" borderId="0" xfId="7" applyFont="1" applyBorder="1" applyAlignment="1" applyProtection="1">
      <alignment horizontal="right" vertical="center"/>
    </xf>
    <xf numFmtId="0" fontId="31" fillId="0" borderId="0" xfId="7" applyFont="1" applyBorder="1" applyAlignment="1" applyProtection="1">
      <alignment vertical="center"/>
    </xf>
    <xf numFmtId="49" fontId="31" fillId="0" borderId="44" xfId="7" applyNumberFormat="1" applyFont="1" applyBorder="1" applyAlignment="1" applyProtection="1">
      <alignment horizontal="center" vertical="center" wrapText="1"/>
    </xf>
    <xf numFmtId="49" fontId="31" fillId="0" borderId="45" xfId="7" applyNumberFormat="1" applyFont="1" applyBorder="1" applyAlignment="1" applyProtection="1">
      <alignment horizontal="center" vertical="center" wrapText="1"/>
    </xf>
    <xf numFmtId="49" fontId="27" fillId="0" borderId="42" xfId="7" applyNumberFormat="1" applyFont="1" applyBorder="1" applyAlignment="1" applyProtection="1">
      <alignment horizontal="center" vertical="center" wrapText="1"/>
    </xf>
    <xf numFmtId="4" fontId="27" fillId="0" borderId="42" xfId="7" applyNumberFormat="1" applyFont="1" applyBorder="1" applyAlignment="1" applyProtection="1">
      <alignment horizontal="right" vertical="center" wrapText="1"/>
    </xf>
    <xf numFmtId="2" fontId="6" fillId="0" borderId="0" xfId="2" applyNumberFormat="1" applyFont="1" applyFill="1" applyAlignment="1">
      <alignment horizontal="center"/>
    </xf>
    <xf numFmtId="0" fontId="22" fillId="0" borderId="0" xfId="2" applyFont="1" applyFill="1" applyAlignment="1">
      <alignment horizontal="left"/>
    </xf>
    <xf numFmtId="0" fontId="6" fillId="0" borderId="0" xfId="2" applyFont="1" applyFill="1" applyAlignment="1">
      <alignment horizontal="left"/>
    </xf>
    <xf numFmtId="0" fontId="8" fillId="0" borderId="0" xfId="2" applyFont="1" applyFill="1" applyAlignment="1">
      <alignment horizontal="center"/>
    </xf>
    <xf numFmtId="0" fontId="6" fillId="0" borderId="0" xfId="2" applyFont="1" applyFill="1" applyAlignment="1">
      <alignment horizontal="right"/>
    </xf>
    <xf numFmtId="0" fontId="38" fillId="0" borderId="1" xfId="7" applyFont="1" applyBorder="1" applyAlignment="1">
      <alignment vertical="center" wrapText="1"/>
    </xf>
    <xf numFmtId="4" fontId="38" fillId="0" borderId="1" xfId="7" applyNumberFormat="1" applyFont="1" applyBorder="1" applyAlignment="1">
      <alignment horizontal="center" vertical="center" wrapText="1"/>
    </xf>
    <xf numFmtId="4" fontId="25" fillId="0" borderId="0" xfId="7" applyNumberFormat="1"/>
    <xf numFmtId="0" fontId="25" fillId="0" borderId="0" xfId="7" applyBorder="1"/>
    <xf numFmtId="4" fontId="25" fillId="0" borderId="0" xfId="7" applyNumberFormat="1" applyBorder="1"/>
    <xf numFmtId="0" fontId="39" fillId="0" borderId="0" xfId="7" applyFont="1" applyBorder="1"/>
    <xf numFmtId="164" fontId="39" fillId="0" borderId="0" xfId="8" applyFont="1" applyBorder="1"/>
    <xf numFmtId="164" fontId="25" fillId="0" borderId="0" xfId="7" applyNumberFormat="1"/>
    <xf numFmtId="49" fontId="28" fillId="0" borderId="43" xfId="7" applyNumberFormat="1" applyFont="1" applyFill="1" applyBorder="1" applyAlignment="1" applyProtection="1">
      <alignment horizontal="left" vertical="center" wrapText="1"/>
    </xf>
    <xf numFmtId="0" fontId="41" fillId="0" borderId="0" xfId="2" applyFont="1" applyFill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32" fillId="3" borderId="0" xfId="7" applyFont="1" applyFill="1" applyBorder="1" applyAlignment="1" applyProtection="1">
      <alignment vertical="center"/>
    </xf>
    <xf numFmtId="0" fontId="34" fillId="3" borderId="0" xfId="7" applyFont="1" applyFill="1" applyBorder="1" applyAlignment="1" applyProtection="1">
      <alignment horizontal="left" vertical="center"/>
    </xf>
    <xf numFmtId="0" fontId="35" fillId="3" borderId="0" xfId="7" applyFont="1" applyFill="1"/>
    <xf numFmtId="4" fontId="2" fillId="4" borderId="0" xfId="4" applyNumberFormat="1" applyFill="1"/>
    <xf numFmtId="0" fontId="6" fillId="4" borderId="0" xfId="0" applyFont="1" applyFill="1" applyAlignment="1"/>
    <xf numFmtId="0" fontId="6" fillId="4" borderId="0" xfId="0" applyFont="1" applyFill="1"/>
    <xf numFmtId="0" fontId="2" fillId="4" borderId="1" xfId="4" applyFill="1" applyBorder="1"/>
    <xf numFmtId="0" fontId="40" fillId="4" borderId="1" xfId="4" applyFont="1" applyFill="1" applyBorder="1" applyAlignment="1">
      <alignment wrapText="1"/>
    </xf>
    <xf numFmtId="0" fontId="2" fillId="4" borderId="1" xfId="4" applyFill="1" applyBorder="1" applyAlignment="1">
      <alignment wrapText="1"/>
    </xf>
    <xf numFmtId="4" fontId="2" fillId="4" borderId="0" xfId="4" applyNumberFormat="1" applyFill="1" applyAlignment="1">
      <alignment wrapText="1"/>
    </xf>
    <xf numFmtId="0" fontId="2" fillId="4" borderId="0" xfId="4" applyFill="1" applyAlignment="1">
      <alignment wrapText="1"/>
    </xf>
    <xf numFmtId="0" fontId="36" fillId="4" borderId="1" xfId="4" applyFont="1" applyFill="1" applyBorder="1" applyAlignment="1">
      <alignment wrapText="1"/>
    </xf>
    <xf numFmtId="4" fontId="36" fillId="4" borderId="0" xfId="4" applyNumberFormat="1" applyFont="1" applyFill="1" applyAlignment="1">
      <alignment wrapText="1"/>
    </xf>
    <xf numFmtId="0" fontId="36" fillId="4" borderId="0" xfId="4" applyFont="1" applyFill="1" applyAlignment="1">
      <alignment wrapText="1"/>
    </xf>
    <xf numFmtId="0" fontId="2" fillId="4" borderId="0" xfId="4" applyFill="1" applyBorder="1" applyAlignment="1">
      <alignment horizontal="center" vertical="center"/>
    </xf>
    <xf numFmtId="0" fontId="2" fillId="4" borderId="1" xfId="4" applyFill="1" applyBorder="1" applyAlignment="1">
      <alignment horizontal="center" vertical="center"/>
    </xf>
    <xf numFmtId="49" fontId="44" fillId="0" borderId="42" xfId="0" applyNumberFormat="1" applyFont="1" applyBorder="1" applyAlignment="1" applyProtection="1">
      <alignment horizontal="center" vertical="center" wrapText="1"/>
    </xf>
    <xf numFmtId="4" fontId="44" fillId="0" borderId="42" xfId="0" applyNumberFormat="1" applyFont="1" applyBorder="1" applyAlignment="1" applyProtection="1">
      <alignment horizontal="right" vertical="center" wrapText="1"/>
    </xf>
    <xf numFmtId="4" fontId="2" fillId="4" borderId="1" xfId="4" applyNumberFormat="1" applyFill="1" applyBorder="1" applyAlignment="1">
      <alignment horizontal="center" vertical="center"/>
    </xf>
    <xf numFmtId="0" fontId="2" fillId="4" borderId="1" xfId="4" applyFill="1" applyBorder="1" applyAlignment="1">
      <alignment horizontal="center" vertical="center" wrapText="1"/>
    </xf>
    <xf numFmtId="4" fontId="2" fillId="4" borderId="1" xfId="4" applyNumberFormat="1" applyFill="1" applyBorder="1" applyAlignment="1">
      <alignment horizontal="center" vertical="center" wrapText="1"/>
    </xf>
    <xf numFmtId="0" fontId="36" fillId="4" borderId="1" xfId="4" applyFont="1" applyFill="1" applyBorder="1" applyAlignment="1">
      <alignment horizontal="center" vertical="center" wrapText="1"/>
    </xf>
    <xf numFmtId="4" fontId="36" fillId="4" borderId="1" xfId="4" applyNumberFormat="1" applyFont="1" applyFill="1" applyBorder="1" applyAlignment="1">
      <alignment horizontal="center" vertical="center" wrapText="1"/>
    </xf>
    <xf numFmtId="4" fontId="2" fillId="4" borderId="0" xfId="4" applyNumberFormat="1" applyFill="1" applyAlignment="1">
      <alignment horizontal="center" vertical="center"/>
    </xf>
    <xf numFmtId="0" fontId="2" fillId="4" borderId="1" xfId="4" applyFill="1" applyBorder="1" applyAlignment="1">
      <alignment horizontal="left" vertical="center"/>
    </xf>
    <xf numFmtId="4" fontId="2" fillId="4" borderId="1" xfId="4" applyNumberFormat="1" applyFill="1" applyBorder="1" applyAlignment="1">
      <alignment horizontal="left" vertical="center" wrapText="1"/>
    </xf>
    <xf numFmtId="49" fontId="44" fillId="0" borderId="42" xfId="0" applyNumberFormat="1" applyFont="1" applyBorder="1" applyAlignment="1" applyProtection="1">
      <alignment horizontal="left" vertical="center" wrapText="1"/>
    </xf>
    <xf numFmtId="0" fontId="36" fillId="4" borderId="0" xfId="4" applyFont="1" applyFill="1" applyBorder="1" applyAlignment="1">
      <alignment horizontal="center" vertical="center" wrapText="1"/>
    </xf>
    <xf numFmtId="0" fontId="2" fillId="3" borderId="0" xfId="4" applyFill="1" applyAlignment="1">
      <alignment horizontal="center" vertical="center"/>
    </xf>
    <xf numFmtId="0" fontId="2" fillId="3" borderId="1" xfId="4" applyFill="1" applyBorder="1" applyAlignment="1">
      <alignment horizontal="center" vertical="center"/>
    </xf>
    <xf numFmtId="0" fontId="2" fillId="3" borderId="1" xfId="4" applyFill="1" applyBorder="1" applyAlignment="1">
      <alignment horizontal="center" vertical="center" wrapText="1"/>
    </xf>
    <xf numFmtId="0" fontId="36" fillId="3" borderId="1" xfId="4" applyFont="1" applyFill="1" applyBorder="1" applyAlignment="1">
      <alignment horizontal="center" vertical="center" wrapText="1"/>
    </xf>
    <xf numFmtId="49" fontId="44" fillId="3" borderId="42" xfId="0" applyNumberFormat="1" applyFont="1" applyFill="1" applyBorder="1" applyAlignment="1" applyProtection="1">
      <alignment horizontal="center" vertical="center" wrapText="1"/>
    </xf>
    <xf numFmtId="0" fontId="40" fillId="4" borderId="1" xfId="4" applyFont="1" applyFill="1" applyBorder="1" applyAlignment="1">
      <alignment horizontal="left" vertical="center" wrapText="1"/>
    </xf>
    <xf numFmtId="0" fontId="42" fillId="4" borderId="0" xfId="4" applyFont="1" applyFill="1"/>
    <xf numFmtId="4" fontId="36" fillId="4" borderId="0" xfId="4" applyNumberFormat="1" applyFont="1" applyFill="1" applyBorder="1" applyAlignment="1">
      <alignment horizontal="center" vertical="center" wrapText="1"/>
    </xf>
    <xf numFmtId="0" fontId="3" fillId="0" borderId="0" xfId="7" applyFont="1"/>
    <xf numFmtId="0" fontId="5" fillId="0" borderId="0" xfId="7" applyFont="1"/>
    <xf numFmtId="0" fontId="5" fillId="2" borderId="1" xfId="7" applyFont="1" applyFill="1" applyBorder="1" applyAlignment="1">
      <alignment horizontal="center" vertical="center"/>
    </xf>
    <xf numFmtId="0" fontId="5" fillId="0" borderId="1" xfId="7" applyFont="1" applyBorder="1" applyAlignment="1">
      <alignment horizontal="center" vertical="center"/>
    </xf>
    <xf numFmtId="0" fontId="5" fillId="0" borderId="0" xfId="7" applyFont="1" applyAlignment="1">
      <alignment horizontal="center" vertical="center"/>
    </xf>
    <xf numFmtId="0" fontId="3" fillId="0" borderId="0" xfId="7" applyFont="1" applyAlignment="1">
      <alignment horizontal="center" vertical="center"/>
    </xf>
    <xf numFmtId="4" fontId="5" fillId="2" borderId="0" xfId="7" applyNumberFormat="1" applyFont="1" applyFill="1" applyAlignment="1">
      <alignment horizontal="center" vertical="center"/>
    </xf>
    <xf numFmtId="0" fontId="5" fillId="2" borderId="2" xfId="7" applyFont="1" applyFill="1" applyBorder="1" applyAlignment="1">
      <alignment horizontal="center" vertical="center"/>
    </xf>
    <xf numFmtId="0" fontId="5" fillId="0" borderId="12" xfId="7" applyFont="1" applyBorder="1" applyAlignment="1">
      <alignment horizontal="center" vertical="center"/>
    </xf>
    <xf numFmtId="0" fontId="3" fillId="2" borderId="0" xfId="7" applyFont="1" applyFill="1" applyAlignment="1">
      <alignment horizontal="center" vertical="center"/>
    </xf>
    <xf numFmtId="4" fontId="38" fillId="2" borderId="1" xfId="7" applyNumberFormat="1" applyFont="1" applyFill="1" applyBorder="1" applyAlignment="1">
      <alignment horizontal="center" vertical="center" wrapText="1"/>
    </xf>
    <xf numFmtId="164" fontId="3" fillId="0" borderId="1" xfId="8" applyFont="1" applyBorder="1" applyAlignment="1">
      <alignment horizontal="center" vertical="center"/>
    </xf>
    <xf numFmtId="3" fontId="38" fillId="2" borderId="1" xfId="7" applyNumberFormat="1" applyFont="1" applyFill="1" applyBorder="1" applyAlignment="1">
      <alignment horizontal="center" vertical="center" wrapText="1"/>
    </xf>
    <xf numFmtId="14" fontId="37" fillId="6" borderId="1" xfId="7" applyNumberFormat="1" applyFont="1" applyFill="1" applyBorder="1" applyAlignment="1">
      <alignment horizontal="center" vertical="center" wrapText="1"/>
    </xf>
    <xf numFmtId="0" fontId="5" fillId="6" borderId="1" xfId="7" applyFont="1" applyFill="1" applyBorder="1" applyAlignment="1">
      <alignment horizontal="center" vertical="center"/>
    </xf>
    <xf numFmtId="164" fontId="3" fillId="6" borderId="1" xfId="8" applyFont="1" applyFill="1" applyBorder="1" applyAlignment="1">
      <alignment horizontal="center" vertical="center"/>
    </xf>
    <xf numFmtId="4" fontId="5" fillId="6" borderId="0" xfId="7" applyNumberFormat="1" applyFont="1" applyFill="1" applyAlignment="1">
      <alignment horizontal="center" vertical="center"/>
    </xf>
    <xf numFmtId="0" fontId="3" fillId="6" borderId="0" xfId="7" applyFont="1" applyFill="1" applyAlignment="1">
      <alignment horizontal="center" vertical="center"/>
    </xf>
    <xf numFmtId="4" fontId="3" fillId="0" borderId="0" xfId="7" applyNumberFormat="1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4" borderId="0" xfId="4" applyFill="1" applyBorder="1" applyAlignment="1">
      <alignment horizontal="center" vertical="center" wrapText="1"/>
    </xf>
    <xf numFmtId="0" fontId="2" fillId="4" borderId="0" xfId="4" applyFill="1"/>
    <xf numFmtId="0" fontId="2" fillId="4" borderId="0" xfId="4" applyFill="1" applyAlignment="1">
      <alignment horizontal="center" vertical="center"/>
    </xf>
    <xf numFmtId="0" fontId="2" fillId="3" borderId="0" xfId="4" applyFill="1" applyBorder="1" applyAlignment="1">
      <alignment horizontal="center" vertical="center" wrapText="1"/>
    </xf>
    <xf numFmtId="0" fontId="1" fillId="4" borderId="0" xfId="4" applyFont="1" applyFill="1" applyBorder="1" applyAlignment="1">
      <alignment horizontal="center" vertical="center" wrapText="1"/>
    </xf>
    <xf numFmtId="0" fontId="1" fillId="4" borderId="0" xfId="4" applyFont="1" applyFill="1" applyAlignment="1">
      <alignment wrapText="1"/>
    </xf>
    <xf numFmtId="164" fontId="1" fillId="4" borderId="1" xfId="8" applyFont="1" applyFill="1" applyBorder="1" applyAlignment="1">
      <alignment horizontal="center" vertical="center"/>
    </xf>
    <xf numFmtId="164" fontId="1" fillId="4" borderId="0" xfId="8" applyFont="1" applyFill="1" applyBorder="1" applyAlignment="1">
      <alignment horizontal="center" vertical="center"/>
    </xf>
    <xf numFmtId="0" fontId="1" fillId="4" borderId="0" xfId="4" applyFont="1" applyFill="1"/>
    <xf numFmtId="164" fontId="1" fillId="4" borderId="1" xfId="8" applyFont="1" applyFill="1" applyBorder="1" applyAlignment="1">
      <alignment horizontal="center" vertical="center" wrapText="1"/>
    </xf>
    <xf numFmtId="49" fontId="1" fillId="4" borderId="1" xfId="4" applyNumberFormat="1" applyFont="1" applyFill="1" applyBorder="1" applyAlignment="1">
      <alignment horizontal="center" vertical="center" wrapText="1"/>
    </xf>
    <xf numFmtId="164" fontId="1" fillId="4" borderId="0" xfId="8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4" borderId="0" xfId="0" applyFont="1" applyFill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3" fillId="0" borderId="11" xfId="0" applyFont="1" applyBorder="1" applyAlignment="1">
      <alignment horizontal="justify" vertical="center"/>
    </xf>
    <xf numFmtId="0" fontId="6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right"/>
    </xf>
    <xf numFmtId="0" fontId="5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4" fillId="0" borderId="1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right"/>
    </xf>
    <xf numFmtId="49" fontId="3" fillId="0" borderId="11" xfId="0" applyNumberFormat="1" applyFont="1" applyBorder="1" applyAlignment="1">
      <alignment horizontal="left"/>
    </xf>
    <xf numFmtId="49" fontId="6" fillId="0" borderId="3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27" xfId="0" applyNumberFormat="1" applyFont="1" applyBorder="1" applyAlignment="1">
      <alignment horizontal="center" vertical="center"/>
    </xf>
    <xf numFmtId="0" fontId="6" fillId="0" borderId="15" xfId="0" applyNumberFormat="1" applyFont="1" applyBorder="1" applyAlignment="1">
      <alignment horizontal="center" vertical="center"/>
    </xf>
    <xf numFmtId="0" fontId="6" fillId="0" borderId="26" xfId="0" applyNumberFormat="1" applyFont="1" applyBorder="1" applyAlignment="1">
      <alignment horizontal="center" vertical="center"/>
    </xf>
    <xf numFmtId="0" fontId="6" fillId="0" borderId="28" xfId="0" applyNumberFormat="1" applyFont="1" applyBorder="1" applyAlignment="1">
      <alignment horizontal="center" vertical="center"/>
    </xf>
    <xf numFmtId="0" fontId="6" fillId="0" borderId="11" xfId="0" applyNumberFormat="1" applyFont="1" applyBorder="1" applyAlignment="1">
      <alignment horizontal="center" vertical="center"/>
    </xf>
    <xf numFmtId="0" fontId="6" fillId="0" borderId="29" xfId="0" applyNumberFormat="1" applyFont="1" applyBorder="1" applyAlignment="1">
      <alignment horizontal="center" vertical="center"/>
    </xf>
    <xf numFmtId="0" fontId="6" fillId="0" borderId="6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6" fillId="0" borderId="7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/>
    </xf>
    <xf numFmtId="0" fontId="6" fillId="0" borderId="27" xfId="0" applyNumberFormat="1" applyFont="1" applyBorder="1" applyAlignment="1">
      <alignment horizontal="center"/>
    </xf>
    <xf numFmtId="0" fontId="6" fillId="0" borderId="15" xfId="0" applyNumberFormat="1" applyFont="1" applyBorder="1" applyAlignment="1">
      <alignment horizontal="center"/>
    </xf>
    <xf numFmtId="0" fontId="6" fillId="0" borderId="26" xfId="0" applyNumberFormat="1" applyFont="1" applyBorder="1" applyAlignment="1">
      <alignment horizontal="center"/>
    </xf>
    <xf numFmtId="0" fontId="6" fillId="0" borderId="31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/>
    </xf>
    <xf numFmtId="0" fontId="6" fillId="0" borderId="32" xfId="0" applyNumberFormat="1" applyFont="1" applyBorder="1" applyAlignment="1">
      <alignment horizontal="center"/>
    </xf>
    <xf numFmtId="0" fontId="6" fillId="0" borderId="28" xfId="0" applyNumberFormat="1" applyFont="1" applyBorder="1" applyAlignment="1">
      <alignment horizontal="center"/>
    </xf>
    <xf numFmtId="0" fontId="6" fillId="0" borderId="11" xfId="0" applyNumberFormat="1" applyFont="1" applyBorder="1" applyAlignment="1">
      <alignment horizontal="center"/>
    </xf>
    <xf numFmtId="0" fontId="6" fillId="0" borderId="29" xfId="0" applyNumberFormat="1" applyFont="1" applyBorder="1" applyAlignment="1">
      <alignment horizontal="center"/>
    </xf>
    <xf numFmtId="0" fontId="3" fillId="0" borderId="11" xfId="0" applyFont="1" applyBorder="1" applyAlignment="1">
      <alignment horizontal="justify" vertical="top"/>
    </xf>
    <xf numFmtId="49" fontId="6" fillId="0" borderId="11" xfId="0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13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6" fillId="0" borderId="11" xfId="0" applyFont="1" applyBorder="1" applyAlignment="1">
      <alignment horizontal="center"/>
    </xf>
    <xf numFmtId="0" fontId="3" fillId="0" borderId="13" xfId="0" applyFont="1" applyBorder="1" applyAlignment="1">
      <alignment horizontal="justify" vertical="center"/>
    </xf>
    <xf numFmtId="0" fontId="6" fillId="0" borderId="11" xfId="0" applyFont="1" applyBorder="1" applyAlignment="1">
      <alignment horizontal="left"/>
    </xf>
    <xf numFmtId="0" fontId="6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top" wrapText="1"/>
    </xf>
    <xf numFmtId="10" fontId="6" fillId="4" borderId="1" xfId="0" applyNumberFormat="1" applyFont="1" applyFill="1" applyBorder="1" applyAlignment="1">
      <alignment horizontal="center" vertical="center"/>
    </xf>
    <xf numFmtId="10" fontId="6" fillId="4" borderId="7" xfId="0" applyNumberFormat="1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left"/>
    </xf>
    <xf numFmtId="49" fontId="6" fillId="4" borderId="6" xfId="0" applyNumberFormat="1" applyFont="1" applyFill="1" applyBorder="1" applyAlignment="1">
      <alignment horizontal="center"/>
    </xf>
    <xf numFmtId="49" fontId="6" fillId="4" borderId="1" xfId="0" applyNumberFormat="1" applyFont="1" applyFill="1" applyBorder="1" applyAlignment="1">
      <alignment horizontal="center"/>
    </xf>
    <xf numFmtId="4" fontId="6" fillId="4" borderId="12" xfId="0" applyNumberFormat="1" applyFont="1" applyFill="1" applyBorder="1" applyAlignment="1">
      <alignment horizontal="center" vertical="center"/>
    </xf>
    <xf numFmtId="4" fontId="6" fillId="4" borderId="13" xfId="0" applyNumberFormat="1" applyFont="1" applyFill="1" applyBorder="1" applyAlignment="1">
      <alignment horizontal="center" vertical="center"/>
    </xf>
    <xf numFmtId="4" fontId="6" fillId="4" borderId="14" xfId="0" applyNumberFormat="1" applyFont="1" applyFill="1" applyBorder="1" applyAlignment="1">
      <alignment horizontal="center" vertical="center"/>
    </xf>
    <xf numFmtId="0" fontId="6" fillId="0" borderId="11" xfId="0" applyFont="1" applyBorder="1" applyAlignment="1">
      <alignment horizontal="left" indent="1"/>
    </xf>
    <xf numFmtId="0" fontId="7" fillId="0" borderId="15" xfId="0" applyFont="1" applyBorder="1" applyAlignment="1">
      <alignment horizontal="right"/>
    </xf>
    <xf numFmtId="0" fontId="7" fillId="0" borderId="26" xfId="0" applyFont="1" applyBorder="1" applyAlignment="1">
      <alignment horizontal="right"/>
    </xf>
    <xf numFmtId="0" fontId="6" fillId="0" borderId="15" xfId="0" applyFont="1" applyBorder="1" applyAlignment="1">
      <alignment horizontal="left"/>
    </xf>
    <xf numFmtId="49" fontId="6" fillId="0" borderId="6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/>
    </xf>
    <xf numFmtId="10" fontId="6" fillId="4" borderId="12" xfId="0" applyNumberFormat="1" applyFont="1" applyFill="1" applyBorder="1" applyAlignment="1">
      <alignment horizontal="center" vertical="center"/>
    </xf>
    <xf numFmtId="10" fontId="6" fillId="4" borderId="13" xfId="0" applyNumberFormat="1" applyFont="1" applyFill="1" applyBorder="1" applyAlignment="1">
      <alignment horizontal="center" vertical="center"/>
    </xf>
    <xf numFmtId="10" fontId="6" fillId="4" borderId="14" xfId="0" applyNumberFormat="1" applyFont="1" applyFill="1" applyBorder="1" applyAlignment="1">
      <alignment horizontal="center" vertical="center"/>
    </xf>
    <xf numFmtId="10" fontId="6" fillId="4" borderId="30" xfId="0" applyNumberFormat="1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left" wrapText="1"/>
    </xf>
    <xf numFmtId="0" fontId="6" fillId="0" borderId="15" xfId="0" applyFont="1" applyBorder="1" applyAlignment="1">
      <alignment horizontal="left" indent="1"/>
    </xf>
    <xf numFmtId="10" fontId="6" fillId="4" borderId="17" xfId="0" applyNumberFormat="1" applyFont="1" applyFill="1" applyBorder="1" applyAlignment="1">
      <alignment horizontal="center" vertical="center"/>
    </xf>
    <xf numFmtId="10" fontId="6" fillId="4" borderId="15" xfId="0" applyNumberFormat="1" applyFont="1" applyFill="1" applyBorder="1" applyAlignment="1">
      <alignment horizontal="center" vertical="center"/>
    </xf>
    <xf numFmtId="10" fontId="6" fillId="4" borderId="16" xfId="0" applyNumberFormat="1" applyFont="1" applyFill="1" applyBorder="1" applyAlignment="1">
      <alignment horizontal="center" vertical="center"/>
    </xf>
    <xf numFmtId="10" fontId="6" fillId="4" borderId="18" xfId="0" applyNumberFormat="1" applyFont="1" applyFill="1" applyBorder="1" applyAlignment="1">
      <alignment horizontal="center" vertical="center"/>
    </xf>
    <xf numFmtId="10" fontId="6" fillId="4" borderId="11" xfId="0" applyNumberFormat="1" applyFont="1" applyFill="1" applyBorder="1" applyAlignment="1">
      <alignment horizontal="center" vertical="center"/>
    </xf>
    <xf numFmtId="10" fontId="6" fillId="4" borderId="19" xfId="0" applyNumberFormat="1" applyFont="1" applyFill="1" applyBorder="1" applyAlignment="1">
      <alignment horizontal="center" vertical="center"/>
    </xf>
    <xf numFmtId="10" fontId="6" fillId="4" borderId="26" xfId="0" applyNumberFormat="1" applyFont="1" applyFill="1" applyBorder="1" applyAlignment="1">
      <alignment horizontal="center" vertical="center"/>
    </xf>
    <xf numFmtId="10" fontId="6" fillId="4" borderId="29" xfId="0" applyNumberFormat="1" applyFont="1" applyFill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horizontal="center"/>
    </xf>
    <xf numFmtId="4" fontId="7" fillId="0" borderId="9" xfId="0" applyNumberFormat="1" applyFont="1" applyBorder="1" applyAlignment="1">
      <alignment horizontal="center" vertical="center"/>
    </xf>
    <xf numFmtId="10" fontId="7" fillId="0" borderId="9" xfId="0" applyNumberFormat="1" applyFont="1" applyBorder="1" applyAlignment="1">
      <alignment horizontal="center" vertical="center"/>
    </xf>
    <xf numFmtId="10" fontId="7" fillId="0" borderId="10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indent="1"/>
    </xf>
    <xf numFmtId="0" fontId="6" fillId="0" borderId="13" xfId="0" applyFont="1" applyBorder="1" applyAlignment="1">
      <alignment horizontal="left" indent="1"/>
    </xf>
    <xf numFmtId="10" fontId="6" fillId="4" borderId="20" xfId="0" applyNumberFormat="1" applyFont="1" applyFill="1" applyBorder="1" applyAlignment="1">
      <alignment horizontal="center" vertical="center"/>
    </xf>
    <xf numFmtId="10" fontId="6" fillId="4" borderId="0" xfId="0" applyNumberFormat="1" applyFont="1" applyFill="1" applyBorder="1" applyAlignment="1">
      <alignment horizontal="center" vertical="center"/>
    </xf>
    <xf numFmtId="10" fontId="6" fillId="4" borderId="21" xfId="0" applyNumberFormat="1" applyFont="1" applyFill="1" applyBorder="1" applyAlignment="1">
      <alignment horizontal="center" vertical="center"/>
    </xf>
    <xf numFmtId="10" fontId="6" fillId="4" borderId="32" xfId="0" applyNumberFormat="1" applyFont="1" applyFill="1" applyBorder="1" applyAlignment="1">
      <alignment horizontal="center" vertical="center"/>
    </xf>
    <xf numFmtId="49" fontId="6" fillId="0" borderId="33" xfId="0" applyNumberFormat="1" applyFont="1" applyBorder="1" applyAlignment="1">
      <alignment horizontal="center"/>
    </xf>
    <xf numFmtId="49" fontId="6" fillId="0" borderId="23" xfId="0" applyNumberFormat="1" applyFont="1" applyBorder="1" applyAlignment="1">
      <alignment horizontal="center"/>
    </xf>
    <xf numFmtId="4" fontId="6" fillId="0" borderId="23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Border="1" applyAlignment="1">
      <alignment horizontal="left" indent="1"/>
    </xf>
    <xf numFmtId="0" fontId="6" fillId="4" borderId="17" xfId="0" applyNumberFormat="1" applyFont="1" applyFill="1" applyBorder="1" applyAlignment="1">
      <alignment horizontal="center" vertical="center"/>
    </xf>
    <xf numFmtId="0" fontId="6" fillId="4" borderId="15" xfId="0" applyNumberFormat="1" applyFont="1" applyFill="1" applyBorder="1" applyAlignment="1">
      <alignment horizontal="center" vertical="center"/>
    </xf>
    <xf numFmtId="0" fontId="6" fillId="4" borderId="16" xfId="0" applyNumberFormat="1" applyFont="1" applyFill="1" applyBorder="1" applyAlignment="1">
      <alignment horizontal="center" vertical="center"/>
    </xf>
    <xf numFmtId="0" fontId="6" fillId="4" borderId="20" xfId="0" applyNumberFormat="1" applyFont="1" applyFill="1" applyBorder="1" applyAlignment="1">
      <alignment horizontal="center" vertical="center"/>
    </xf>
    <xf numFmtId="0" fontId="6" fillId="4" borderId="0" xfId="0" applyNumberFormat="1" applyFont="1" applyFill="1" applyBorder="1" applyAlignment="1">
      <alignment horizontal="center" vertical="center"/>
    </xf>
    <xf numFmtId="0" fontId="6" fillId="4" borderId="21" xfId="0" applyNumberFormat="1" applyFont="1" applyFill="1" applyBorder="1" applyAlignment="1">
      <alignment horizontal="center" vertical="center"/>
    </xf>
    <xf numFmtId="0" fontId="6" fillId="4" borderId="18" xfId="0" applyNumberFormat="1" applyFont="1" applyFill="1" applyBorder="1" applyAlignment="1">
      <alignment horizontal="center" vertical="center"/>
    </xf>
    <xf numFmtId="0" fontId="6" fillId="4" borderId="11" xfId="0" applyNumberFormat="1" applyFont="1" applyFill="1" applyBorder="1" applyAlignment="1">
      <alignment horizontal="center" vertical="center"/>
    </xf>
    <xf numFmtId="0" fontId="6" fillId="4" borderId="19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/>
    </xf>
    <xf numFmtId="49" fontId="6" fillId="0" borderId="4" xfId="0" applyNumberFormat="1" applyFont="1" applyBorder="1" applyAlignment="1">
      <alignment horizontal="center"/>
    </xf>
    <xf numFmtId="4" fontId="6" fillId="0" borderId="4" xfId="0" applyNumberFormat="1" applyFont="1" applyBorder="1" applyAlignment="1">
      <alignment horizontal="center" vertical="center"/>
    </xf>
    <xf numFmtId="10" fontId="6" fillId="4" borderId="36" xfId="0" applyNumberFormat="1" applyFont="1" applyFill="1" applyBorder="1" applyAlignment="1">
      <alignment horizontal="center" vertical="center"/>
    </xf>
    <xf numFmtId="10" fontId="6" fillId="4" borderId="37" xfId="0" applyNumberFormat="1" applyFont="1" applyFill="1" applyBorder="1" applyAlignment="1">
      <alignment horizontal="center" vertical="center"/>
    </xf>
    <xf numFmtId="10" fontId="6" fillId="4" borderId="38" xfId="0" applyNumberFormat="1" applyFont="1" applyFill="1" applyBorder="1" applyAlignment="1">
      <alignment horizontal="center" vertical="center"/>
    </xf>
    <xf numFmtId="10" fontId="6" fillId="4" borderId="55" xfId="0" applyNumberFormat="1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left"/>
    </xf>
    <xf numFmtId="0" fontId="6" fillId="0" borderId="2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" fontId="6" fillId="0" borderId="24" xfId="0" applyNumberFormat="1" applyFont="1" applyBorder="1" applyAlignment="1">
      <alignment horizontal="center"/>
    </xf>
    <xf numFmtId="1" fontId="6" fillId="0" borderId="13" xfId="0" applyNumberFormat="1" applyFont="1" applyBorder="1" applyAlignment="1">
      <alignment horizontal="center"/>
    </xf>
    <xf numFmtId="1" fontId="6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2" fontId="6" fillId="0" borderId="3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 wrapText="1"/>
    </xf>
    <xf numFmtId="2" fontId="6" fillId="0" borderId="27" xfId="0" applyNumberFormat="1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2" fontId="6" fillId="0" borderId="26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2" fontId="6" fillId="0" borderId="29" xfId="0" applyNumberFormat="1" applyFont="1" applyBorder="1" applyAlignment="1">
      <alignment horizontal="center"/>
    </xf>
    <xf numFmtId="49" fontId="6" fillId="0" borderId="24" xfId="0" applyNumberFormat="1" applyFont="1" applyBorder="1" applyAlignment="1">
      <alignment horizontal="center"/>
    </xf>
    <xf numFmtId="49" fontId="6" fillId="0" borderId="13" xfId="0" applyNumberFormat="1" applyFont="1" applyBorder="1" applyAlignment="1">
      <alignment horizontal="center"/>
    </xf>
    <xf numFmtId="49" fontId="6" fillId="0" borderId="30" xfId="0" applyNumberFormat="1" applyFont="1" applyBorder="1" applyAlignment="1">
      <alignment horizontal="center"/>
    </xf>
    <xf numFmtId="0" fontId="9" fillId="0" borderId="0" xfId="2" applyFont="1" applyFill="1" applyAlignment="1">
      <alignment horizontal="center"/>
    </xf>
    <xf numFmtId="0" fontId="6" fillId="0" borderId="16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12" xfId="2" applyFont="1" applyFill="1" applyBorder="1" applyAlignment="1">
      <alignment horizontal="center" vertical="center"/>
    </xf>
    <xf numFmtId="0" fontId="6" fillId="0" borderId="22" xfId="2" applyFont="1" applyFill="1" applyBorder="1" applyAlignment="1">
      <alignment horizontal="center" vertical="center"/>
    </xf>
    <xf numFmtId="0" fontId="6" fillId="0" borderId="21" xfId="2" applyFont="1" applyFill="1" applyBorder="1" applyAlignment="1">
      <alignment horizontal="center" vertical="center"/>
    </xf>
    <xf numFmtId="9" fontId="6" fillId="0" borderId="22" xfId="5" applyFont="1" applyFill="1" applyBorder="1" applyAlignment="1">
      <alignment horizontal="center" vertical="center"/>
    </xf>
    <xf numFmtId="0" fontId="6" fillId="0" borderId="20" xfId="2" applyFont="1" applyFill="1" applyBorder="1" applyAlignment="1">
      <alignment horizontal="center" vertical="center"/>
    </xf>
    <xf numFmtId="0" fontId="6" fillId="0" borderId="19" xfId="2" applyFont="1" applyFill="1" applyBorder="1" applyAlignment="1">
      <alignment horizontal="center" vertical="center"/>
    </xf>
    <xf numFmtId="0" fontId="6" fillId="0" borderId="23" xfId="2" applyFont="1" applyFill="1" applyBorder="1" applyAlignment="1">
      <alignment horizontal="center" vertical="center"/>
    </xf>
    <xf numFmtId="9" fontId="6" fillId="0" borderId="23" xfId="5" applyFont="1" applyFill="1" applyBorder="1" applyAlignment="1">
      <alignment horizontal="center" vertical="center"/>
    </xf>
    <xf numFmtId="0" fontId="6" fillId="0" borderId="18" xfId="2" applyFont="1" applyFill="1" applyBorder="1" applyAlignment="1">
      <alignment horizontal="center" vertical="center"/>
    </xf>
    <xf numFmtId="0" fontId="6" fillId="0" borderId="14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0" borderId="17" xfId="2" applyFont="1" applyFill="1" applyBorder="1" applyAlignment="1">
      <alignment horizontal="center" vertical="center"/>
    </xf>
    <xf numFmtId="0" fontId="6" fillId="0" borderId="0" xfId="2" applyFont="1" applyFill="1" applyAlignment="1">
      <alignment horizontal="left"/>
    </xf>
    <xf numFmtId="49" fontId="6" fillId="0" borderId="3" xfId="2" applyNumberFormat="1" applyFont="1" applyFill="1" applyBorder="1" applyAlignment="1">
      <alignment horizontal="center"/>
    </xf>
    <xf numFmtId="49" fontId="6" fillId="0" borderId="4" xfId="2" applyNumberFormat="1" applyFont="1" applyFill="1" applyBorder="1" applyAlignment="1">
      <alignment horizontal="center"/>
    </xf>
    <xf numFmtId="49" fontId="6" fillId="0" borderId="6" xfId="2" applyNumberFormat="1" applyFont="1" applyFill="1" applyBorder="1" applyAlignment="1">
      <alignment horizontal="center"/>
    </xf>
    <xf numFmtId="49" fontId="6" fillId="0" borderId="1" xfId="2" applyNumberFormat="1" applyFont="1" applyFill="1" applyBorder="1" applyAlignment="1">
      <alignment horizontal="center"/>
    </xf>
    <xf numFmtId="164" fontId="6" fillId="0" borderId="23" xfId="2" applyNumberFormat="1" applyFont="1" applyFill="1" applyBorder="1" applyAlignment="1">
      <alignment horizontal="right"/>
    </xf>
    <xf numFmtId="0" fontId="6" fillId="0" borderId="23" xfId="2" applyFont="1" applyFill="1" applyBorder="1" applyAlignment="1">
      <alignment horizontal="right"/>
    </xf>
    <xf numFmtId="0" fontId="6" fillId="0" borderId="1" xfId="2" applyFont="1" applyFill="1" applyBorder="1" applyAlignment="1">
      <alignment horizontal="right"/>
    </xf>
    <xf numFmtId="10" fontId="6" fillId="4" borderId="4" xfId="5" applyNumberFormat="1" applyFont="1" applyFill="1" applyBorder="1" applyAlignment="1">
      <alignment horizontal="right"/>
    </xf>
    <xf numFmtId="10" fontId="6" fillId="4" borderId="2" xfId="5" applyNumberFormat="1" applyFont="1" applyFill="1" applyBorder="1" applyAlignment="1">
      <alignment horizontal="right"/>
    </xf>
    <xf numFmtId="164" fontId="6" fillId="0" borderId="39" xfId="6" applyFont="1" applyFill="1" applyBorder="1" applyAlignment="1">
      <alignment horizontal="right"/>
    </xf>
    <xf numFmtId="164" fontId="6" fillId="0" borderId="40" xfId="6" applyFont="1" applyFill="1" applyBorder="1" applyAlignment="1">
      <alignment horizontal="right"/>
    </xf>
    <xf numFmtId="164" fontId="6" fillId="0" borderId="41" xfId="6" applyFont="1" applyFill="1" applyBorder="1" applyAlignment="1">
      <alignment horizontal="right"/>
    </xf>
    <xf numFmtId="164" fontId="6" fillId="0" borderId="18" xfId="6" applyFont="1" applyFill="1" applyBorder="1" applyAlignment="1">
      <alignment horizontal="right"/>
    </xf>
    <xf numFmtId="164" fontId="6" fillId="0" borderId="11" xfId="6" applyFont="1" applyFill="1" applyBorder="1" applyAlignment="1">
      <alignment horizontal="right"/>
    </xf>
    <xf numFmtId="164" fontId="6" fillId="0" borderId="19" xfId="6" applyFont="1" applyFill="1" applyBorder="1" applyAlignment="1">
      <alignment horizontal="right"/>
    </xf>
    <xf numFmtId="10" fontId="6" fillId="4" borderId="23" xfId="5" applyNumberFormat="1" applyFont="1" applyFill="1" applyBorder="1" applyAlignment="1">
      <alignment horizontal="right"/>
    </xf>
    <xf numFmtId="10" fontId="6" fillId="4" borderId="1" xfId="5" applyNumberFormat="1" applyFont="1" applyFill="1" applyBorder="1" applyAlignment="1">
      <alignment horizontal="right"/>
    </xf>
    <xf numFmtId="1" fontId="6" fillId="0" borderId="9" xfId="5" applyNumberFormat="1" applyFont="1" applyFill="1" applyBorder="1" applyAlignment="1">
      <alignment horizontal="center" vertical="center"/>
    </xf>
    <xf numFmtId="0" fontId="6" fillId="0" borderId="11" xfId="2" applyFont="1" applyFill="1" applyBorder="1" applyAlignment="1">
      <alignment horizontal="left"/>
    </xf>
    <xf numFmtId="164" fontId="6" fillId="0" borderId="1" xfId="2" applyNumberFormat="1" applyFont="1" applyFill="1" applyBorder="1" applyAlignment="1">
      <alignment horizontal="right"/>
    </xf>
    <xf numFmtId="164" fontId="6" fillId="0" borderId="1" xfId="6" applyFont="1" applyFill="1" applyBorder="1" applyAlignment="1">
      <alignment horizontal="right"/>
    </xf>
    <xf numFmtId="0" fontId="6" fillId="0" borderId="4" xfId="2" applyFont="1" applyFill="1" applyBorder="1" applyAlignment="1">
      <alignment horizontal="right"/>
    </xf>
    <xf numFmtId="164" fontId="6" fillId="0" borderId="4" xfId="6" applyFont="1" applyFill="1" applyBorder="1" applyAlignment="1">
      <alignment horizontal="right"/>
    </xf>
    <xf numFmtId="0" fontId="6" fillId="0" borderId="11" xfId="2" applyFont="1" applyFill="1" applyBorder="1" applyAlignment="1">
      <alignment horizontal="left" indent="1"/>
    </xf>
    <xf numFmtId="164" fontId="6" fillId="0" borderId="12" xfId="6" applyFont="1" applyFill="1" applyBorder="1" applyAlignment="1">
      <alignment horizontal="right"/>
    </xf>
    <xf numFmtId="164" fontId="6" fillId="0" borderId="13" xfId="6" applyFont="1" applyFill="1" applyBorder="1" applyAlignment="1">
      <alignment horizontal="right"/>
    </xf>
    <xf numFmtId="164" fontId="6" fillId="0" borderId="14" xfId="6" applyFont="1" applyFill="1" applyBorder="1" applyAlignment="1">
      <alignment horizontal="right"/>
    </xf>
    <xf numFmtId="0" fontId="6" fillId="0" borderId="0" xfId="2" applyFont="1" applyFill="1" applyAlignment="1">
      <alignment horizontal="left" indent="1"/>
    </xf>
    <xf numFmtId="0" fontId="6" fillId="0" borderId="13" xfId="2" applyFont="1" applyFill="1" applyBorder="1" applyAlignment="1">
      <alignment horizontal="left" indent="1"/>
    </xf>
    <xf numFmtId="0" fontId="6" fillId="0" borderId="15" xfId="2" applyFont="1" applyFill="1" applyBorder="1" applyAlignment="1">
      <alignment horizontal="left"/>
    </xf>
    <xf numFmtId="0" fontId="6" fillId="0" borderId="13" xfId="2" applyFont="1" applyFill="1" applyBorder="1" applyAlignment="1">
      <alignment horizontal="left"/>
    </xf>
    <xf numFmtId="0" fontId="6" fillId="0" borderId="0" xfId="2" applyFont="1" applyFill="1" applyBorder="1" applyAlignment="1">
      <alignment horizontal="left" indent="1"/>
    </xf>
    <xf numFmtId="49" fontId="6" fillId="0" borderId="27" xfId="2" applyNumberFormat="1" applyFont="1" applyFill="1" applyBorder="1" applyAlignment="1">
      <alignment horizontal="center"/>
    </xf>
    <xf numFmtId="49" fontId="6" fillId="0" borderId="15" xfId="2" applyNumberFormat="1" applyFont="1" applyFill="1" applyBorder="1" applyAlignment="1">
      <alignment horizontal="center"/>
    </xf>
    <xf numFmtId="49" fontId="6" fillId="0" borderId="16" xfId="2" applyNumberFormat="1" applyFont="1" applyFill="1" applyBorder="1" applyAlignment="1">
      <alignment horizontal="center"/>
    </xf>
    <xf numFmtId="49" fontId="6" fillId="0" borderId="28" xfId="2" applyNumberFormat="1" applyFont="1" applyFill="1" applyBorder="1" applyAlignment="1">
      <alignment horizontal="center"/>
    </xf>
    <xf numFmtId="49" fontId="6" fillId="0" borderId="11" xfId="2" applyNumberFormat="1" applyFont="1" applyFill="1" applyBorder="1" applyAlignment="1">
      <alignment horizontal="center"/>
    </xf>
    <xf numFmtId="49" fontId="6" fillId="0" borderId="19" xfId="2" applyNumberFormat="1" applyFont="1" applyFill="1" applyBorder="1" applyAlignment="1">
      <alignment horizontal="center"/>
    </xf>
    <xf numFmtId="164" fontId="6" fillId="0" borderId="1" xfId="8" applyFont="1" applyFill="1" applyBorder="1" applyAlignment="1">
      <alignment horizontal="right"/>
    </xf>
    <xf numFmtId="0" fontId="6" fillId="0" borderId="30" xfId="2" applyFont="1" applyFill="1" applyBorder="1" applyAlignment="1">
      <alignment horizontal="left" indent="1"/>
    </xf>
    <xf numFmtId="0" fontId="6" fillId="0" borderId="0" xfId="2" applyFont="1" applyFill="1" applyBorder="1" applyAlignment="1">
      <alignment horizontal="left"/>
    </xf>
    <xf numFmtId="0" fontId="6" fillId="0" borderId="32" xfId="2" applyFont="1" applyFill="1" applyBorder="1" applyAlignment="1">
      <alignment horizontal="left"/>
    </xf>
    <xf numFmtId="0" fontId="6" fillId="0" borderId="15" xfId="2" applyFont="1" applyFill="1" applyBorder="1" applyAlignment="1">
      <alignment horizontal="left" indent="1"/>
    </xf>
    <xf numFmtId="0" fontId="7" fillId="0" borderId="15" xfId="2" applyFont="1" applyFill="1" applyBorder="1" applyAlignment="1">
      <alignment horizontal="right"/>
    </xf>
    <xf numFmtId="49" fontId="7" fillId="0" borderId="8" xfId="2" applyNumberFormat="1" applyFont="1" applyFill="1" applyBorder="1" applyAlignment="1">
      <alignment horizontal="center"/>
    </xf>
    <xf numFmtId="49" fontId="7" fillId="0" borderId="9" xfId="2" applyNumberFormat="1" applyFont="1" applyFill="1" applyBorder="1" applyAlignment="1">
      <alignment horizontal="center"/>
    </xf>
    <xf numFmtId="164" fontId="7" fillId="0" borderId="9" xfId="2" applyNumberFormat="1" applyFont="1" applyFill="1" applyBorder="1" applyAlignment="1">
      <alignment horizontal="right"/>
    </xf>
    <xf numFmtId="0" fontId="7" fillId="0" borderId="9" xfId="2" applyFont="1" applyFill="1" applyBorder="1" applyAlignment="1">
      <alignment horizontal="right"/>
    </xf>
    <xf numFmtId="9" fontId="7" fillId="0" borderId="9" xfId="5" applyFont="1" applyFill="1" applyBorder="1" applyAlignment="1">
      <alignment horizontal="center"/>
    </xf>
    <xf numFmtId="0" fontId="6" fillId="0" borderId="11" xfId="2" applyFont="1" applyFill="1" applyBorder="1" applyAlignment="1">
      <alignment horizontal="center"/>
    </xf>
    <xf numFmtId="0" fontId="8" fillId="0" borderId="0" xfId="2" applyFont="1" applyFill="1" applyAlignment="1">
      <alignment horizontal="center"/>
    </xf>
    <xf numFmtId="4" fontId="6" fillId="0" borderId="11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right"/>
    </xf>
    <xf numFmtId="1" fontId="6" fillId="0" borderId="11" xfId="2" applyNumberFormat="1" applyFont="1" applyFill="1" applyBorder="1" applyAlignment="1">
      <alignment horizontal="left"/>
    </xf>
    <xf numFmtId="49" fontId="43" fillId="3" borderId="47" xfId="0" applyNumberFormat="1" applyFont="1" applyFill="1" applyBorder="1" applyAlignment="1" applyProtection="1">
      <alignment horizontal="center" vertical="center" wrapText="1"/>
    </xf>
    <xf numFmtId="49" fontId="43" fillId="3" borderId="44" xfId="0" applyNumberFormat="1" applyFont="1" applyFill="1" applyBorder="1" applyAlignment="1" applyProtection="1">
      <alignment horizontal="center" vertical="center" wrapText="1"/>
    </xf>
    <xf numFmtId="0" fontId="2" fillId="4" borderId="0" xfId="4" applyFill="1"/>
    <xf numFmtId="0" fontId="2" fillId="4" borderId="0" xfId="4" applyFill="1" applyAlignment="1">
      <alignment horizontal="center" vertical="center"/>
    </xf>
    <xf numFmtId="0" fontId="2" fillId="4" borderId="0" xfId="4" applyFill="1" applyBorder="1" applyAlignment="1">
      <alignment horizontal="center" vertical="center" wrapText="1"/>
    </xf>
    <xf numFmtId="0" fontId="2" fillId="3" borderId="0" xfId="4" applyFill="1" applyBorder="1" applyAlignment="1">
      <alignment horizontal="center" vertical="center" wrapText="1"/>
    </xf>
    <xf numFmtId="49" fontId="43" fillId="0" borderId="47" xfId="0" applyNumberFormat="1" applyFont="1" applyBorder="1" applyAlignment="1" applyProtection="1">
      <alignment horizontal="center" vertical="center" wrapText="1"/>
    </xf>
    <xf numFmtId="49" fontId="43" fillId="0" borderId="44" xfId="0" applyNumberFormat="1" applyFont="1" applyBorder="1" applyAlignment="1" applyProtection="1">
      <alignment horizontal="center" vertical="center" wrapText="1"/>
    </xf>
    <xf numFmtId="0" fontId="1" fillId="5" borderId="12" xfId="4" applyFont="1" applyFill="1" applyBorder="1" applyAlignment="1">
      <alignment horizontal="center" vertical="center" wrapText="1"/>
    </xf>
    <xf numFmtId="0" fontId="2" fillId="5" borderId="14" xfId="4" applyFill="1" applyBorder="1" applyAlignment="1">
      <alignment horizontal="center" vertical="center" wrapText="1"/>
    </xf>
    <xf numFmtId="49" fontId="43" fillId="0" borderId="48" xfId="0" applyNumberFormat="1" applyFont="1" applyBorder="1" applyAlignment="1" applyProtection="1">
      <alignment horizontal="center" vertical="center" wrapText="1"/>
    </xf>
    <xf numFmtId="49" fontId="43" fillId="0" borderId="45" xfId="0" applyNumberFormat="1" applyFont="1" applyBorder="1" applyAlignment="1" applyProtection="1">
      <alignment horizontal="center" vertical="center" wrapText="1"/>
    </xf>
    <xf numFmtId="49" fontId="43" fillId="3" borderId="49" xfId="0" applyNumberFormat="1" applyFont="1" applyFill="1" applyBorder="1" applyAlignment="1" applyProtection="1">
      <alignment horizontal="center" vertical="center"/>
    </xf>
    <xf numFmtId="49" fontId="43" fillId="3" borderId="0" xfId="0" applyNumberFormat="1" applyFont="1" applyFill="1" applyBorder="1" applyAlignment="1" applyProtection="1">
      <alignment horizontal="center" vertical="center"/>
    </xf>
    <xf numFmtId="14" fontId="37" fillId="0" borderId="12" xfId="7" applyNumberFormat="1" applyFont="1" applyBorder="1" applyAlignment="1">
      <alignment horizontal="center" vertical="center" wrapText="1"/>
    </xf>
    <xf numFmtId="14" fontId="37" fillId="0" borderId="13" xfId="7" applyNumberFormat="1" applyFont="1" applyBorder="1" applyAlignment="1">
      <alignment horizontal="center" vertical="center" wrapText="1"/>
    </xf>
    <xf numFmtId="14" fontId="37" fillId="0" borderId="14" xfId="7" applyNumberFormat="1" applyFont="1" applyBorder="1" applyAlignment="1">
      <alignment horizontal="center" vertical="center" wrapText="1"/>
    </xf>
    <xf numFmtId="0" fontId="37" fillId="0" borderId="2" xfId="7" applyFont="1" applyBorder="1" applyAlignment="1">
      <alignment horizontal="center" vertical="center" wrapText="1"/>
    </xf>
    <xf numFmtId="0" fontId="37" fillId="0" borderId="22" xfId="7" applyFont="1" applyBorder="1" applyAlignment="1">
      <alignment horizontal="center" vertical="center" wrapText="1"/>
    </xf>
    <xf numFmtId="49" fontId="6" fillId="4" borderId="12" xfId="0" applyNumberFormat="1" applyFont="1" applyFill="1" applyBorder="1" applyAlignment="1">
      <alignment horizontal="center" vertical="center"/>
    </xf>
    <xf numFmtId="49" fontId="6" fillId="4" borderId="13" xfId="0" applyNumberFormat="1" applyFont="1" applyFill="1" applyBorder="1" applyAlignment="1">
      <alignment horizontal="center" vertical="center"/>
    </xf>
    <xf numFmtId="49" fontId="6" fillId="4" borderId="14" xfId="0" applyNumberFormat="1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49" fontId="6" fillId="4" borderId="30" xfId="0" applyNumberFormat="1" applyFont="1" applyFill="1" applyBorder="1" applyAlignment="1">
      <alignment horizontal="center" vertical="center"/>
    </xf>
    <xf numFmtId="49" fontId="6" fillId="4" borderId="6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49" fontId="6" fillId="4" borderId="2" xfId="0" applyNumberFormat="1" applyFont="1" applyFill="1" applyBorder="1" applyAlignment="1">
      <alignment horizontal="center" vertical="center"/>
    </xf>
    <xf numFmtId="0" fontId="6" fillId="4" borderId="17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horizontal="right" vertical="center"/>
    </xf>
    <xf numFmtId="4" fontId="6" fillId="4" borderId="54" xfId="0" applyNumberFormat="1" applyFont="1" applyFill="1" applyBorder="1" applyAlignment="1">
      <alignment horizontal="right" vertical="center"/>
    </xf>
    <xf numFmtId="0" fontId="6" fillId="4" borderId="14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49" fontId="6" fillId="4" borderId="53" xfId="0" applyNumberFormat="1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4" fontId="6" fillId="4" borderId="1" xfId="0" applyNumberFormat="1" applyFont="1" applyFill="1" applyBorder="1" applyAlignment="1">
      <alignment horizontal="right" vertical="center"/>
    </xf>
    <xf numFmtId="4" fontId="6" fillId="4" borderId="7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1" fontId="6" fillId="0" borderId="6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49" fontId="6" fillId="4" borderId="51" xfId="0" applyNumberFormat="1" applyFont="1" applyFill="1" applyBorder="1" applyAlignment="1">
      <alignment horizontal="center" vertical="center"/>
    </xf>
    <xf numFmtId="49" fontId="6" fillId="4" borderId="50" xfId="0" applyNumberFormat="1" applyFont="1" applyFill="1" applyBorder="1" applyAlignment="1">
      <alignment horizontal="center" vertical="center"/>
    </xf>
    <xf numFmtId="0" fontId="6" fillId="4" borderId="50" xfId="0" applyFont="1" applyFill="1" applyBorder="1" applyAlignment="1">
      <alignment horizontal="center" vertical="center"/>
    </xf>
    <xf numFmtId="0" fontId="6" fillId="4" borderId="39" xfId="0" applyFont="1" applyFill="1" applyBorder="1" applyAlignment="1">
      <alignment horizontal="center" vertical="center"/>
    </xf>
    <xf numFmtId="0" fontId="6" fillId="4" borderId="40" xfId="0" applyFont="1" applyFill="1" applyBorder="1" applyAlignment="1">
      <alignment horizontal="center" vertical="center"/>
    </xf>
    <xf numFmtId="0" fontId="6" fillId="4" borderId="41" xfId="0" applyFont="1" applyFill="1" applyBorder="1" applyAlignment="1">
      <alignment horizontal="center" vertical="center"/>
    </xf>
    <xf numFmtId="4" fontId="6" fillId="4" borderId="50" xfId="0" applyNumberFormat="1" applyFont="1" applyFill="1" applyBorder="1" applyAlignment="1">
      <alignment horizontal="right" vertical="center"/>
    </xf>
    <xf numFmtId="4" fontId="6" fillId="4" borderId="52" xfId="0" applyNumberFormat="1" applyFont="1" applyFill="1" applyBorder="1" applyAlignment="1">
      <alignment horizontal="right" vertical="center"/>
    </xf>
    <xf numFmtId="0" fontId="6" fillId="0" borderId="15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center"/>
    </xf>
    <xf numFmtId="1" fontId="6" fillId="0" borderId="5" xfId="0" applyNumberFormat="1" applyFont="1" applyBorder="1" applyAlignment="1">
      <alignment horizontal="center"/>
    </xf>
    <xf numFmtId="1" fontId="3" fillId="0" borderId="11" xfId="0" applyNumberFormat="1" applyFont="1" applyBorder="1" applyAlignment="1">
      <alignment horizontal="left"/>
    </xf>
    <xf numFmtId="3" fontId="6" fillId="0" borderId="25" xfId="0" applyNumberFormat="1" applyFont="1" applyBorder="1" applyAlignment="1">
      <alignment horizontal="center" vertical="center"/>
    </xf>
    <xf numFmtId="3" fontId="6" fillId="0" borderId="34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4" fontId="6" fillId="0" borderId="25" xfId="0" applyNumberFormat="1" applyFont="1" applyBorder="1" applyAlignment="1">
      <alignment horizontal="righ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35" xfId="0" applyNumberFormat="1" applyFont="1" applyBorder="1" applyAlignment="1">
      <alignment horizontal="right" vertical="center"/>
    </xf>
    <xf numFmtId="4" fontId="6" fillId="0" borderId="9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6" fillId="0" borderId="14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49" fontId="6" fillId="0" borderId="1" xfId="0" applyNumberFormat="1" applyFont="1" applyBorder="1" applyAlignment="1">
      <alignment horizontal="left"/>
    </xf>
    <xf numFmtId="49" fontId="6" fillId="0" borderId="12" xfId="0" applyNumberFormat="1" applyFont="1" applyBorder="1" applyAlignment="1">
      <alignment horizontal="left"/>
    </xf>
    <xf numFmtId="0" fontId="6" fillId="0" borderId="4" xfId="0" applyFont="1" applyBorder="1" applyAlignment="1">
      <alignment horizontal="left"/>
    </xf>
    <xf numFmtId="49" fontId="6" fillId="0" borderId="4" xfId="0" applyNumberFormat="1" applyFont="1" applyBorder="1" applyAlignment="1">
      <alignment horizontal="left"/>
    </xf>
    <xf numFmtId="0" fontId="6" fillId="0" borderId="9" xfId="0" applyFont="1" applyBorder="1" applyAlignment="1">
      <alignment horizontal="right"/>
    </xf>
    <xf numFmtId="0" fontId="6" fillId="0" borderId="10" xfId="0" applyFont="1" applyBorder="1" applyAlignment="1">
      <alignment horizontal="right"/>
    </xf>
    <xf numFmtId="1" fontId="6" fillId="0" borderId="11" xfId="0" applyNumberFormat="1" applyFont="1" applyBorder="1" applyAlignment="1">
      <alignment horizontal="center"/>
    </xf>
    <xf numFmtId="1" fontId="6" fillId="0" borderId="11" xfId="0" applyNumberFormat="1" applyFont="1" applyBorder="1" applyAlignment="1">
      <alignment horizontal="left"/>
    </xf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49" fontId="6" fillId="0" borderId="24" xfId="0" applyNumberFormat="1" applyFont="1" applyBorder="1" applyAlignment="1">
      <alignment horizontal="left"/>
    </xf>
    <xf numFmtId="49" fontId="6" fillId="0" borderId="13" xfId="0" applyNumberFormat="1" applyFont="1" applyBorder="1" applyAlignment="1">
      <alignment horizontal="left"/>
    </xf>
    <xf numFmtId="49" fontId="6" fillId="0" borderId="14" xfId="0" applyNumberFormat="1" applyFont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1" fontId="6" fillId="0" borderId="10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right"/>
    </xf>
    <xf numFmtId="4" fontId="6" fillId="0" borderId="7" xfId="0" applyNumberFormat="1" applyFont="1" applyBorder="1" applyAlignment="1">
      <alignment horizontal="right"/>
    </xf>
    <xf numFmtId="4" fontId="6" fillId="0" borderId="9" xfId="0" applyNumberFormat="1" applyFont="1" applyBorder="1" applyAlignment="1">
      <alignment horizontal="right"/>
    </xf>
    <xf numFmtId="0" fontId="6" fillId="0" borderId="19" xfId="0" applyFont="1" applyBorder="1" applyAlignment="1">
      <alignment horizontal="left" indent="1"/>
    </xf>
    <xf numFmtId="0" fontId="6" fillId="0" borderId="23" xfId="0" applyFont="1" applyBorder="1" applyAlignment="1">
      <alignment horizontal="left" indent="1"/>
    </xf>
    <xf numFmtId="0" fontId="6" fillId="0" borderId="18" xfId="0" applyFont="1" applyBorder="1" applyAlignment="1">
      <alignment horizontal="left" indent="1"/>
    </xf>
    <xf numFmtId="0" fontId="6" fillId="0" borderId="21" xfId="0" applyFont="1" applyBorder="1" applyAlignment="1">
      <alignment horizontal="left" indent="1"/>
    </xf>
    <xf numFmtId="0" fontId="6" fillId="0" borderId="22" xfId="0" applyFont="1" applyBorder="1" applyAlignment="1">
      <alignment horizontal="left" indent="1"/>
    </xf>
    <xf numFmtId="0" fontId="6" fillId="0" borderId="20" xfId="0" applyFont="1" applyBorder="1" applyAlignment="1">
      <alignment horizontal="left" indent="1"/>
    </xf>
    <xf numFmtId="0" fontId="6" fillId="0" borderId="19" xfId="0" applyFont="1" applyBorder="1" applyAlignment="1">
      <alignment horizontal="left"/>
    </xf>
    <xf numFmtId="0" fontId="6" fillId="0" borderId="23" xfId="0" applyFont="1" applyBorder="1" applyAlignment="1">
      <alignment horizontal="left"/>
    </xf>
    <xf numFmtId="0" fontId="6" fillId="0" borderId="18" xfId="0" applyFont="1" applyBorder="1" applyAlignment="1">
      <alignment horizontal="left"/>
    </xf>
    <xf numFmtId="4" fontId="6" fillId="0" borderId="10" xfId="0" applyNumberFormat="1" applyFont="1" applyBorder="1" applyAlignment="1">
      <alignment horizontal="right"/>
    </xf>
    <xf numFmtId="0" fontId="6" fillId="0" borderId="19" xfId="0" applyFont="1" applyBorder="1" applyAlignment="1">
      <alignment horizontal="left" indent="2"/>
    </xf>
    <xf numFmtId="0" fontId="6" fillId="0" borderId="23" xfId="0" applyFont="1" applyBorder="1" applyAlignment="1">
      <alignment horizontal="left" indent="2"/>
    </xf>
    <xf numFmtId="0" fontId="6" fillId="0" borderId="18" xfId="0" applyFont="1" applyBorder="1" applyAlignment="1">
      <alignment horizontal="left" indent="2"/>
    </xf>
    <xf numFmtId="0" fontId="6" fillId="0" borderId="16" xfId="0" applyFont="1" applyBorder="1" applyAlignment="1">
      <alignment horizontal="left" indent="2"/>
    </xf>
    <xf numFmtId="0" fontId="6" fillId="0" borderId="2" xfId="0" applyFont="1" applyBorder="1" applyAlignment="1">
      <alignment horizontal="left" indent="2"/>
    </xf>
    <xf numFmtId="0" fontId="6" fillId="0" borderId="17" xfId="0" applyFont="1" applyBorder="1" applyAlignment="1">
      <alignment horizontal="left" indent="2"/>
    </xf>
    <xf numFmtId="4" fontId="6" fillId="0" borderId="4" xfId="0" applyNumberFormat="1" applyFont="1" applyBorder="1" applyAlignment="1">
      <alignment horizontal="right"/>
    </xf>
    <xf numFmtId="4" fontId="6" fillId="0" borderId="5" xfId="0" applyNumberFormat="1" applyFont="1" applyBorder="1" applyAlignment="1">
      <alignment horizontal="right"/>
    </xf>
    <xf numFmtId="4" fontId="6" fillId="0" borderId="50" xfId="0" applyNumberFormat="1" applyFont="1" applyBorder="1" applyAlignment="1">
      <alignment horizontal="right"/>
    </xf>
    <xf numFmtId="0" fontId="6" fillId="0" borderId="2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11" xfId="0" applyFont="1" applyBorder="1" applyAlignment="1">
      <alignment horizontal="left" indent="2"/>
    </xf>
    <xf numFmtId="0" fontId="6" fillId="0" borderId="0" xfId="0" applyFont="1" applyBorder="1" applyAlignment="1">
      <alignment horizontal="left" indent="2"/>
    </xf>
    <xf numFmtId="0" fontId="6" fillId="0" borderId="19" xfId="0" applyFont="1" applyBorder="1" applyAlignment="1">
      <alignment horizontal="center"/>
    </xf>
    <xf numFmtId="0" fontId="6" fillId="0" borderId="15" xfId="0" applyFont="1" applyBorder="1" applyAlignment="1">
      <alignment horizontal="left" indent="2"/>
    </xf>
    <xf numFmtId="0" fontId="6" fillId="0" borderId="9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0" xfId="0" applyFont="1" applyAlignment="1">
      <alignment horizontal="center" vertical="center"/>
    </xf>
    <xf numFmtId="4" fontId="6" fillId="0" borderId="1" xfId="0" applyNumberFormat="1" applyFont="1" applyBorder="1" applyAlignment="1">
      <alignment horizontal="right" vertical="center"/>
    </xf>
    <xf numFmtId="4" fontId="6" fillId="0" borderId="7" xfId="0" applyNumberFormat="1" applyFont="1" applyBorder="1" applyAlignment="1">
      <alignment horizontal="right" vertical="center"/>
    </xf>
    <xf numFmtId="4" fontId="6" fillId="0" borderId="9" xfId="0" applyNumberFormat="1" applyFont="1" applyBorder="1" applyAlignment="1">
      <alignment horizontal="right" vertical="center"/>
    </xf>
    <xf numFmtId="4" fontId="6" fillId="0" borderId="10" xfId="0" applyNumberFormat="1" applyFont="1" applyBorder="1" applyAlignment="1">
      <alignment horizontal="right" vertical="center"/>
    </xf>
    <xf numFmtId="4" fontId="7" fillId="0" borderId="9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 vertical="center" wrapText="1"/>
    </xf>
    <xf numFmtId="0" fontId="6" fillId="0" borderId="1" xfId="0" applyFont="1" applyFill="1" applyBorder="1" applyAlignment="1">
      <alignment horizontal="right"/>
    </xf>
    <xf numFmtId="0" fontId="7" fillId="0" borderId="1" xfId="0" applyFont="1" applyFill="1" applyBorder="1" applyAlignment="1">
      <alignment horizontal="right"/>
    </xf>
    <xf numFmtId="165" fontId="7" fillId="0" borderId="1" xfId="0" applyNumberFormat="1" applyFont="1" applyFill="1" applyBorder="1" applyAlignment="1">
      <alignment horizontal="right"/>
    </xf>
    <xf numFmtId="0" fontId="7" fillId="0" borderId="9" xfId="0" applyFont="1" applyFill="1" applyBorder="1" applyAlignment="1">
      <alignment horizontal="right"/>
    </xf>
    <xf numFmtId="165" fontId="6" fillId="0" borderId="1" xfId="0" applyNumberFormat="1" applyFont="1" applyFill="1" applyBorder="1" applyAlignment="1">
      <alignment horizontal="right"/>
    </xf>
    <xf numFmtId="165" fontId="7" fillId="0" borderId="9" xfId="0" applyNumberFormat="1" applyFont="1" applyFill="1" applyBorder="1" applyAlignment="1">
      <alignment horizontal="right"/>
    </xf>
    <xf numFmtId="0" fontId="7" fillId="0" borderId="4" xfId="0" applyFont="1" applyFill="1" applyBorder="1" applyAlignment="1">
      <alignment horizontal="right"/>
    </xf>
    <xf numFmtId="4" fontId="6" fillId="0" borderId="1" xfId="0" applyNumberFormat="1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13" xfId="0" applyFont="1" applyFill="1" applyBorder="1" applyAlignment="1">
      <alignment horizontal="right"/>
    </xf>
    <xf numFmtId="0" fontId="6" fillId="0" borderId="14" xfId="0" applyFont="1" applyFill="1" applyBorder="1" applyAlignment="1">
      <alignment horizontal="right"/>
    </xf>
    <xf numFmtId="0" fontId="6" fillId="0" borderId="13" xfId="0" applyFont="1" applyBorder="1" applyAlignment="1">
      <alignment horizontal="left" wrapText="1"/>
    </xf>
    <xf numFmtId="0" fontId="6" fillId="0" borderId="30" xfId="0" applyFont="1" applyBorder="1" applyAlignment="1">
      <alignment horizontal="left" wrapText="1"/>
    </xf>
    <xf numFmtId="0" fontId="7" fillId="0" borderId="12" xfId="0" applyFont="1" applyFill="1" applyBorder="1" applyAlignment="1">
      <alignment horizontal="right"/>
    </xf>
    <xf numFmtId="0" fontId="7" fillId="0" borderId="13" xfId="0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165" fontId="7" fillId="0" borderId="4" xfId="0" applyNumberFormat="1" applyFont="1" applyFill="1" applyBorder="1" applyAlignment="1">
      <alignment horizontal="right"/>
    </xf>
    <xf numFmtId="4" fontId="7" fillId="0" borderId="4" xfId="0" applyNumberFormat="1" applyFont="1" applyFill="1" applyBorder="1" applyAlignment="1">
      <alignment horizontal="right"/>
    </xf>
    <xf numFmtId="4" fontId="7" fillId="0" borderId="5" xfId="0" applyNumberFormat="1" applyFont="1" applyFill="1" applyBorder="1" applyAlignment="1">
      <alignment horizontal="right"/>
    </xf>
    <xf numFmtId="4" fontId="6" fillId="0" borderId="7" xfId="0" applyNumberFormat="1" applyFont="1" applyFill="1" applyBorder="1" applyAlignment="1">
      <alignment horizontal="right"/>
    </xf>
    <xf numFmtId="4" fontId="7" fillId="0" borderId="1" xfId="0" applyNumberFormat="1" applyFont="1" applyFill="1" applyBorder="1" applyAlignment="1">
      <alignment horizontal="right"/>
    </xf>
    <xf numFmtId="4" fontId="7" fillId="0" borderId="7" xfId="0" applyNumberFormat="1" applyFont="1" applyFill="1" applyBorder="1" applyAlignment="1">
      <alignment horizontal="right"/>
    </xf>
    <xf numFmtId="0" fontId="6" fillId="0" borderId="11" xfId="0" applyFont="1" applyFill="1" applyBorder="1" applyAlignment="1">
      <alignment horizontal="left"/>
    </xf>
    <xf numFmtId="4" fontId="7" fillId="0" borderId="9" xfId="0" applyNumberFormat="1" applyFont="1" applyFill="1" applyBorder="1" applyAlignment="1">
      <alignment horizontal="right"/>
    </xf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4" fontId="7" fillId="0" borderId="10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0" borderId="5" xfId="0" applyFont="1" applyBorder="1" applyAlignment="1">
      <alignment horizontal="center"/>
    </xf>
    <xf numFmtId="0" fontId="6" fillId="0" borderId="13" xfId="0" applyFont="1" applyBorder="1" applyAlignment="1">
      <alignment horizontal="right"/>
    </xf>
    <xf numFmtId="0" fontId="6" fillId="0" borderId="8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49" fontId="6" fillId="0" borderId="14" xfId="0" applyNumberFormat="1" applyFont="1" applyBorder="1" applyAlignment="1">
      <alignment horizontal="center"/>
    </xf>
    <xf numFmtId="49" fontId="6" fillId="0" borderId="6" xfId="0" applyNumberFormat="1" applyFont="1" applyBorder="1" applyAlignment="1">
      <alignment horizontal="left"/>
    </xf>
    <xf numFmtId="49" fontId="6" fillId="0" borderId="12" xfId="0" applyNumberFormat="1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49" fontId="6" fillId="0" borderId="8" xfId="0" applyNumberFormat="1" applyFont="1" applyBorder="1" applyAlignment="1">
      <alignment horizontal="left"/>
    </xf>
    <xf numFmtId="49" fontId="6" fillId="0" borderId="9" xfId="0" applyNumberFormat="1" applyFont="1" applyBorder="1" applyAlignment="1">
      <alignment horizontal="left"/>
    </xf>
    <xf numFmtId="49" fontId="6" fillId="0" borderId="10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4" fontId="7" fillId="0" borderId="9" xfId="0" applyNumberFormat="1" applyFont="1" applyBorder="1" applyAlignment="1">
      <alignment horizontal="center"/>
    </xf>
    <xf numFmtId="49" fontId="6" fillId="0" borderId="7" xfId="0" applyNumberFormat="1" applyFont="1" applyBorder="1" applyAlignment="1">
      <alignment horizontal="left"/>
    </xf>
    <xf numFmtId="49" fontId="6" fillId="0" borderId="2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/>
    </xf>
    <xf numFmtId="0" fontId="15" fillId="0" borderId="2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wrapText="1"/>
    </xf>
    <xf numFmtId="49" fontId="6" fillId="0" borderId="12" xfId="0" applyNumberFormat="1" applyFont="1" applyBorder="1" applyAlignment="1">
      <alignment horizontal="left" wrapText="1"/>
    </xf>
    <xf numFmtId="49" fontId="6" fillId="0" borderId="3" xfId="0" applyNumberFormat="1" applyFont="1" applyBorder="1" applyAlignment="1">
      <alignment horizontal="left"/>
    </xf>
    <xf numFmtId="0" fontId="7" fillId="0" borderId="0" xfId="0" applyFont="1" applyBorder="1" applyAlignment="1">
      <alignment horizontal="right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49" fontId="7" fillId="0" borderId="15" xfId="0" applyNumberFormat="1" applyFont="1" applyBorder="1" applyAlignment="1">
      <alignment horizontal="center"/>
    </xf>
    <xf numFmtId="49" fontId="6" fillId="0" borderId="17" xfId="0" applyNumberFormat="1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49" fontId="6" fillId="0" borderId="26" xfId="0" applyNumberFormat="1" applyFont="1" applyBorder="1" applyAlignment="1">
      <alignment horizontal="center"/>
    </xf>
    <xf numFmtId="49" fontId="6" fillId="0" borderId="18" xfId="0" applyNumberFormat="1" applyFont="1" applyBorder="1" applyAlignment="1">
      <alignment horizontal="center"/>
    </xf>
    <xf numFmtId="49" fontId="6" fillId="0" borderId="29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/>
    </xf>
    <xf numFmtId="4" fontId="6" fillId="0" borderId="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49" fontId="7" fillId="0" borderId="15" xfId="0" applyNumberFormat="1" applyFont="1" applyBorder="1" applyAlignment="1">
      <alignment horizontal="right"/>
    </xf>
    <xf numFmtId="0" fontId="7" fillId="0" borderId="25" xfId="0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49" fontId="7" fillId="0" borderId="25" xfId="0" applyNumberFormat="1" applyFont="1" applyBorder="1" applyAlignment="1">
      <alignment horizontal="center"/>
    </xf>
    <xf numFmtId="49" fontId="7" fillId="0" borderId="34" xfId="0" applyNumberFormat="1" applyFont="1" applyBorder="1" applyAlignment="1">
      <alignment horizontal="center"/>
    </xf>
    <xf numFmtId="49" fontId="7" fillId="0" borderId="35" xfId="0" applyNumberFormat="1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7" fillId="0" borderId="9" xfId="0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left"/>
    </xf>
    <xf numFmtId="49" fontId="7" fillId="0" borderId="3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7" fillId="0" borderId="29" xfId="0" applyFont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30" xfId="0" applyFont="1" applyBorder="1" applyAlignment="1">
      <alignment horizontal="left"/>
    </xf>
    <xf numFmtId="0" fontId="7" fillId="0" borderId="8" xfId="0" applyFont="1" applyBorder="1" applyAlignment="1">
      <alignment horizontal="center"/>
    </xf>
    <xf numFmtId="0" fontId="6" fillId="0" borderId="29" xfId="0" applyFont="1" applyBorder="1" applyAlignment="1">
      <alignment horizontal="left" indent="1"/>
    </xf>
    <xf numFmtId="0" fontId="6" fillId="0" borderId="26" xfId="0" applyFont="1" applyBorder="1" applyAlignment="1">
      <alignment horizontal="left"/>
    </xf>
    <xf numFmtId="49" fontId="6" fillId="0" borderId="27" xfId="0" applyNumberFormat="1" applyFont="1" applyBorder="1" applyAlignment="1">
      <alignment horizontal="center"/>
    </xf>
    <xf numFmtId="49" fontId="6" fillId="0" borderId="16" xfId="0" applyNumberFormat="1" applyFont="1" applyBorder="1" applyAlignment="1">
      <alignment horizontal="center"/>
    </xf>
    <xf numFmtId="49" fontId="6" fillId="0" borderId="28" xfId="0" applyNumberFormat="1" applyFont="1" applyBorder="1" applyAlignment="1">
      <alignment horizontal="center"/>
    </xf>
    <xf numFmtId="49" fontId="6" fillId="0" borderId="19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4" fillId="0" borderId="17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4" xfId="0" applyFont="1" applyBorder="1" applyAlignment="1">
      <alignment horizontal="right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1" xfId="0" applyFont="1" applyBorder="1" applyAlignment="1">
      <alignment horizontal="left" indent="1"/>
    </xf>
    <xf numFmtId="0" fontId="4" fillId="0" borderId="0" xfId="0" applyFont="1" applyBorder="1" applyAlignment="1">
      <alignment horizontal="left" indent="1"/>
    </xf>
    <xf numFmtId="0" fontId="4" fillId="0" borderId="15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5" xfId="0" applyFont="1" applyBorder="1" applyAlignment="1">
      <alignment horizontal="left" indent="1"/>
    </xf>
    <xf numFmtId="0" fontId="4" fillId="0" borderId="5" xfId="0" applyFont="1" applyBorder="1" applyAlignment="1">
      <alignment horizontal="right"/>
    </xf>
    <xf numFmtId="0" fontId="4" fillId="0" borderId="1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6" fillId="0" borderId="15" xfId="0" applyFont="1" applyBorder="1" applyAlignment="1">
      <alignment horizontal="left"/>
    </xf>
    <xf numFmtId="49" fontId="4" fillId="0" borderId="6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6" fillId="0" borderId="13" xfId="0" applyFont="1" applyBorder="1" applyAlignment="1">
      <alignment horizontal="left"/>
    </xf>
    <xf numFmtId="49" fontId="16" fillId="0" borderId="6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4" fillId="0" borderId="13" xfId="0" applyFont="1" applyBorder="1" applyAlignment="1">
      <alignment horizontal="left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49" fontId="16" fillId="0" borderId="4" xfId="0" applyNumberFormat="1" applyFont="1" applyBorder="1" applyAlignment="1">
      <alignment horizontal="center"/>
    </xf>
    <xf numFmtId="0" fontId="4" fillId="0" borderId="13" xfId="0" applyFont="1" applyBorder="1" applyAlignment="1">
      <alignment horizontal="left" indent="1"/>
    </xf>
    <xf numFmtId="0" fontId="4" fillId="0" borderId="9" xfId="0" applyFont="1" applyBorder="1" applyAlignment="1">
      <alignment horizontal="right"/>
    </xf>
    <xf numFmtId="0" fontId="16" fillId="0" borderId="15" xfId="0" applyFont="1" applyBorder="1" applyAlignment="1">
      <alignment horizontal="right"/>
    </xf>
    <xf numFmtId="49" fontId="16" fillId="0" borderId="8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49" fontId="7" fillId="0" borderId="6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49" fontId="6" fillId="0" borderId="5" xfId="0" applyNumberFormat="1" applyFont="1" applyBorder="1" applyAlignment="1">
      <alignment horizontal="center"/>
    </xf>
    <xf numFmtId="49" fontId="6" fillId="0" borderId="7" xfId="0" applyNumberFormat="1" applyFont="1" applyBorder="1" applyAlignment="1">
      <alignment horizontal="center"/>
    </xf>
    <xf numFmtId="0" fontId="4" fillId="0" borderId="0" xfId="0" applyFont="1" applyAlignment="1">
      <alignment horizontal="justify" vertical="center"/>
    </xf>
  </cellXfs>
  <cellStyles count="9">
    <cellStyle name="Обычный" xfId="0" builtinId="0"/>
    <cellStyle name="Обычный 116" xfId="1"/>
    <cellStyle name="Обычный 2" xfId="2"/>
    <cellStyle name="Обычный 3" xfId="3"/>
    <cellStyle name="Обычный 4" xfId="4"/>
    <cellStyle name="Обычный 5" xfId="7"/>
    <cellStyle name="Процентный 2" xfId="5"/>
    <cellStyle name="Финансовый" xfId="8" builtinId="3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%20&#1067;/&#1069;&#1050;&#1054;&#1053;&#1054;&#1052;&#1048;&#1057;&#1058;&#1067;/&#1054;&#1069;&#1057;/2025/&#1054;&#1058;&#1063;&#1045;&#1058;&#1067;/&#1043;&#1054;&#1044;&#1054;&#1042;&#1067;&#1045;/&#1054;%20&#1088;&#1077;&#1079;&#1091;&#1083;&#1100;&#1090;&#1072;&#1090;&#1072;&#1093;%20&#1076;&#1077;&#1103;&#1090;&#1077;&#1083;&#1100;&#1085;&#1086;&#1089;&#1090;&#1080;/2024%20&#1075;&#1086;&#1076;/&#1047;&#1055;%20&#1086;&#1090;%20&#1044;&#1054;%20&#1087;&#1088;&#1086;&#1074;&#1077;&#1088;&#1082;&#1072;/&#1060;&#1086;&#1085;&#1076;&#1099;%20&#1080;%20&#1089;&#1088;&#1077;&#1076;&#1085;&#1077;&#1089;&#1087;&#1080;&#1089;.%20&#1095;&#1080;&#1089;&#1083;.%20&#1087;&#1086;%20&#1054;&#1059;%202024/&#1044;&#1077;&#1083;&#1100;&#10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%20&#1067;/&#1069;&#1050;&#1054;&#1053;&#1054;&#1052;&#1048;&#1057;&#1058;&#1067;/&#1054;&#1069;&#1057;/2025/&#1054;&#1058;&#1063;&#1045;&#1058;&#1067;/&#1043;&#1054;&#1044;&#1054;&#1042;&#1067;&#1045;/&#1054;%20&#1088;&#1077;&#1079;&#1091;&#1083;&#1100;&#1090;&#1072;&#1090;&#1072;&#1093;%20&#1076;&#1077;&#1103;&#1090;&#1077;&#1083;&#1100;&#1085;&#1086;&#1089;&#1090;&#1080;/2024%20&#1075;&#1086;&#1076;/&#1044;&#1083;&#1103;%20&#1088;&#1091;&#1082;.%203%20&#1091;&#1088;&#1086;&#1074;&#1085;&#1103;/12%20&#1044;&#1045;&#1050;&#1040;&#1041;&#1056;&#1068;/&#1044;&#1077;&#1083;&#1100;&#109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ФБ"/>
    </sheetNames>
    <sheetDataSet>
      <sheetData sheetId="0">
        <row r="11">
          <cell r="I11">
            <v>1</v>
          </cell>
          <cell r="J11">
            <v>0</v>
          </cell>
        </row>
        <row r="12">
          <cell r="I12">
            <v>2.33</v>
          </cell>
          <cell r="J12">
            <v>0</v>
          </cell>
        </row>
        <row r="13">
          <cell r="I13">
            <v>0</v>
          </cell>
          <cell r="J13">
            <v>0</v>
          </cell>
        </row>
        <row r="14">
          <cell r="I14">
            <v>0</v>
          </cell>
          <cell r="J14">
            <v>0</v>
          </cell>
        </row>
        <row r="15">
          <cell r="I15">
            <v>10.33</v>
          </cell>
          <cell r="J15">
            <v>1.36</v>
          </cell>
        </row>
        <row r="16">
          <cell r="I16">
            <v>1</v>
          </cell>
          <cell r="J16">
            <v>0</v>
          </cell>
        </row>
        <row r="17">
          <cell r="I17">
            <v>0</v>
          </cell>
          <cell r="J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4.33</v>
          </cell>
          <cell r="J20">
            <v>1</v>
          </cell>
        </row>
        <row r="21">
          <cell r="I21">
            <v>1</v>
          </cell>
          <cell r="J21">
            <v>0</v>
          </cell>
        </row>
        <row r="22">
          <cell r="I22">
            <v>5</v>
          </cell>
          <cell r="J22">
            <v>0</v>
          </cell>
        </row>
        <row r="167">
          <cell r="C167">
            <v>1</v>
          </cell>
          <cell r="F167">
            <v>0</v>
          </cell>
        </row>
        <row r="168">
          <cell r="C168">
            <v>3</v>
          </cell>
          <cell r="F168">
            <v>0</v>
          </cell>
        </row>
        <row r="169">
          <cell r="C169">
            <v>0</v>
          </cell>
          <cell r="F169">
            <v>0</v>
          </cell>
        </row>
        <row r="170">
          <cell r="C170">
            <v>0</v>
          </cell>
          <cell r="F170">
            <v>0</v>
          </cell>
        </row>
        <row r="171">
          <cell r="C171">
            <v>15.75</v>
          </cell>
          <cell r="F171">
            <v>0</v>
          </cell>
          <cell r="Z171">
            <v>0.3</v>
          </cell>
        </row>
        <row r="172">
          <cell r="C172">
            <v>1</v>
          </cell>
          <cell r="F172">
            <v>0</v>
          </cell>
        </row>
        <row r="173">
          <cell r="C173">
            <v>0</v>
          </cell>
          <cell r="F173">
            <v>0</v>
          </cell>
        </row>
        <row r="174">
          <cell r="C174">
            <v>0</v>
          </cell>
          <cell r="F174">
            <v>0</v>
          </cell>
        </row>
        <row r="175">
          <cell r="C175">
            <v>0</v>
          </cell>
          <cell r="F175">
            <v>0</v>
          </cell>
        </row>
        <row r="176">
          <cell r="C176">
            <v>7.5</v>
          </cell>
          <cell r="F176">
            <v>0</v>
          </cell>
          <cell r="Z176">
            <v>1</v>
          </cell>
        </row>
        <row r="177">
          <cell r="C177">
            <v>1.5</v>
          </cell>
          <cell r="F177">
            <v>0</v>
          </cell>
        </row>
        <row r="178">
          <cell r="C178">
            <v>0</v>
          </cell>
          <cell r="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ФБ"/>
    </sheetNames>
    <sheetDataSet>
      <sheetData sheetId="0">
        <row r="11">
          <cell r="Q11">
            <v>0</v>
          </cell>
          <cell r="R11">
            <v>0</v>
          </cell>
          <cell r="S11">
            <v>0</v>
          </cell>
          <cell r="AC11">
            <v>2638142.52</v>
          </cell>
        </row>
        <row r="12">
          <cell r="Q12">
            <v>868145.04</v>
          </cell>
          <cell r="R12">
            <v>0</v>
          </cell>
          <cell r="S12">
            <v>0</v>
          </cell>
          <cell r="AC12">
            <v>4018408.71</v>
          </cell>
        </row>
        <row r="13">
          <cell r="Q13">
            <v>0</v>
          </cell>
          <cell r="R13">
            <v>0</v>
          </cell>
          <cell r="S13">
            <v>0</v>
          </cell>
          <cell r="AC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AC14">
            <v>0</v>
          </cell>
        </row>
        <row r="15">
          <cell r="Q15">
            <v>0</v>
          </cell>
          <cell r="R15">
            <v>843362.02</v>
          </cell>
          <cell r="S15">
            <v>159925.20000000001</v>
          </cell>
          <cell r="AC15">
            <v>11145345.91</v>
          </cell>
        </row>
        <row r="16">
          <cell r="Q16">
            <v>579494.48</v>
          </cell>
          <cell r="R16">
            <v>0</v>
          </cell>
          <cell r="S16">
            <v>0</v>
          </cell>
          <cell r="AC16">
            <v>904561.14</v>
          </cell>
        </row>
        <row r="17">
          <cell r="Q17">
            <v>0</v>
          </cell>
          <cell r="R17">
            <v>0</v>
          </cell>
          <cell r="S17">
            <v>0</v>
          </cell>
          <cell r="AC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AC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AC19">
            <v>0</v>
          </cell>
        </row>
        <row r="20">
          <cell r="Q20">
            <v>391341.4</v>
          </cell>
          <cell r="R20">
            <v>571232</v>
          </cell>
          <cell r="S20">
            <v>0</v>
          </cell>
          <cell r="AC20">
            <v>2889737.75</v>
          </cell>
        </row>
        <row r="21">
          <cell r="Q21">
            <v>71957.539999999994</v>
          </cell>
          <cell r="R21">
            <v>0</v>
          </cell>
          <cell r="S21">
            <v>0</v>
          </cell>
          <cell r="AC21">
            <v>737606.72</v>
          </cell>
        </row>
        <row r="22">
          <cell r="Q22">
            <v>123527.49</v>
          </cell>
          <cell r="R22">
            <v>0</v>
          </cell>
          <cell r="AC22">
            <v>4359130.3499999996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3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4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5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6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7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8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8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9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9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10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2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2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V113"/>
  <sheetViews>
    <sheetView showZeros="0" view="pageBreakPreview" topLeftCell="A46" zoomScaleNormal="80" zoomScaleSheetLayoutView="100" workbookViewId="0">
      <selection activeCell="C58" sqref="C58:CS58"/>
    </sheetView>
  </sheetViews>
  <sheetFormatPr defaultColWidth="1.42578125" defaultRowHeight="15.75" x14ac:dyDescent="0.25"/>
  <cols>
    <col min="1" max="97" width="1.42578125" style="1"/>
    <col min="98" max="98" width="12.7109375" style="1" customWidth="1"/>
    <col min="99" max="102" width="1.42578125" style="1"/>
    <col min="103" max="103" width="14" style="1" customWidth="1"/>
    <col min="104" max="104" width="110.28515625" style="1" customWidth="1"/>
    <col min="105" max="120" width="19.5703125" style="1" customWidth="1"/>
    <col min="121" max="139" width="1.42578125" style="1"/>
    <col min="140" max="140" width="1" style="1" customWidth="1"/>
    <col min="141" max="164" width="1.42578125" style="1" hidden="1" customWidth="1"/>
    <col min="165" max="165" width="20.7109375" style="1" customWidth="1"/>
    <col min="166" max="166" width="148.42578125" style="1" customWidth="1"/>
    <col min="167" max="169" width="15.5703125" style="1" customWidth="1"/>
    <col min="170" max="170" width="9.7109375" style="1" customWidth="1"/>
    <col min="171" max="171" width="20.5703125" style="1" customWidth="1"/>
    <col min="172" max="172" width="10.7109375" style="85" customWidth="1"/>
    <col min="173" max="173" width="18.85546875" style="4" customWidth="1"/>
    <col min="174" max="174" width="12.28515625" style="1" customWidth="1"/>
    <col min="175" max="175" width="7.28515625" style="4" customWidth="1"/>
    <col min="176" max="180" width="7.28515625" style="1" customWidth="1"/>
    <col min="181" max="353" width="1.42578125" style="1"/>
    <col min="354" max="354" width="12.7109375" style="1" customWidth="1"/>
    <col min="355" max="358" width="1.42578125" style="1"/>
    <col min="359" max="359" width="14" style="1" customWidth="1"/>
    <col min="360" max="360" width="110.28515625" style="1" customWidth="1"/>
    <col min="361" max="376" width="19.5703125" style="1" customWidth="1"/>
    <col min="377" max="395" width="1.42578125" style="1"/>
    <col min="396" max="396" width="1" style="1" customWidth="1"/>
    <col min="397" max="420" width="0" style="1" hidden="1" customWidth="1"/>
    <col min="421" max="421" width="20.7109375" style="1" customWidth="1"/>
    <col min="422" max="422" width="148.42578125" style="1" customWidth="1"/>
    <col min="423" max="425" width="15.5703125" style="1" customWidth="1"/>
    <col min="426" max="426" width="9.7109375" style="1" customWidth="1"/>
    <col min="427" max="427" width="20.5703125" style="1" customWidth="1"/>
    <col min="428" max="428" width="10.7109375" style="1" customWidth="1"/>
    <col min="429" max="429" width="18.85546875" style="1" customWidth="1"/>
    <col min="430" max="430" width="12.28515625" style="1" customWidth="1"/>
    <col min="431" max="436" width="7.28515625" style="1" customWidth="1"/>
    <col min="437" max="609" width="1.42578125" style="1"/>
    <col min="610" max="610" width="12.7109375" style="1" customWidth="1"/>
    <col min="611" max="614" width="1.42578125" style="1"/>
    <col min="615" max="615" width="14" style="1" customWidth="1"/>
    <col min="616" max="616" width="110.28515625" style="1" customWidth="1"/>
    <col min="617" max="632" width="19.5703125" style="1" customWidth="1"/>
    <col min="633" max="651" width="1.42578125" style="1"/>
    <col min="652" max="652" width="1" style="1" customWidth="1"/>
    <col min="653" max="676" width="0" style="1" hidden="1" customWidth="1"/>
    <col min="677" max="677" width="20.7109375" style="1" customWidth="1"/>
    <col min="678" max="678" width="148.42578125" style="1" customWidth="1"/>
    <col min="679" max="681" width="15.5703125" style="1" customWidth="1"/>
    <col min="682" max="682" width="9.7109375" style="1" customWidth="1"/>
    <col min="683" max="683" width="20.5703125" style="1" customWidth="1"/>
    <col min="684" max="684" width="10.7109375" style="1" customWidth="1"/>
    <col min="685" max="685" width="18.85546875" style="1" customWidth="1"/>
    <col min="686" max="686" width="12.28515625" style="1" customWidth="1"/>
    <col min="687" max="692" width="7.28515625" style="1" customWidth="1"/>
    <col min="693" max="865" width="1.42578125" style="1"/>
    <col min="866" max="866" width="12.7109375" style="1" customWidth="1"/>
    <col min="867" max="870" width="1.42578125" style="1"/>
    <col min="871" max="871" width="14" style="1" customWidth="1"/>
    <col min="872" max="872" width="110.28515625" style="1" customWidth="1"/>
    <col min="873" max="888" width="19.5703125" style="1" customWidth="1"/>
    <col min="889" max="907" width="1.42578125" style="1"/>
    <col min="908" max="908" width="1" style="1" customWidth="1"/>
    <col min="909" max="932" width="0" style="1" hidden="1" customWidth="1"/>
    <col min="933" max="933" width="20.7109375" style="1" customWidth="1"/>
    <col min="934" max="934" width="148.42578125" style="1" customWidth="1"/>
    <col min="935" max="937" width="15.5703125" style="1" customWidth="1"/>
    <col min="938" max="938" width="9.7109375" style="1" customWidth="1"/>
    <col min="939" max="939" width="20.5703125" style="1" customWidth="1"/>
    <col min="940" max="940" width="10.7109375" style="1" customWidth="1"/>
    <col min="941" max="941" width="18.85546875" style="1" customWidth="1"/>
    <col min="942" max="942" width="12.28515625" style="1" customWidth="1"/>
    <col min="943" max="948" width="7.28515625" style="1" customWidth="1"/>
    <col min="949" max="1121" width="1.42578125" style="1"/>
    <col min="1122" max="1122" width="12.7109375" style="1" customWidth="1"/>
    <col min="1123" max="1126" width="1.42578125" style="1"/>
    <col min="1127" max="1127" width="14" style="1" customWidth="1"/>
    <col min="1128" max="1128" width="110.28515625" style="1" customWidth="1"/>
    <col min="1129" max="1144" width="19.5703125" style="1" customWidth="1"/>
    <col min="1145" max="1163" width="1.42578125" style="1"/>
    <col min="1164" max="1164" width="1" style="1" customWidth="1"/>
    <col min="1165" max="1188" width="0" style="1" hidden="1" customWidth="1"/>
    <col min="1189" max="1189" width="20.7109375" style="1" customWidth="1"/>
    <col min="1190" max="1190" width="148.42578125" style="1" customWidth="1"/>
    <col min="1191" max="1193" width="15.5703125" style="1" customWidth="1"/>
    <col min="1194" max="1194" width="9.7109375" style="1" customWidth="1"/>
    <col min="1195" max="1195" width="20.5703125" style="1" customWidth="1"/>
    <col min="1196" max="1196" width="10.7109375" style="1" customWidth="1"/>
    <col min="1197" max="1197" width="18.85546875" style="1" customWidth="1"/>
    <col min="1198" max="1198" width="12.28515625" style="1" customWidth="1"/>
    <col min="1199" max="1204" width="7.28515625" style="1" customWidth="1"/>
    <col min="1205" max="1377" width="1.42578125" style="1"/>
    <col min="1378" max="1378" width="12.7109375" style="1" customWidth="1"/>
    <col min="1379" max="1382" width="1.42578125" style="1"/>
    <col min="1383" max="1383" width="14" style="1" customWidth="1"/>
    <col min="1384" max="1384" width="110.28515625" style="1" customWidth="1"/>
    <col min="1385" max="1400" width="19.5703125" style="1" customWidth="1"/>
    <col min="1401" max="1419" width="1.42578125" style="1"/>
    <col min="1420" max="1420" width="1" style="1" customWidth="1"/>
    <col min="1421" max="1444" width="0" style="1" hidden="1" customWidth="1"/>
    <col min="1445" max="1445" width="20.7109375" style="1" customWidth="1"/>
    <col min="1446" max="1446" width="148.42578125" style="1" customWidth="1"/>
    <col min="1447" max="1449" width="15.5703125" style="1" customWidth="1"/>
    <col min="1450" max="1450" width="9.7109375" style="1" customWidth="1"/>
    <col min="1451" max="1451" width="20.5703125" style="1" customWidth="1"/>
    <col min="1452" max="1452" width="10.7109375" style="1" customWidth="1"/>
    <col min="1453" max="1453" width="18.85546875" style="1" customWidth="1"/>
    <col min="1454" max="1454" width="12.28515625" style="1" customWidth="1"/>
    <col min="1455" max="1460" width="7.28515625" style="1" customWidth="1"/>
    <col min="1461" max="1633" width="1.42578125" style="1"/>
    <col min="1634" max="1634" width="12.7109375" style="1" customWidth="1"/>
    <col min="1635" max="1638" width="1.42578125" style="1"/>
    <col min="1639" max="1639" width="14" style="1" customWidth="1"/>
    <col min="1640" max="1640" width="110.28515625" style="1" customWidth="1"/>
    <col min="1641" max="1656" width="19.5703125" style="1" customWidth="1"/>
    <col min="1657" max="1675" width="1.42578125" style="1"/>
    <col min="1676" max="1676" width="1" style="1" customWidth="1"/>
    <col min="1677" max="1700" width="0" style="1" hidden="1" customWidth="1"/>
    <col min="1701" max="1701" width="20.7109375" style="1" customWidth="1"/>
    <col min="1702" max="1702" width="148.42578125" style="1" customWidth="1"/>
    <col min="1703" max="1705" width="15.5703125" style="1" customWidth="1"/>
    <col min="1706" max="1706" width="9.7109375" style="1" customWidth="1"/>
    <col min="1707" max="1707" width="20.5703125" style="1" customWidth="1"/>
    <col min="1708" max="1708" width="10.7109375" style="1" customWidth="1"/>
    <col min="1709" max="1709" width="18.85546875" style="1" customWidth="1"/>
    <col min="1710" max="1710" width="12.28515625" style="1" customWidth="1"/>
    <col min="1711" max="1716" width="7.28515625" style="1" customWidth="1"/>
    <col min="1717" max="1889" width="1.42578125" style="1"/>
    <col min="1890" max="1890" width="12.7109375" style="1" customWidth="1"/>
    <col min="1891" max="1894" width="1.42578125" style="1"/>
    <col min="1895" max="1895" width="14" style="1" customWidth="1"/>
    <col min="1896" max="1896" width="110.28515625" style="1" customWidth="1"/>
    <col min="1897" max="1912" width="19.5703125" style="1" customWidth="1"/>
    <col min="1913" max="1931" width="1.42578125" style="1"/>
    <col min="1932" max="1932" width="1" style="1" customWidth="1"/>
    <col min="1933" max="1956" width="0" style="1" hidden="1" customWidth="1"/>
    <col min="1957" max="1957" width="20.7109375" style="1" customWidth="1"/>
    <col min="1958" max="1958" width="148.42578125" style="1" customWidth="1"/>
    <col min="1959" max="1961" width="15.5703125" style="1" customWidth="1"/>
    <col min="1962" max="1962" width="9.7109375" style="1" customWidth="1"/>
    <col min="1963" max="1963" width="20.5703125" style="1" customWidth="1"/>
    <col min="1964" max="1964" width="10.7109375" style="1" customWidth="1"/>
    <col min="1965" max="1965" width="18.85546875" style="1" customWidth="1"/>
    <col min="1966" max="1966" width="12.28515625" style="1" customWidth="1"/>
    <col min="1967" max="1972" width="7.28515625" style="1" customWidth="1"/>
    <col min="1973" max="2145" width="1.42578125" style="1"/>
    <col min="2146" max="2146" width="12.7109375" style="1" customWidth="1"/>
    <col min="2147" max="2150" width="1.42578125" style="1"/>
    <col min="2151" max="2151" width="14" style="1" customWidth="1"/>
    <col min="2152" max="2152" width="110.28515625" style="1" customWidth="1"/>
    <col min="2153" max="2168" width="19.5703125" style="1" customWidth="1"/>
    <col min="2169" max="2187" width="1.42578125" style="1"/>
    <col min="2188" max="2188" width="1" style="1" customWidth="1"/>
    <col min="2189" max="2212" width="0" style="1" hidden="1" customWidth="1"/>
    <col min="2213" max="2213" width="20.7109375" style="1" customWidth="1"/>
    <col min="2214" max="2214" width="148.42578125" style="1" customWidth="1"/>
    <col min="2215" max="2217" width="15.5703125" style="1" customWidth="1"/>
    <col min="2218" max="2218" width="9.7109375" style="1" customWidth="1"/>
    <col min="2219" max="2219" width="20.5703125" style="1" customWidth="1"/>
    <col min="2220" max="2220" width="10.7109375" style="1" customWidth="1"/>
    <col min="2221" max="2221" width="18.85546875" style="1" customWidth="1"/>
    <col min="2222" max="2222" width="12.28515625" style="1" customWidth="1"/>
    <col min="2223" max="2228" width="7.28515625" style="1" customWidth="1"/>
    <col min="2229" max="2401" width="1.42578125" style="1"/>
    <col min="2402" max="2402" width="12.7109375" style="1" customWidth="1"/>
    <col min="2403" max="2406" width="1.42578125" style="1"/>
    <col min="2407" max="2407" width="14" style="1" customWidth="1"/>
    <col min="2408" max="2408" width="110.28515625" style="1" customWidth="1"/>
    <col min="2409" max="2424" width="19.5703125" style="1" customWidth="1"/>
    <col min="2425" max="2443" width="1.42578125" style="1"/>
    <col min="2444" max="2444" width="1" style="1" customWidth="1"/>
    <col min="2445" max="2468" width="0" style="1" hidden="1" customWidth="1"/>
    <col min="2469" max="2469" width="20.7109375" style="1" customWidth="1"/>
    <col min="2470" max="2470" width="148.42578125" style="1" customWidth="1"/>
    <col min="2471" max="2473" width="15.5703125" style="1" customWidth="1"/>
    <col min="2474" max="2474" width="9.7109375" style="1" customWidth="1"/>
    <col min="2475" max="2475" width="20.5703125" style="1" customWidth="1"/>
    <col min="2476" max="2476" width="10.7109375" style="1" customWidth="1"/>
    <col min="2477" max="2477" width="18.85546875" style="1" customWidth="1"/>
    <col min="2478" max="2478" width="12.28515625" style="1" customWidth="1"/>
    <col min="2479" max="2484" width="7.28515625" style="1" customWidth="1"/>
    <col min="2485" max="2657" width="1.42578125" style="1"/>
    <col min="2658" max="2658" width="12.7109375" style="1" customWidth="1"/>
    <col min="2659" max="2662" width="1.42578125" style="1"/>
    <col min="2663" max="2663" width="14" style="1" customWidth="1"/>
    <col min="2664" max="2664" width="110.28515625" style="1" customWidth="1"/>
    <col min="2665" max="2680" width="19.5703125" style="1" customWidth="1"/>
    <col min="2681" max="2699" width="1.42578125" style="1"/>
    <col min="2700" max="2700" width="1" style="1" customWidth="1"/>
    <col min="2701" max="2724" width="0" style="1" hidden="1" customWidth="1"/>
    <col min="2725" max="2725" width="20.7109375" style="1" customWidth="1"/>
    <col min="2726" max="2726" width="148.42578125" style="1" customWidth="1"/>
    <col min="2727" max="2729" width="15.5703125" style="1" customWidth="1"/>
    <col min="2730" max="2730" width="9.7109375" style="1" customWidth="1"/>
    <col min="2731" max="2731" width="20.5703125" style="1" customWidth="1"/>
    <col min="2732" max="2732" width="10.7109375" style="1" customWidth="1"/>
    <col min="2733" max="2733" width="18.85546875" style="1" customWidth="1"/>
    <col min="2734" max="2734" width="12.28515625" style="1" customWidth="1"/>
    <col min="2735" max="2740" width="7.28515625" style="1" customWidth="1"/>
    <col min="2741" max="2913" width="1.42578125" style="1"/>
    <col min="2914" max="2914" width="12.7109375" style="1" customWidth="1"/>
    <col min="2915" max="2918" width="1.42578125" style="1"/>
    <col min="2919" max="2919" width="14" style="1" customWidth="1"/>
    <col min="2920" max="2920" width="110.28515625" style="1" customWidth="1"/>
    <col min="2921" max="2936" width="19.5703125" style="1" customWidth="1"/>
    <col min="2937" max="2955" width="1.42578125" style="1"/>
    <col min="2956" max="2956" width="1" style="1" customWidth="1"/>
    <col min="2957" max="2980" width="0" style="1" hidden="1" customWidth="1"/>
    <col min="2981" max="2981" width="20.7109375" style="1" customWidth="1"/>
    <col min="2982" max="2982" width="148.42578125" style="1" customWidth="1"/>
    <col min="2983" max="2985" width="15.5703125" style="1" customWidth="1"/>
    <col min="2986" max="2986" width="9.7109375" style="1" customWidth="1"/>
    <col min="2987" max="2987" width="20.5703125" style="1" customWidth="1"/>
    <col min="2988" max="2988" width="10.7109375" style="1" customWidth="1"/>
    <col min="2989" max="2989" width="18.85546875" style="1" customWidth="1"/>
    <col min="2990" max="2990" width="12.28515625" style="1" customWidth="1"/>
    <col min="2991" max="2996" width="7.28515625" style="1" customWidth="1"/>
    <col min="2997" max="3169" width="1.42578125" style="1"/>
    <col min="3170" max="3170" width="12.7109375" style="1" customWidth="1"/>
    <col min="3171" max="3174" width="1.42578125" style="1"/>
    <col min="3175" max="3175" width="14" style="1" customWidth="1"/>
    <col min="3176" max="3176" width="110.28515625" style="1" customWidth="1"/>
    <col min="3177" max="3192" width="19.5703125" style="1" customWidth="1"/>
    <col min="3193" max="3211" width="1.42578125" style="1"/>
    <col min="3212" max="3212" width="1" style="1" customWidth="1"/>
    <col min="3213" max="3236" width="0" style="1" hidden="1" customWidth="1"/>
    <col min="3237" max="3237" width="20.7109375" style="1" customWidth="1"/>
    <col min="3238" max="3238" width="148.42578125" style="1" customWidth="1"/>
    <col min="3239" max="3241" width="15.5703125" style="1" customWidth="1"/>
    <col min="3242" max="3242" width="9.7109375" style="1" customWidth="1"/>
    <col min="3243" max="3243" width="20.5703125" style="1" customWidth="1"/>
    <col min="3244" max="3244" width="10.7109375" style="1" customWidth="1"/>
    <col min="3245" max="3245" width="18.85546875" style="1" customWidth="1"/>
    <col min="3246" max="3246" width="12.28515625" style="1" customWidth="1"/>
    <col min="3247" max="3252" width="7.28515625" style="1" customWidth="1"/>
    <col min="3253" max="3425" width="1.42578125" style="1"/>
    <col min="3426" max="3426" width="12.7109375" style="1" customWidth="1"/>
    <col min="3427" max="3430" width="1.42578125" style="1"/>
    <col min="3431" max="3431" width="14" style="1" customWidth="1"/>
    <col min="3432" max="3432" width="110.28515625" style="1" customWidth="1"/>
    <col min="3433" max="3448" width="19.5703125" style="1" customWidth="1"/>
    <col min="3449" max="3467" width="1.42578125" style="1"/>
    <col min="3468" max="3468" width="1" style="1" customWidth="1"/>
    <col min="3469" max="3492" width="0" style="1" hidden="1" customWidth="1"/>
    <col min="3493" max="3493" width="20.7109375" style="1" customWidth="1"/>
    <col min="3494" max="3494" width="148.42578125" style="1" customWidth="1"/>
    <col min="3495" max="3497" width="15.5703125" style="1" customWidth="1"/>
    <col min="3498" max="3498" width="9.7109375" style="1" customWidth="1"/>
    <col min="3499" max="3499" width="20.5703125" style="1" customWidth="1"/>
    <col min="3500" max="3500" width="10.7109375" style="1" customWidth="1"/>
    <col min="3501" max="3501" width="18.85546875" style="1" customWidth="1"/>
    <col min="3502" max="3502" width="12.28515625" style="1" customWidth="1"/>
    <col min="3503" max="3508" width="7.28515625" style="1" customWidth="1"/>
    <col min="3509" max="3681" width="1.42578125" style="1"/>
    <col min="3682" max="3682" width="12.7109375" style="1" customWidth="1"/>
    <col min="3683" max="3686" width="1.42578125" style="1"/>
    <col min="3687" max="3687" width="14" style="1" customWidth="1"/>
    <col min="3688" max="3688" width="110.28515625" style="1" customWidth="1"/>
    <col min="3689" max="3704" width="19.5703125" style="1" customWidth="1"/>
    <col min="3705" max="3723" width="1.42578125" style="1"/>
    <col min="3724" max="3724" width="1" style="1" customWidth="1"/>
    <col min="3725" max="3748" width="0" style="1" hidden="1" customWidth="1"/>
    <col min="3749" max="3749" width="20.7109375" style="1" customWidth="1"/>
    <col min="3750" max="3750" width="148.42578125" style="1" customWidth="1"/>
    <col min="3751" max="3753" width="15.5703125" style="1" customWidth="1"/>
    <col min="3754" max="3754" width="9.7109375" style="1" customWidth="1"/>
    <col min="3755" max="3755" width="20.5703125" style="1" customWidth="1"/>
    <col min="3756" max="3756" width="10.7109375" style="1" customWidth="1"/>
    <col min="3757" max="3757" width="18.85546875" style="1" customWidth="1"/>
    <col min="3758" max="3758" width="12.28515625" style="1" customWidth="1"/>
    <col min="3759" max="3764" width="7.28515625" style="1" customWidth="1"/>
    <col min="3765" max="3937" width="1.42578125" style="1"/>
    <col min="3938" max="3938" width="12.7109375" style="1" customWidth="1"/>
    <col min="3939" max="3942" width="1.42578125" style="1"/>
    <col min="3943" max="3943" width="14" style="1" customWidth="1"/>
    <col min="3944" max="3944" width="110.28515625" style="1" customWidth="1"/>
    <col min="3945" max="3960" width="19.5703125" style="1" customWidth="1"/>
    <col min="3961" max="3979" width="1.42578125" style="1"/>
    <col min="3980" max="3980" width="1" style="1" customWidth="1"/>
    <col min="3981" max="4004" width="0" style="1" hidden="1" customWidth="1"/>
    <col min="4005" max="4005" width="20.7109375" style="1" customWidth="1"/>
    <col min="4006" max="4006" width="148.42578125" style="1" customWidth="1"/>
    <col min="4007" max="4009" width="15.5703125" style="1" customWidth="1"/>
    <col min="4010" max="4010" width="9.7109375" style="1" customWidth="1"/>
    <col min="4011" max="4011" width="20.5703125" style="1" customWidth="1"/>
    <col min="4012" max="4012" width="10.7109375" style="1" customWidth="1"/>
    <col min="4013" max="4013" width="18.85546875" style="1" customWidth="1"/>
    <col min="4014" max="4014" width="12.28515625" style="1" customWidth="1"/>
    <col min="4015" max="4020" width="7.28515625" style="1" customWidth="1"/>
    <col min="4021" max="4193" width="1.42578125" style="1"/>
    <col min="4194" max="4194" width="12.7109375" style="1" customWidth="1"/>
    <col min="4195" max="4198" width="1.42578125" style="1"/>
    <col min="4199" max="4199" width="14" style="1" customWidth="1"/>
    <col min="4200" max="4200" width="110.28515625" style="1" customWidth="1"/>
    <col min="4201" max="4216" width="19.5703125" style="1" customWidth="1"/>
    <col min="4217" max="4235" width="1.42578125" style="1"/>
    <col min="4236" max="4236" width="1" style="1" customWidth="1"/>
    <col min="4237" max="4260" width="0" style="1" hidden="1" customWidth="1"/>
    <col min="4261" max="4261" width="20.7109375" style="1" customWidth="1"/>
    <col min="4262" max="4262" width="148.42578125" style="1" customWidth="1"/>
    <col min="4263" max="4265" width="15.5703125" style="1" customWidth="1"/>
    <col min="4266" max="4266" width="9.7109375" style="1" customWidth="1"/>
    <col min="4267" max="4267" width="20.5703125" style="1" customWidth="1"/>
    <col min="4268" max="4268" width="10.7109375" style="1" customWidth="1"/>
    <col min="4269" max="4269" width="18.85546875" style="1" customWidth="1"/>
    <col min="4270" max="4270" width="12.28515625" style="1" customWidth="1"/>
    <col min="4271" max="4276" width="7.28515625" style="1" customWidth="1"/>
    <col min="4277" max="4449" width="1.42578125" style="1"/>
    <col min="4450" max="4450" width="12.7109375" style="1" customWidth="1"/>
    <col min="4451" max="4454" width="1.42578125" style="1"/>
    <col min="4455" max="4455" width="14" style="1" customWidth="1"/>
    <col min="4456" max="4456" width="110.28515625" style="1" customWidth="1"/>
    <col min="4457" max="4472" width="19.5703125" style="1" customWidth="1"/>
    <col min="4473" max="4491" width="1.42578125" style="1"/>
    <col min="4492" max="4492" width="1" style="1" customWidth="1"/>
    <col min="4493" max="4516" width="0" style="1" hidden="1" customWidth="1"/>
    <col min="4517" max="4517" width="20.7109375" style="1" customWidth="1"/>
    <col min="4518" max="4518" width="148.42578125" style="1" customWidth="1"/>
    <col min="4519" max="4521" width="15.5703125" style="1" customWidth="1"/>
    <col min="4522" max="4522" width="9.7109375" style="1" customWidth="1"/>
    <col min="4523" max="4523" width="20.5703125" style="1" customWidth="1"/>
    <col min="4524" max="4524" width="10.7109375" style="1" customWidth="1"/>
    <col min="4525" max="4525" width="18.85546875" style="1" customWidth="1"/>
    <col min="4526" max="4526" width="12.28515625" style="1" customWidth="1"/>
    <col min="4527" max="4532" width="7.28515625" style="1" customWidth="1"/>
    <col min="4533" max="4705" width="1.42578125" style="1"/>
    <col min="4706" max="4706" width="12.7109375" style="1" customWidth="1"/>
    <col min="4707" max="4710" width="1.42578125" style="1"/>
    <col min="4711" max="4711" width="14" style="1" customWidth="1"/>
    <col min="4712" max="4712" width="110.28515625" style="1" customWidth="1"/>
    <col min="4713" max="4728" width="19.5703125" style="1" customWidth="1"/>
    <col min="4729" max="4747" width="1.42578125" style="1"/>
    <col min="4748" max="4748" width="1" style="1" customWidth="1"/>
    <col min="4749" max="4772" width="0" style="1" hidden="1" customWidth="1"/>
    <col min="4773" max="4773" width="20.7109375" style="1" customWidth="1"/>
    <col min="4774" max="4774" width="148.42578125" style="1" customWidth="1"/>
    <col min="4775" max="4777" width="15.5703125" style="1" customWidth="1"/>
    <col min="4778" max="4778" width="9.7109375" style="1" customWidth="1"/>
    <col min="4779" max="4779" width="20.5703125" style="1" customWidth="1"/>
    <col min="4780" max="4780" width="10.7109375" style="1" customWidth="1"/>
    <col min="4781" max="4781" width="18.85546875" style="1" customWidth="1"/>
    <col min="4782" max="4782" width="12.28515625" style="1" customWidth="1"/>
    <col min="4783" max="4788" width="7.28515625" style="1" customWidth="1"/>
    <col min="4789" max="4961" width="1.42578125" style="1"/>
    <col min="4962" max="4962" width="12.7109375" style="1" customWidth="1"/>
    <col min="4963" max="4966" width="1.42578125" style="1"/>
    <col min="4967" max="4967" width="14" style="1" customWidth="1"/>
    <col min="4968" max="4968" width="110.28515625" style="1" customWidth="1"/>
    <col min="4969" max="4984" width="19.5703125" style="1" customWidth="1"/>
    <col min="4985" max="5003" width="1.42578125" style="1"/>
    <col min="5004" max="5004" width="1" style="1" customWidth="1"/>
    <col min="5005" max="5028" width="0" style="1" hidden="1" customWidth="1"/>
    <col min="5029" max="5029" width="20.7109375" style="1" customWidth="1"/>
    <col min="5030" max="5030" width="148.42578125" style="1" customWidth="1"/>
    <col min="5031" max="5033" width="15.5703125" style="1" customWidth="1"/>
    <col min="5034" max="5034" width="9.7109375" style="1" customWidth="1"/>
    <col min="5035" max="5035" width="20.5703125" style="1" customWidth="1"/>
    <col min="5036" max="5036" width="10.7109375" style="1" customWidth="1"/>
    <col min="5037" max="5037" width="18.85546875" style="1" customWidth="1"/>
    <col min="5038" max="5038" width="12.28515625" style="1" customWidth="1"/>
    <col min="5039" max="5044" width="7.28515625" style="1" customWidth="1"/>
    <col min="5045" max="5217" width="1.42578125" style="1"/>
    <col min="5218" max="5218" width="12.7109375" style="1" customWidth="1"/>
    <col min="5219" max="5222" width="1.42578125" style="1"/>
    <col min="5223" max="5223" width="14" style="1" customWidth="1"/>
    <col min="5224" max="5224" width="110.28515625" style="1" customWidth="1"/>
    <col min="5225" max="5240" width="19.5703125" style="1" customWidth="1"/>
    <col min="5241" max="5259" width="1.42578125" style="1"/>
    <col min="5260" max="5260" width="1" style="1" customWidth="1"/>
    <col min="5261" max="5284" width="0" style="1" hidden="1" customWidth="1"/>
    <col min="5285" max="5285" width="20.7109375" style="1" customWidth="1"/>
    <col min="5286" max="5286" width="148.42578125" style="1" customWidth="1"/>
    <col min="5287" max="5289" width="15.5703125" style="1" customWidth="1"/>
    <col min="5290" max="5290" width="9.7109375" style="1" customWidth="1"/>
    <col min="5291" max="5291" width="20.5703125" style="1" customWidth="1"/>
    <col min="5292" max="5292" width="10.7109375" style="1" customWidth="1"/>
    <col min="5293" max="5293" width="18.85546875" style="1" customWidth="1"/>
    <col min="5294" max="5294" width="12.28515625" style="1" customWidth="1"/>
    <col min="5295" max="5300" width="7.28515625" style="1" customWidth="1"/>
    <col min="5301" max="5473" width="1.42578125" style="1"/>
    <col min="5474" max="5474" width="12.7109375" style="1" customWidth="1"/>
    <col min="5475" max="5478" width="1.42578125" style="1"/>
    <col min="5479" max="5479" width="14" style="1" customWidth="1"/>
    <col min="5480" max="5480" width="110.28515625" style="1" customWidth="1"/>
    <col min="5481" max="5496" width="19.5703125" style="1" customWidth="1"/>
    <col min="5497" max="5515" width="1.42578125" style="1"/>
    <col min="5516" max="5516" width="1" style="1" customWidth="1"/>
    <col min="5517" max="5540" width="0" style="1" hidden="1" customWidth="1"/>
    <col min="5541" max="5541" width="20.7109375" style="1" customWidth="1"/>
    <col min="5542" max="5542" width="148.42578125" style="1" customWidth="1"/>
    <col min="5543" max="5545" width="15.5703125" style="1" customWidth="1"/>
    <col min="5546" max="5546" width="9.7109375" style="1" customWidth="1"/>
    <col min="5547" max="5547" width="20.5703125" style="1" customWidth="1"/>
    <col min="5548" max="5548" width="10.7109375" style="1" customWidth="1"/>
    <col min="5549" max="5549" width="18.85546875" style="1" customWidth="1"/>
    <col min="5550" max="5550" width="12.28515625" style="1" customWidth="1"/>
    <col min="5551" max="5556" width="7.28515625" style="1" customWidth="1"/>
    <col min="5557" max="5729" width="1.42578125" style="1"/>
    <col min="5730" max="5730" width="12.7109375" style="1" customWidth="1"/>
    <col min="5731" max="5734" width="1.42578125" style="1"/>
    <col min="5735" max="5735" width="14" style="1" customWidth="1"/>
    <col min="5736" max="5736" width="110.28515625" style="1" customWidth="1"/>
    <col min="5737" max="5752" width="19.5703125" style="1" customWidth="1"/>
    <col min="5753" max="5771" width="1.42578125" style="1"/>
    <col min="5772" max="5772" width="1" style="1" customWidth="1"/>
    <col min="5773" max="5796" width="0" style="1" hidden="1" customWidth="1"/>
    <col min="5797" max="5797" width="20.7109375" style="1" customWidth="1"/>
    <col min="5798" max="5798" width="148.42578125" style="1" customWidth="1"/>
    <col min="5799" max="5801" width="15.5703125" style="1" customWidth="1"/>
    <col min="5802" max="5802" width="9.7109375" style="1" customWidth="1"/>
    <col min="5803" max="5803" width="20.5703125" style="1" customWidth="1"/>
    <col min="5804" max="5804" width="10.7109375" style="1" customWidth="1"/>
    <col min="5805" max="5805" width="18.85546875" style="1" customWidth="1"/>
    <col min="5806" max="5806" width="12.28515625" style="1" customWidth="1"/>
    <col min="5807" max="5812" width="7.28515625" style="1" customWidth="1"/>
    <col min="5813" max="5985" width="1.42578125" style="1"/>
    <col min="5986" max="5986" width="12.7109375" style="1" customWidth="1"/>
    <col min="5987" max="5990" width="1.42578125" style="1"/>
    <col min="5991" max="5991" width="14" style="1" customWidth="1"/>
    <col min="5992" max="5992" width="110.28515625" style="1" customWidth="1"/>
    <col min="5993" max="6008" width="19.5703125" style="1" customWidth="1"/>
    <col min="6009" max="6027" width="1.42578125" style="1"/>
    <col min="6028" max="6028" width="1" style="1" customWidth="1"/>
    <col min="6029" max="6052" width="0" style="1" hidden="1" customWidth="1"/>
    <col min="6053" max="6053" width="20.7109375" style="1" customWidth="1"/>
    <col min="6054" max="6054" width="148.42578125" style="1" customWidth="1"/>
    <col min="6055" max="6057" width="15.5703125" style="1" customWidth="1"/>
    <col min="6058" max="6058" width="9.7109375" style="1" customWidth="1"/>
    <col min="6059" max="6059" width="20.5703125" style="1" customWidth="1"/>
    <col min="6060" max="6060" width="10.7109375" style="1" customWidth="1"/>
    <col min="6061" max="6061" width="18.85546875" style="1" customWidth="1"/>
    <col min="6062" max="6062" width="12.28515625" style="1" customWidth="1"/>
    <col min="6063" max="6068" width="7.28515625" style="1" customWidth="1"/>
    <col min="6069" max="6241" width="1.42578125" style="1"/>
    <col min="6242" max="6242" width="12.7109375" style="1" customWidth="1"/>
    <col min="6243" max="6246" width="1.42578125" style="1"/>
    <col min="6247" max="6247" width="14" style="1" customWidth="1"/>
    <col min="6248" max="6248" width="110.28515625" style="1" customWidth="1"/>
    <col min="6249" max="6264" width="19.5703125" style="1" customWidth="1"/>
    <col min="6265" max="6283" width="1.42578125" style="1"/>
    <col min="6284" max="6284" width="1" style="1" customWidth="1"/>
    <col min="6285" max="6308" width="0" style="1" hidden="1" customWidth="1"/>
    <col min="6309" max="6309" width="20.7109375" style="1" customWidth="1"/>
    <col min="6310" max="6310" width="148.42578125" style="1" customWidth="1"/>
    <col min="6311" max="6313" width="15.5703125" style="1" customWidth="1"/>
    <col min="6314" max="6314" width="9.7109375" style="1" customWidth="1"/>
    <col min="6315" max="6315" width="20.5703125" style="1" customWidth="1"/>
    <col min="6316" max="6316" width="10.7109375" style="1" customWidth="1"/>
    <col min="6317" max="6317" width="18.85546875" style="1" customWidth="1"/>
    <col min="6318" max="6318" width="12.28515625" style="1" customWidth="1"/>
    <col min="6319" max="6324" width="7.28515625" style="1" customWidth="1"/>
    <col min="6325" max="6497" width="1.42578125" style="1"/>
    <col min="6498" max="6498" width="12.7109375" style="1" customWidth="1"/>
    <col min="6499" max="6502" width="1.42578125" style="1"/>
    <col min="6503" max="6503" width="14" style="1" customWidth="1"/>
    <col min="6504" max="6504" width="110.28515625" style="1" customWidth="1"/>
    <col min="6505" max="6520" width="19.5703125" style="1" customWidth="1"/>
    <col min="6521" max="6539" width="1.42578125" style="1"/>
    <col min="6540" max="6540" width="1" style="1" customWidth="1"/>
    <col min="6541" max="6564" width="0" style="1" hidden="1" customWidth="1"/>
    <col min="6565" max="6565" width="20.7109375" style="1" customWidth="1"/>
    <col min="6566" max="6566" width="148.42578125" style="1" customWidth="1"/>
    <col min="6567" max="6569" width="15.5703125" style="1" customWidth="1"/>
    <col min="6570" max="6570" width="9.7109375" style="1" customWidth="1"/>
    <col min="6571" max="6571" width="20.5703125" style="1" customWidth="1"/>
    <col min="6572" max="6572" width="10.7109375" style="1" customWidth="1"/>
    <col min="6573" max="6573" width="18.85546875" style="1" customWidth="1"/>
    <col min="6574" max="6574" width="12.28515625" style="1" customWidth="1"/>
    <col min="6575" max="6580" width="7.28515625" style="1" customWidth="1"/>
    <col min="6581" max="6753" width="1.42578125" style="1"/>
    <col min="6754" max="6754" width="12.7109375" style="1" customWidth="1"/>
    <col min="6755" max="6758" width="1.42578125" style="1"/>
    <col min="6759" max="6759" width="14" style="1" customWidth="1"/>
    <col min="6760" max="6760" width="110.28515625" style="1" customWidth="1"/>
    <col min="6761" max="6776" width="19.5703125" style="1" customWidth="1"/>
    <col min="6777" max="6795" width="1.42578125" style="1"/>
    <col min="6796" max="6796" width="1" style="1" customWidth="1"/>
    <col min="6797" max="6820" width="0" style="1" hidden="1" customWidth="1"/>
    <col min="6821" max="6821" width="20.7109375" style="1" customWidth="1"/>
    <col min="6822" max="6822" width="148.42578125" style="1" customWidth="1"/>
    <col min="6823" max="6825" width="15.5703125" style="1" customWidth="1"/>
    <col min="6826" max="6826" width="9.7109375" style="1" customWidth="1"/>
    <col min="6827" max="6827" width="20.5703125" style="1" customWidth="1"/>
    <col min="6828" max="6828" width="10.7109375" style="1" customWidth="1"/>
    <col min="6829" max="6829" width="18.85546875" style="1" customWidth="1"/>
    <col min="6830" max="6830" width="12.28515625" style="1" customWidth="1"/>
    <col min="6831" max="6836" width="7.28515625" style="1" customWidth="1"/>
    <col min="6837" max="7009" width="1.42578125" style="1"/>
    <col min="7010" max="7010" width="12.7109375" style="1" customWidth="1"/>
    <col min="7011" max="7014" width="1.42578125" style="1"/>
    <col min="7015" max="7015" width="14" style="1" customWidth="1"/>
    <col min="7016" max="7016" width="110.28515625" style="1" customWidth="1"/>
    <col min="7017" max="7032" width="19.5703125" style="1" customWidth="1"/>
    <col min="7033" max="7051" width="1.42578125" style="1"/>
    <col min="7052" max="7052" width="1" style="1" customWidth="1"/>
    <col min="7053" max="7076" width="0" style="1" hidden="1" customWidth="1"/>
    <col min="7077" max="7077" width="20.7109375" style="1" customWidth="1"/>
    <col min="7078" max="7078" width="148.42578125" style="1" customWidth="1"/>
    <col min="7079" max="7081" width="15.5703125" style="1" customWidth="1"/>
    <col min="7082" max="7082" width="9.7109375" style="1" customWidth="1"/>
    <col min="7083" max="7083" width="20.5703125" style="1" customWidth="1"/>
    <col min="7084" max="7084" width="10.7109375" style="1" customWidth="1"/>
    <col min="7085" max="7085" width="18.85546875" style="1" customWidth="1"/>
    <col min="7086" max="7086" width="12.28515625" style="1" customWidth="1"/>
    <col min="7087" max="7092" width="7.28515625" style="1" customWidth="1"/>
    <col min="7093" max="7265" width="1.42578125" style="1"/>
    <col min="7266" max="7266" width="12.7109375" style="1" customWidth="1"/>
    <col min="7267" max="7270" width="1.42578125" style="1"/>
    <col min="7271" max="7271" width="14" style="1" customWidth="1"/>
    <col min="7272" max="7272" width="110.28515625" style="1" customWidth="1"/>
    <col min="7273" max="7288" width="19.5703125" style="1" customWidth="1"/>
    <col min="7289" max="7307" width="1.42578125" style="1"/>
    <col min="7308" max="7308" width="1" style="1" customWidth="1"/>
    <col min="7309" max="7332" width="0" style="1" hidden="1" customWidth="1"/>
    <col min="7333" max="7333" width="20.7109375" style="1" customWidth="1"/>
    <col min="7334" max="7334" width="148.42578125" style="1" customWidth="1"/>
    <col min="7335" max="7337" width="15.5703125" style="1" customWidth="1"/>
    <col min="7338" max="7338" width="9.7109375" style="1" customWidth="1"/>
    <col min="7339" max="7339" width="20.5703125" style="1" customWidth="1"/>
    <col min="7340" max="7340" width="10.7109375" style="1" customWidth="1"/>
    <col min="7341" max="7341" width="18.85546875" style="1" customWidth="1"/>
    <col min="7342" max="7342" width="12.28515625" style="1" customWidth="1"/>
    <col min="7343" max="7348" width="7.28515625" style="1" customWidth="1"/>
    <col min="7349" max="7521" width="1.42578125" style="1"/>
    <col min="7522" max="7522" width="12.7109375" style="1" customWidth="1"/>
    <col min="7523" max="7526" width="1.42578125" style="1"/>
    <col min="7527" max="7527" width="14" style="1" customWidth="1"/>
    <col min="7528" max="7528" width="110.28515625" style="1" customWidth="1"/>
    <col min="7529" max="7544" width="19.5703125" style="1" customWidth="1"/>
    <col min="7545" max="7563" width="1.42578125" style="1"/>
    <col min="7564" max="7564" width="1" style="1" customWidth="1"/>
    <col min="7565" max="7588" width="0" style="1" hidden="1" customWidth="1"/>
    <col min="7589" max="7589" width="20.7109375" style="1" customWidth="1"/>
    <col min="7590" max="7590" width="148.42578125" style="1" customWidth="1"/>
    <col min="7591" max="7593" width="15.5703125" style="1" customWidth="1"/>
    <col min="7594" max="7594" width="9.7109375" style="1" customWidth="1"/>
    <col min="7595" max="7595" width="20.5703125" style="1" customWidth="1"/>
    <col min="7596" max="7596" width="10.7109375" style="1" customWidth="1"/>
    <col min="7597" max="7597" width="18.85546875" style="1" customWidth="1"/>
    <col min="7598" max="7598" width="12.28515625" style="1" customWidth="1"/>
    <col min="7599" max="7604" width="7.28515625" style="1" customWidth="1"/>
    <col min="7605" max="7777" width="1.42578125" style="1"/>
    <col min="7778" max="7778" width="12.7109375" style="1" customWidth="1"/>
    <col min="7779" max="7782" width="1.42578125" style="1"/>
    <col min="7783" max="7783" width="14" style="1" customWidth="1"/>
    <col min="7784" max="7784" width="110.28515625" style="1" customWidth="1"/>
    <col min="7785" max="7800" width="19.5703125" style="1" customWidth="1"/>
    <col min="7801" max="7819" width="1.42578125" style="1"/>
    <col min="7820" max="7820" width="1" style="1" customWidth="1"/>
    <col min="7821" max="7844" width="0" style="1" hidden="1" customWidth="1"/>
    <col min="7845" max="7845" width="20.7109375" style="1" customWidth="1"/>
    <col min="7846" max="7846" width="148.42578125" style="1" customWidth="1"/>
    <col min="7847" max="7849" width="15.5703125" style="1" customWidth="1"/>
    <col min="7850" max="7850" width="9.7109375" style="1" customWidth="1"/>
    <col min="7851" max="7851" width="20.5703125" style="1" customWidth="1"/>
    <col min="7852" max="7852" width="10.7109375" style="1" customWidth="1"/>
    <col min="7853" max="7853" width="18.85546875" style="1" customWidth="1"/>
    <col min="7854" max="7854" width="12.28515625" style="1" customWidth="1"/>
    <col min="7855" max="7860" width="7.28515625" style="1" customWidth="1"/>
    <col min="7861" max="8033" width="1.42578125" style="1"/>
    <col min="8034" max="8034" width="12.7109375" style="1" customWidth="1"/>
    <col min="8035" max="8038" width="1.42578125" style="1"/>
    <col min="8039" max="8039" width="14" style="1" customWidth="1"/>
    <col min="8040" max="8040" width="110.28515625" style="1" customWidth="1"/>
    <col min="8041" max="8056" width="19.5703125" style="1" customWidth="1"/>
    <col min="8057" max="8075" width="1.42578125" style="1"/>
    <col min="8076" max="8076" width="1" style="1" customWidth="1"/>
    <col min="8077" max="8100" width="0" style="1" hidden="1" customWidth="1"/>
    <col min="8101" max="8101" width="20.7109375" style="1" customWidth="1"/>
    <col min="8102" max="8102" width="148.42578125" style="1" customWidth="1"/>
    <col min="8103" max="8105" width="15.5703125" style="1" customWidth="1"/>
    <col min="8106" max="8106" width="9.7109375" style="1" customWidth="1"/>
    <col min="8107" max="8107" width="20.5703125" style="1" customWidth="1"/>
    <col min="8108" max="8108" width="10.7109375" style="1" customWidth="1"/>
    <col min="8109" max="8109" width="18.85546875" style="1" customWidth="1"/>
    <col min="8110" max="8110" width="12.28515625" style="1" customWidth="1"/>
    <col min="8111" max="8116" width="7.28515625" style="1" customWidth="1"/>
    <col min="8117" max="8289" width="1.42578125" style="1"/>
    <col min="8290" max="8290" width="12.7109375" style="1" customWidth="1"/>
    <col min="8291" max="8294" width="1.42578125" style="1"/>
    <col min="8295" max="8295" width="14" style="1" customWidth="1"/>
    <col min="8296" max="8296" width="110.28515625" style="1" customWidth="1"/>
    <col min="8297" max="8312" width="19.5703125" style="1" customWidth="1"/>
    <col min="8313" max="8331" width="1.42578125" style="1"/>
    <col min="8332" max="8332" width="1" style="1" customWidth="1"/>
    <col min="8333" max="8356" width="0" style="1" hidden="1" customWidth="1"/>
    <col min="8357" max="8357" width="20.7109375" style="1" customWidth="1"/>
    <col min="8358" max="8358" width="148.42578125" style="1" customWidth="1"/>
    <col min="8359" max="8361" width="15.5703125" style="1" customWidth="1"/>
    <col min="8362" max="8362" width="9.7109375" style="1" customWidth="1"/>
    <col min="8363" max="8363" width="20.5703125" style="1" customWidth="1"/>
    <col min="8364" max="8364" width="10.7109375" style="1" customWidth="1"/>
    <col min="8365" max="8365" width="18.85546875" style="1" customWidth="1"/>
    <col min="8366" max="8366" width="12.28515625" style="1" customWidth="1"/>
    <col min="8367" max="8372" width="7.28515625" style="1" customWidth="1"/>
    <col min="8373" max="8545" width="1.42578125" style="1"/>
    <col min="8546" max="8546" width="12.7109375" style="1" customWidth="1"/>
    <col min="8547" max="8550" width="1.42578125" style="1"/>
    <col min="8551" max="8551" width="14" style="1" customWidth="1"/>
    <col min="8552" max="8552" width="110.28515625" style="1" customWidth="1"/>
    <col min="8553" max="8568" width="19.5703125" style="1" customWidth="1"/>
    <col min="8569" max="8587" width="1.42578125" style="1"/>
    <col min="8588" max="8588" width="1" style="1" customWidth="1"/>
    <col min="8589" max="8612" width="0" style="1" hidden="1" customWidth="1"/>
    <col min="8613" max="8613" width="20.7109375" style="1" customWidth="1"/>
    <col min="8614" max="8614" width="148.42578125" style="1" customWidth="1"/>
    <col min="8615" max="8617" width="15.5703125" style="1" customWidth="1"/>
    <col min="8618" max="8618" width="9.7109375" style="1" customWidth="1"/>
    <col min="8619" max="8619" width="20.5703125" style="1" customWidth="1"/>
    <col min="8620" max="8620" width="10.7109375" style="1" customWidth="1"/>
    <col min="8621" max="8621" width="18.85546875" style="1" customWidth="1"/>
    <col min="8622" max="8622" width="12.28515625" style="1" customWidth="1"/>
    <col min="8623" max="8628" width="7.28515625" style="1" customWidth="1"/>
    <col min="8629" max="8801" width="1.42578125" style="1"/>
    <col min="8802" max="8802" width="12.7109375" style="1" customWidth="1"/>
    <col min="8803" max="8806" width="1.42578125" style="1"/>
    <col min="8807" max="8807" width="14" style="1" customWidth="1"/>
    <col min="8808" max="8808" width="110.28515625" style="1" customWidth="1"/>
    <col min="8809" max="8824" width="19.5703125" style="1" customWidth="1"/>
    <col min="8825" max="8843" width="1.42578125" style="1"/>
    <col min="8844" max="8844" width="1" style="1" customWidth="1"/>
    <col min="8845" max="8868" width="0" style="1" hidden="1" customWidth="1"/>
    <col min="8869" max="8869" width="20.7109375" style="1" customWidth="1"/>
    <col min="8870" max="8870" width="148.42578125" style="1" customWidth="1"/>
    <col min="8871" max="8873" width="15.5703125" style="1" customWidth="1"/>
    <col min="8874" max="8874" width="9.7109375" style="1" customWidth="1"/>
    <col min="8875" max="8875" width="20.5703125" style="1" customWidth="1"/>
    <col min="8876" max="8876" width="10.7109375" style="1" customWidth="1"/>
    <col min="8877" max="8877" width="18.85546875" style="1" customWidth="1"/>
    <col min="8878" max="8878" width="12.28515625" style="1" customWidth="1"/>
    <col min="8879" max="8884" width="7.28515625" style="1" customWidth="1"/>
    <col min="8885" max="9057" width="1.42578125" style="1"/>
    <col min="9058" max="9058" width="12.7109375" style="1" customWidth="1"/>
    <col min="9059" max="9062" width="1.42578125" style="1"/>
    <col min="9063" max="9063" width="14" style="1" customWidth="1"/>
    <col min="9064" max="9064" width="110.28515625" style="1" customWidth="1"/>
    <col min="9065" max="9080" width="19.5703125" style="1" customWidth="1"/>
    <col min="9081" max="9099" width="1.42578125" style="1"/>
    <col min="9100" max="9100" width="1" style="1" customWidth="1"/>
    <col min="9101" max="9124" width="0" style="1" hidden="1" customWidth="1"/>
    <col min="9125" max="9125" width="20.7109375" style="1" customWidth="1"/>
    <col min="9126" max="9126" width="148.42578125" style="1" customWidth="1"/>
    <col min="9127" max="9129" width="15.5703125" style="1" customWidth="1"/>
    <col min="9130" max="9130" width="9.7109375" style="1" customWidth="1"/>
    <col min="9131" max="9131" width="20.5703125" style="1" customWidth="1"/>
    <col min="9132" max="9132" width="10.7109375" style="1" customWidth="1"/>
    <col min="9133" max="9133" width="18.85546875" style="1" customWidth="1"/>
    <col min="9134" max="9134" width="12.28515625" style="1" customWidth="1"/>
    <col min="9135" max="9140" width="7.28515625" style="1" customWidth="1"/>
    <col min="9141" max="9313" width="1.42578125" style="1"/>
    <col min="9314" max="9314" width="12.7109375" style="1" customWidth="1"/>
    <col min="9315" max="9318" width="1.42578125" style="1"/>
    <col min="9319" max="9319" width="14" style="1" customWidth="1"/>
    <col min="9320" max="9320" width="110.28515625" style="1" customWidth="1"/>
    <col min="9321" max="9336" width="19.5703125" style="1" customWidth="1"/>
    <col min="9337" max="9355" width="1.42578125" style="1"/>
    <col min="9356" max="9356" width="1" style="1" customWidth="1"/>
    <col min="9357" max="9380" width="0" style="1" hidden="1" customWidth="1"/>
    <col min="9381" max="9381" width="20.7109375" style="1" customWidth="1"/>
    <col min="9382" max="9382" width="148.42578125" style="1" customWidth="1"/>
    <col min="9383" max="9385" width="15.5703125" style="1" customWidth="1"/>
    <col min="9386" max="9386" width="9.7109375" style="1" customWidth="1"/>
    <col min="9387" max="9387" width="20.5703125" style="1" customWidth="1"/>
    <col min="9388" max="9388" width="10.7109375" style="1" customWidth="1"/>
    <col min="9389" max="9389" width="18.85546875" style="1" customWidth="1"/>
    <col min="9390" max="9390" width="12.28515625" style="1" customWidth="1"/>
    <col min="9391" max="9396" width="7.28515625" style="1" customWidth="1"/>
    <col min="9397" max="9569" width="1.42578125" style="1"/>
    <col min="9570" max="9570" width="12.7109375" style="1" customWidth="1"/>
    <col min="9571" max="9574" width="1.42578125" style="1"/>
    <col min="9575" max="9575" width="14" style="1" customWidth="1"/>
    <col min="9576" max="9576" width="110.28515625" style="1" customWidth="1"/>
    <col min="9577" max="9592" width="19.5703125" style="1" customWidth="1"/>
    <col min="9593" max="9611" width="1.42578125" style="1"/>
    <col min="9612" max="9612" width="1" style="1" customWidth="1"/>
    <col min="9613" max="9636" width="0" style="1" hidden="1" customWidth="1"/>
    <col min="9637" max="9637" width="20.7109375" style="1" customWidth="1"/>
    <col min="9638" max="9638" width="148.42578125" style="1" customWidth="1"/>
    <col min="9639" max="9641" width="15.5703125" style="1" customWidth="1"/>
    <col min="9642" max="9642" width="9.7109375" style="1" customWidth="1"/>
    <col min="9643" max="9643" width="20.5703125" style="1" customWidth="1"/>
    <col min="9644" max="9644" width="10.7109375" style="1" customWidth="1"/>
    <col min="9645" max="9645" width="18.85546875" style="1" customWidth="1"/>
    <col min="9646" max="9646" width="12.28515625" style="1" customWidth="1"/>
    <col min="9647" max="9652" width="7.28515625" style="1" customWidth="1"/>
    <col min="9653" max="9825" width="1.42578125" style="1"/>
    <col min="9826" max="9826" width="12.7109375" style="1" customWidth="1"/>
    <col min="9827" max="9830" width="1.42578125" style="1"/>
    <col min="9831" max="9831" width="14" style="1" customWidth="1"/>
    <col min="9832" max="9832" width="110.28515625" style="1" customWidth="1"/>
    <col min="9833" max="9848" width="19.5703125" style="1" customWidth="1"/>
    <col min="9849" max="9867" width="1.42578125" style="1"/>
    <col min="9868" max="9868" width="1" style="1" customWidth="1"/>
    <col min="9869" max="9892" width="0" style="1" hidden="1" customWidth="1"/>
    <col min="9893" max="9893" width="20.7109375" style="1" customWidth="1"/>
    <col min="9894" max="9894" width="148.42578125" style="1" customWidth="1"/>
    <col min="9895" max="9897" width="15.5703125" style="1" customWidth="1"/>
    <col min="9898" max="9898" width="9.7109375" style="1" customWidth="1"/>
    <col min="9899" max="9899" width="20.5703125" style="1" customWidth="1"/>
    <col min="9900" max="9900" width="10.7109375" style="1" customWidth="1"/>
    <col min="9901" max="9901" width="18.85546875" style="1" customWidth="1"/>
    <col min="9902" max="9902" width="12.28515625" style="1" customWidth="1"/>
    <col min="9903" max="9908" width="7.28515625" style="1" customWidth="1"/>
    <col min="9909" max="10081" width="1.42578125" style="1"/>
    <col min="10082" max="10082" width="12.7109375" style="1" customWidth="1"/>
    <col min="10083" max="10086" width="1.42578125" style="1"/>
    <col min="10087" max="10087" width="14" style="1" customWidth="1"/>
    <col min="10088" max="10088" width="110.28515625" style="1" customWidth="1"/>
    <col min="10089" max="10104" width="19.5703125" style="1" customWidth="1"/>
    <col min="10105" max="10123" width="1.42578125" style="1"/>
    <col min="10124" max="10124" width="1" style="1" customWidth="1"/>
    <col min="10125" max="10148" width="0" style="1" hidden="1" customWidth="1"/>
    <col min="10149" max="10149" width="20.7109375" style="1" customWidth="1"/>
    <col min="10150" max="10150" width="148.42578125" style="1" customWidth="1"/>
    <col min="10151" max="10153" width="15.5703125" style="1" customWidth="1"/>
    <col min="10154" max="10154" width="9.7109375" style="1" customWidth="1"/>
    <col min="10155" max="10155" width="20.5703125" style="1" customWidth="1"/>
    <col min="10156" max="10156" width="10.7109375" style="1" customWidth="1"/>
    <col min="10157" max="10157" width="18.85546875" style="1" customWidth="1"/>
    <col min="10158" max="10158" width="12.28515625" style="1" customWidth="1"/>
    <col min="10159" max="10164" width="7.28515625" style="1" customWidth="1"/>
    <col min="10165" max="10337" width="1.42578125" style="1"/>
    <col min="10338" max="10338" width="12.7109375" style="1" customWidth="1"/>
    <col min="10339" max="10342" width="1.42578125" style="1"/>
    <col min="10343" max="10343" width="14" style="1" customWidth="1"/>
    <col min="10344" max="10344" width="110.28515625" style="1" customWidth="1"/>
    <col min="10345" max="10360" width="19.5703125" style="1" customWidth="1"/>
    <col min="10361" max="10379" width="1.42578125" style="1"/>
    <col min="10380" max="10380" width="1" style="1" customWidth="1"/>
    <col min="10381" max="10404" width="0" style="1" hidden="1" customWidth="1"/>
    <col min="10405" max="10405" width="20.7109375" style="1" customWidth="1"/>
    <col min="10406" max="10406" width="148.42578125" style="1" customWidth="1"/>
    <col min="10407" max="10409" width="15.5703125" style="1" customWidth="1"/>
    <col min="10410" max="10410" width="9.7109375" style="1" customWidth="1"/>
    <col min="10411" max="10411" width="20.5703125" style="1" customWidth="1"/>
    <col min="10412" max="10412" width="10.7109375" style="1" customWidth="1"/>
    <col min="10413" max="10413" width="18.85546875" style="1" customWidth="1"/>
    <col min="10414" max="10414" width="12.28515625" style="1" customWidth="1"/>
    <col min="10415" max="10420" width="7.28515625" style="1" customWidth="1"/>
    <col min="10421" max="10593" width="1.42578125" style="1"/>
    <col min="10594" max="10594" width="12.7109375" style="1" customWidth="1"/>
    <col min="10595" max="10598" width="1.42578125" style="1"/>
    <col min="10599" max="10599" width="14" style="1" customWidth="1"/>
    <col min="10600" max="10600" width="110.28515625" style="1" customWidth="1"/>
    <col min="10601" max="10616" width="19.5703125" style="1" customWidth="1"/>
    <col min="10617" max="10635" width="1.42578125" style="1"/>
    <col min="10636" max="10636" width="1" style="1" customWidth="1"/>
    <col min="10637" max="10660" width="0" style="1" hidden="1" customWidth="1"/>
    <col min="10661" max="10661" width="20.7109375" style="1" customWidth="1"/>
    <col min="10662" max="10662" width="148.42578125" style="1" customWidth="1"/>
    <col min="10663" max="10665" width="15.5703125" style="1" customWidth="1"/>
    <col min="10666" max="10666" width="9.7109375" style="1" customWidth="1"/>
    <col min="10667" max="10667" width="20.5703125" style="1" customWidth="1"/>
    <col min="10668" max="10668" width="10.7109375" style="1" customWidth="1"/>
    <col min="10669" max="10669" width="18.85546875" style="1" customWidth="1"/>
    <col min="10670" max="10670" width="12.28515625" style="1" customWidth="1"/>
    <col min="10671" max="10676" width="7.28515625" style="1" customWidth="1"/>
    <col min="10677" max="10849" width="1.42578125" style="1"/>
    <col min="10850" max="10850" width="12.7109375" style="1" customWidth="1"/>
    <col min="10851" max="10854" width="1.42578125" style="1"/>
    <col min="10855" max="10855" width="14" style="1" customWidth="1"/>
    <col min="10856" max="10856" width="110.28515625" style="1" customWidth="1"/>
    <col min="10857" max="10872" width="19.5703125" style="1" customWidth="1"/>
    <col min="10873" max="10891" width="1.42578125" style="1"/>
    <col min="10892" max="10892" width="1" style="1" customWidth="1"/>
    <col min="10893" max="10916" width="0" style="1" hidden="1" customWidth="1"/>
    <col min="10917" max="10917" width="20.7109375" style="1" customWidth="1"/>
    <col min="10918" max="10918" width="148.42578125" style="1" customWidth="1"/>
    <col min="10919" max="10921" width="15.5703125" style="1" customWidth="1"/>
    <col min="10922" max="10922" width="9.7109375" style="1" customWidth="1"/>
    <col min="10923" max="10923" width="20.5703125" style="1" customWidth="1"/>
    <col min="10924" max="10924" width="10.7109375" style="1" customWidth="1"/>
    <col min="10925" max="10925" width="18.85546875" style="1" customWidth="1"/>
    <col min="10926" max="10926" width="12.28515625" style="1" customWidth="1"/>
    <col min="10927" max="10932" width="7.28515625" style="1" customWidth="1"/>
    <col min="10933" max="11105" width="1.42578125" style="1"/>
    <col min="11106" max="11106" width="12.7109375" style="1" customWidth="1"/>
    <col min="11107" max="11110" width="1.42578125" style="1"/>
    <col min="11111" max="11111" width="14" style="1" customWidth="1"/>
    <col min="11112" max="11112" width="110.28515625" style="1" customWidth="1"/>
    <col min="11113" max="11128" width="19.5703125" style="1" customWidth="1"/>
    <col min="11129" max="11147" width="1.42578125" style="1"/>
    <col min="11148" max="11148" width="1" style="1" customWidth="1"/>
    <col min="11149" max="11172" width="0" style="1" hidden="1" customWidth="1"/>
    <col min="11173" max="11173" width="20.7109375" style="1" customWidth="1"/>
    <col min="11174" max="11174" width="148.42578125" style="1" customWidth="1"/>
    <col min="11175" max="11177" width="15.5703125" style="1" customWidth="1"/>
    <col min="11178" max="11178" width="9.7109375" style="1" customWidth="1"/>
    <col min="11179" max="11179" width="20.5703125" style="1" customWidth="1"/>
    <col min="11180" max="11180" width="10.7109375" style="1" customWidth="1"/>
    <col min="11181" max="11181" width="18.85546875" style="1" customWidth="1"/>
    <col min="11182" max="11182" width="12.28515625" style="1" customWidth="1"/>
    <col min="11183" max="11188" width="7.28515625" style="1" customWidth="1"/>
    <col min="11189" max="11361" width="1.42578125" style="1"/>
    <col min="11362" max="11362" width="12.7109375" style="1" customWidth="1"/>
    <col min="11363" max="11366" width="1.42578125" style="1"/>
    <col min="11367" max="11367" width="14" style="1" customWidth="1"/>
    <col min="11368" max="11368" width="110.28515625" style="1" customWidth="1"/>
    <col min="11369" max="11384" width="19.5703125" style="1" customWidth="1"/>
    <col min="11385" max="11403" width="1.42578125" style="1"/>
    <col min="11404" max="11404" width="1" style="1" customWidth="1"/>
    <col min="11405" max="11428" width="0" style="1" hidden="1" customWidth="1"/>
    <col min="11429" max="11429" width="20.7109375" style="1" customWidth="1"/>
    <col min="11430" max="11430" width="148.42578125" style="1" customWidth="1"/>
    <col min="11431" max="11433" width="15.5703125" style="1" customWidth="1"/>
    <col min="11434" max="11434" width="9.7109375" style="1" customWidth="1"/>
    <col min="11435" max="11435" width="20.5703125" style="1" customWidth="1"/>
    <col min="11436" max="11436" width="10.7109375" style="1" customWidth="1"/>
    <col min="11437" max="11437" width="18.85546875" style="1" customWidth="1"/>
    <col min="11438" max="11438" width="12.28515625" style="1" customWidth="1"/>
    <col min="11439" max="11444" width="7.28515625" style="1" customWidth="1"/>
    <col min="11445" max="11617" width="1.42578125" style="1"/>
    <col min="11618" max="11618" width="12.7109375" style="1" customWidth="1"/>
    <col min="11619" max="11622" width="1.42578125" style="1"/>
    <col min="11623" max="11623" width="14" style="1" customWidth="1"/>
    <col min="11624" max="11624" width="110.28515625" style="1" customWidth="1"/>
    <col min="11625" max="11640" width="19.5703125" style="1" customWidth="1"/>
    <col min="11641" max="11659" width="1.42578125" style="1"/>
    <col min="11660" max="11660" width="1" style="1" customWidth="1"/>
    <col min="11661" max="11684" width="0" style="1" hidden="1" customWidth="1"/>
    <col min="11685" max="11685" width="20.7109375" style="1" customWidth="1"/>
    <col min="11686" max="11686" width="148.42578125" style="1" customWidth="1"/>
    <col min="11687" max="11689" width="15.5703125" style="1" customWidth="1"/>
    <col min="11690" max="11690" width="9.7109375" style="1" customWidth="1"/>
    <col min="11691" max="11691" width="20.5703125" style="1" customWidth="1"/>
    <col min="11692" max="11692" width="10.7109375" style="1" customWidth="1"/>
    <col min="11693" max="11693" width="18.85546875" style="1" customWidth="1"/>
    <col min="11694" max="11694" width="12.28515625" style="1" customWidth="1"/>
    <col min="11695" max="11700" width="7.28515625" style="1" customWidth="1"/>
    <col min="11701" max="11873" width="1.42578125" style="1"/>
    <col min="11874" max="11874" width="12.7109375" style="1" customWidth="1"/>
    <col min="11875" max="11878" width="1.42578125" style="1"/>
    <col min="11879" max="11879" width="14" style="1" customWidth="1"/>
    <col min="11880" max="11880" width="110.28515625" style="1" customWidth="1"/>
    <col min="11881" max="11896" width="19.5703125" style="1" customWidth="1"/>
    <col min="11897" max="11915" width="1.42578125" style="1"/>
    <col min="11916" max="11916" width="1" style="1" customWidth="1"/>
    <col min="11917" max="11940" width="0" style="1" hidden="1" customWidth="1"/>
    <col min="11941" max="11941" width="20.7109375" style="1" customWidth="1"/>
    <col min="11942" max="11942" width="148.42578125" style="1" customWidth="1"/>
    <col min="11943" max="11945" width="15.5703125" style="1" customWidth="1"/>
    <col min="11946" max="11946" width="9.7109375" style="1" customWidth="1"/>
    <col min="11947" max="11947" width="20.5703125" style="1" customWidth="1"/>
    <col min="11948" max="11948" width="10.7109375" style="1" customWidth="1"/>
    <col min="11949" max="11949" width="18.85546875" style="1" customWidth="1"/>
    <col min="11950" max="11950" width="12.28515625" style="1" customWidth="1"/>
    <col min="11951" max="11956" width="7.28515625" style="1" customWidth="1"/>
    <col min="11957" max="12129" width="1.42578125" style="1"/>
    <col min="12130" max="12130" width="12.7109375" style="1" customWidth="1"/>
    <col min="12131" max="12134" width="1.42578125" style="1"/>
    <col min="12135" max="12135" width="14" style="1" customWidth="1"/>
    <col min="12136" max="12136" width="110.28515625" style="1" customWidth="1"/>
    <col min="12137" max="12152" width="19.5703125" style="1" customWidth="1"/>
    <col min="12153" max="12171" width="1.42578125" style="1"/>
    <col min="12172" max="12172" width="1" style="1" customWidth="1"/>
    <col min="12173" max="12196" width="0" style="1" hidden="1" customWidth="1"/>
    <col min="12197" max="12197" width="20.7109375" style="1" customWidth="1"/>
    <col min="12198" max="12198" width="148.42578125" style="1" customWidth="1"/>
    <col min="12199" max="12201" width="15.5703125" style="1" customWidth="1"/>
    <col min="12202" max="12202" width="9.7109375" style="1" customWidth="1"/>
    <col min="12203" max="12203" width="20.5703125" style="1" customWidth="1"/>
    <col min="12204" max="12204" width="10.7109375" style="1" customWidth="1"/>
    <col min="12205" max="12205" width="18.85546875" style="1" customWidth="1"/>
    <col min="12206" max="12206" width="12.28515625" style="1" customWidth="1"/>
    <col min="12207" max="12212" width="7.28515625" style="1" customWidth="1"/>
    <col min="12213" max="12385" width="1.42578125" style="1"/>
    <col min="12386" max="12386" width="12.7109375" style="1" customWidth="1"/>
    <col min="12387" max="12390" width="1.42578125" style="1"/>
    <col min="12391" max="12391" width="14" style="1" customWidth="1"/>
    <col min="12392" max="12392" width="110.28515625" style="1" customWidth="1"/>
    <col min="12393" max="12408" width="19.5703125" style="1" customWidth="1"/>
    <col min="12409" max="12427" width="1.42578125" style="1"/>
    <col min="12428" max="12428" width="1" style="1" customWidth="1"/>
    <col min="12429" max="12452" width="0" style="1" hidden="1" customWidth="1"/>
    <col min="12453" max="12453" width="20.7109375" style="1" customWidth="1"/>
    <col min="12454" max="12454" width="148.42578125" style="1" customWidth="1"/>
    <col min="12455" max="12457" width="15.5703125" style="1" customWidth="1"/>
    <col min="12458" max="12458" width="9.7109375" style="1" customWidth="1"/>
    <col min="12459" max="12459" width="20.5703125" style="1" customWidth="1"/>
    <col min="12460" max="12460" width="10.7109375" style="1" customWidth="1"/>
    <col min="12461" max="12461" width="18.85546875" style="1" customWidth="1"/>
    <col min="12462" max="12462" width="12.28515625" style="1" customWidth="1"/>
    <col min="12463" max="12468" width="7.28515625" style="1" customWidth="1"/>
    <col min="12469" max="12641" width="1.42578125" style="1"/>
    <col min="12642" max="12642" width="12.7109375" style="1" customWidth="1"/>
    <col min="12643" max="12646" width="1.42578125" style="1"/>
    <col min="12647" max="12647" width="14" style="1" customWidth="1"/>
    <col min="12648" max="12648" width="110.28515625" style="1" customWidth="1"/>
    <col min="12649" max="12664" width="19.5703125" style="1" customWidth="1"/>
    <col min="12665" max="12683" width="1.42578125" style="1"/>
    <col min="12684" max="12684" width="1" style="1" customWidth="1"/>
    <col min="12685" max="12708" width="0" style="1" hidden="1" customWidth="1"/>
    <col min="12709" max="12709" width="20.7109375" style="1" customWidth="1"/>
    <col min="12710" max="12710" width="148.42578125" style="1" customWidth="1"/>
    <col min="12711" max="12713" width="15.5703125" style="1" customWidth="1"/>
    <col min="12714" max="12714" width="9.7109375" style="1" customWidth="1"/>
    <col min="12715" max="12715" width="20.5703125" style="1" customWidth="1"/>
    <col min="12716" max="12716" width="10.7109375" style="1" customWidth="1"/>
    <col min="12717" max="12717" width="18.85546875" style="1" customWidth="1"/>
    <col min="12718" max="12718" width="12.28515625" style="1" customWidth="1"/>
    <col min="12719" max="12724" width="7.28515625" style="1" customWidth="1"/>
    <col min="12725" max="12897" width="1.42578125" style="1"/>
    <col min="12898" max="12898" width="12.7109375" style="1" customWidth="1"/>
    <col min="12899" max="12902" width="1.42578125" style="1"/>
    <col min="12903" max="12903" width="14" style="1" customWidth="1"/>
    <col min="12904" max="12904" width="110.28515625" style="1" customWidth="1"/>
    <col min="12905" max="12920" width="19.5703125" style="1" customWidth="1"/>
    <col min="12921" max="12939" width="1.42578125" style="1"/>
    <col min="12940" max="12940" width="1" style="1" customWidth="1"/>
    <col min="12941" max="12964" width="0" style="1" hidden="1" customWidth="1"/>
    <col min="12965" max="12965" width="20.7109375" style="1" customWidth="1"/>
    <col min="12966" max="12966" width="148.42578125" style="1" customWidth="1"/>
    <col min="12967" max="12969" width="15.5703125" style="1" customWidth="1"/>
    <col min="12970" max="12970" width="9.7109375" style="1" customWidth="1"/>
    <col min="12971" max="12971" width="20.5703125" style="1" customWidth="1"/>
    <col min="12972" max="12972" width="10.7109375" style="1" customWidth="1"/>
    <col min="12973" max="12973" width="18.85546875" style="1" customWidth="1"/>
    <col min="12974" max="12974" width="12.28515625" style="1" customWidth="1"/>
    <col min="12975" max="12980" width="7.28515625" style="1" customWidth="1"/>
    <col min="12981" max="13153" width="1.42578125" style="1"/>
    <col min="13154" max="13154" width="12.7109375" style="1" customWidth="1"/>
    <col min="13155" max="13158" width="1.42578125" style="1"/>
    <col min="13159" max="13159" width="14" style="1" customWidth="1"/>
    <col min="13160" max="13160" width="110.28515625" style="1" customWidth="1"/>
    <col min="13161" max="13176" width="19.5703125" style="1" customWidth="1"/>
    <col min="13177" max="13195" width="1.42578125" style="1"/>
    <col min="13196" max="13196" width="1" style="1" customWidth="1"/>
    <col min="13197" max="13220" width="0" style="1" hidden="1" customWidth="1"/>
    <col min="13221" max="13221" width="20.7109375" style="1" customWidth="1"/>
    <col min="13222" max="13222" width="148.42578125" style="1" customWidth="1"/>
    <col min="13223" max="13225" width="15.5703125" style="1" customWidth="1"/>
    <col min="13226" max="13226" width="9.7109375" style="1" customWidth="1"/>
    <col min="13227" max="13227" width="20.5703125" style="1" customWidth="1"/>
    <col min="13228" max="13228" width="10.7109375" style="1" customWidth="1"/>
    <col min="13229" max="13229" width="18.85546875" style="1" customWidth="1"/>
    <col min="13230" max="13230" width="12.28515625" style="1" customWidth="1"/>
    <col min="13231" max="13236" width="7.28515625" style="1" customWidth="1"/>
    <col min="13237" max="13409" width="1.42578125" style="1"/>
    <col min="13410" max="13410" width="12.7109375" style="1" customWidth="1"/>
    <col min="13411" max="13414" width="1.42578125" style="1"/>
    <col min="13415" max="13415" width="14" style="1" customWidth="1"/>
    <col min="13416" max="13416" width="110.28515625" style="1" customWidth="1"/>
    <col min="13417" max="13432" width="19.5703125" style="1" customWidth="1"/>
    <col min="13433" max="13451" width="1.42578125" style="1"/>
    <col min="13452" max="13452" width="1" style="1" customWidth="1"/>
    <col min="13453" max="13476" width="0" style="1" hidden="1" customWidth="1"/>
    <col min="13477" max="13477" width="20.7109375" style="1" customWidth="1"/>
    <col min="13478" max="13478" width="148.42578125" style="1" customWidth="1"/>
    <col min="13479" max="13481" width="15.5703125" style="1" customWidth="1"/>
    <col min="13482" max="13482" width="9.7109375" style="1" customWidth="1"/>
    <col min="13483" max="13483" width="20.5703125" style="1" customWidth="1"/>
    <col min="13484" max="13484" width="10.7109375" style="1" customWidth="1"/>
    <col min="13485" max="13485" width="18.85546875" style="1" customWidth="1"/>
    <col min="13486" max="13486" width="12.28515625" style="1" customWidth="1"/>
    <col min="13487" max="13492" width="7.28515625" style="1" customWidth="1"/>
    <col min="13493" max="13665" width="1.42578125" style="1"/>
    <col min="13666" max="13666" width="12.7109375" style="1" customWidth="1"/>
    <col min="13667" max="13670" width="1.42578125" style="1"/>
    <col min="13671" max="13671" width="14" style="1" customWidth="1"/>
    <col min="13672" max="13672" width="110.28515625" style="1" customWidth="1"/>
    <col min="13673" max="13688" width="19.5703125" style="1" customWidth="1"/>
    <col min="13689" max="13707" width="1.42578125" style="1"/>
    <col min="13708" max="13708" width="1" style="1" customWidth="1"/>
    <col min="13709" max="13732" width="0" style="1" hidden="1" customWidth="1"/>
    <col min="13733" max="13733" width="20.7109375" style="1" customWidth="1"/>
    <col min="13734" max="13734" width="148.42578125" style="1" customWidth="1"/>
    <col min="13735" max="13737" width="15.5703125" style="1" customWidth="1"/>
    <col min="13738" max="13738" width="9.7109375" style="1" customWidth="1"/>
    <col min="13739" max="13739" width="20.5703125" style="1" customWidth="1"/>
    <col min="13740" max="13740" width="10.7109375" style="1" customWidth="1"/>
    <col min="13741" max="13741" width="18.85546875" style="1" customWidth="1"/>
    <col min="13742" max="13742" width="12.28515625" style="1" customWidth="1"/>
    <col min="13743" max="13748" width="7.28515625" style="1" customWidth="1"/>
    <col min="13749" max="13921" width="1.42578125" style="1"/>
    <col min="13922" max="13922" width="12.7109375" style="1" customWidth="1"/>
    <col min="13923" max="13926" width="1.42578125" style="1"/>
    <col min="13927" max="13927" width="14" style="1" customWidth="1"/>
    <col min="13928" max="13928" width="110.28515625" style="1" customWidth="1"/>
    <col min="13929" max="13944" width="19.5703125" style="1" customWidth="1"/>
    <col min="13945" max="13963" width="1.42578125" style="1"/>
    <col min="13964" max="13964" width="1" style="1" customWidth="1"/>
    <col min="13965" max="13988" width="0" style="1" hidden="1" customWidth="1"/>
    <col min="13989" max="13989" width="20.7109375" style="1" customWidth="1"/>
    <col min="13990" max="13990" width="148.42578125" style="1" customWidth="1"/>
    <col min="13991" max="13993" width="15.5703125" style="1" customWidth="1"/>
    <col min="13994" max="13994" width="9.7109375" style="1" customWidth="1"/>
    <col min="13995" max="13995" width="20.5703125" style="1" customWidth="1"/>
    <col min="13996" max="13996" width="10.7109375" style="1" customWidth="1"/>
    <col min="13997" max="13997" width="18.85546875" style="1" customWidth="1"/>
    <col min="13998" max="13998" width="12.28515625" style="1" customWidth="1"/>
    <col min="13999" max="14004" width="7.28515625" style="1" customWidth="1"/>
    <col min="14005" max="14177" width="1.42578125" style="1"/>
    <col min="14178" max="14178" width="12.7109375" style="1" customWidth="1"/>
    <col min="14179" max="14182" width="1.42578125" style="1"/>
    <col min="14183" max="14183" width="14" style="1" customWidth="1"/>
    <col min="14184" max="14184" width="110.28515625" style="1" customWidth="1"/>
    <col min="14185" max="14200" width="19.5703125" style="1" customWidth="1"/>
    <col min="14201" max="14219" width="1.42578125" style="1"/>
    <col min="14220" max="14220" width="1" style="1" customWidth="1"/>
    <col min="14221" max="14244" width="0" style="1" hidden="1" customWidth="1"/>
    <col min="14245" max="14245" width="20.7109375" style="1" customWidth="1"/>
    <col min="14246" max="14246" width="148.42578125" style="1" customWidth="1"/>
    <col min="14247" max="14249" width="15.5703125" style="1" customWidth="1"/>
    <col min="14250" max="14250" width="9.7109375" style="1" customWidth="1"/>
    <col min="14251" max="14251" width="20.5703125" style="1" customWidth="1"/>
    <col min="14252" max="14252" width="10.7109375" style="1" customWidth="1"/>
    <col min="14253" max="14253" width="18.85546875" style="1" customWidth="1"/>
    <col min="14254" max="14254" width="12.28515625" style="1" customWidth="1"/>
    <col min="14255" max="14260" width="7.28515625" style="1" customWidth="1"/>
    <col min="14261" max="14433" width="1.42578125" style="1"/>
    <col min="14434" max="14434" width="12.7109375" style="1" customWidth="1"/>
    <col min="14435" max="14438" width="1.42578125" style="1"/>
    <col min="14439" max="14439" width="14" style="1" customWidth="1"/>
    <col min="14440" max="14440" width="110.28515625" style="1" customWidth="1"/>
    <col min="14441" max="14456" width="19.5703125" style="1" customWidth="1"/>
    <col min="14457" max="14475" width="1.42578125" style="1"/>
    <col min="14476" max="14476" width="1" style="1" customWidth="1"/>
    <col min="14477" max="14500" width="0" style="1" hidden="1" customWidth="1"/>
    <col min="14501" max="14501" width="20.7109375" style="1" customWidth="1"/>
    <col min="14502" max="14502" width="148.42578125" style="1" customWidth="1"/>
    <col min="14503" max="14505" width="15.5703125" style="1" customWidth="1"/>
    <col min="14506" max="14506" width="9.7109375" style="1" customWidth="1"/>
    <col min="14507" max="14507" width="20.5703125" style="1" customWidth="1"/>
    <col min="14508" max="14508" width="10.7109375" style="1" customWidth="1"/>
    <col min="14509" max="14509" width="18.85546875" style="1" customWidth="1"/>
    <col min="14510" max="14510" width="12.28515625" style="1" customWidth="1"/>
    <col min="14511" max="14516" width="7.28515625" style="1" customWidth="1"/>
    <col min="14517" max="14689" width="1.42578125" style="1"/>
    <col min="14690" max="14690" width="12.7109375" style="1" customWidth="1"/>
    <col min="14691" max="14694" width="1.42578125" style="1"/>
    <col min="14695" max="14695" width="14" style="1" customWidth="1"/>
    <col min="14696" max="14696" width="110.28515625" style="1" customWidth="1"/>
    <col min="14697" max="14712" width="19.5703125" style="1" customWidth="1"/>
    <col min="14713" max="14731" width="1.42578125" style="1"/>
    <col min="14732" max="14732" width="1" style="1" customWidth="1"/>
    <col min="14733" max="14756" width="0" style="1" hidden="1" customWidth="1"/>
    <col min="14757" max="14757" width="20.7109375" style="1" customWidth="1"/>
    <col min="14758" max="14758" width="148.42578125" style="1" customWidth="1"/>
    <col min="14759" max="14761" width="15.5703125" style="1" customWidth="1"/>
    <col min="14762" max="14762" width="9.7109375" style="1" customWidth="1"/>
    <col min="14763" max="14763" width="20.5703125" style="1" customWidth="1"/>
    <col min="14764" max="14764" width="10.7109375" style="1" customWidth="1"/>
    <col min="14765" max="14765" width="18.85546875" style="1" customWidth="1"/>
    <col min="14766" max="14766" width="12.28515625" style="1" customWidth="1"/>
    <col min="14767" max="14772" width="7.28515625" style="1" customWidth="1"/>
    <col min="14773" max="14945" width="1.42578125" style="1"/>
    <col min="14946" max="14946" width="12.7109375" style="1" customWidth="1"/>
    <col min="14947" max="14950" width="1.42578125" style="1"/>
    <col min="14951" max="14951" width="14" style="1" customWidth="1"/>
    <col min="14952" max="14952" width="110.28515625" style="1" customWidth="1"/>
    <col min="14953" max="14968" width="19.5703125" style="1" customWidth="1"/>
    <col min="14969" max="14987" width="1.42578125" style="1"/>
    <col min="14988" max="14988" width="1" style="1" customWidth="1"/>
    <col min="14989" max="15012" width="0" style="1" hidden="1" customWidth="1"/>
    <col min="15013" max="15013" width="20.7109375" style="1" customWidth="1"/>
    <col min="15014" max="15014" width="148.42578125" style="1" customWidth="1"/>
    <col min="15015" max="15017" width="15.5703125" style="1" customWidth="1"/>
    <col min="15018" max="15018" width="9.7109375" style="1" customWidth="1"/>
    <col min="15019" max="15019" width="20.5703125" style="1" customWidth="1"/>
    <col min="15020" max="15020" width="10.7109375" style="1" customWidth="1"/>
    <col min="15021" max="15021" width="18.85546875" style="1" customWidth="1"/>
    <col min="15022" max="15022" width="12.28515625" style="1" customWidth="1"/>
    <col min="15023" max="15028" width="7.28515625" style="1" customWidth="1"/>
    <col min="15029" max="15201" width="1.42578125" style="1"/>
    <col min="15202" max="15202" width="12.7109375" style="1" customWidth="1"/>
    <col min="15203" max="15206" width="1.42578125" style="1"/>
    <col min="15207" max="15207" width="14" style="1" customWidth="1"/>
    <col min="15208" max="15208" width="110.28515625" style="1" customWidth="1"/>
    <col min="15209" max="15224" width="19.5703125" style="1" customWidth="1"/>
    <col min="15225" max="15243" width="1.42578125" style="1"/>
    <col min="15244" max="15244" width="1" style="1" customWidth="1"/>
    <col min="15245" max="15268" width="0" style="1" hidden="1" customWidth="1"/>
    <col min="15269" max="15269" width="20.7109375" style="1" customWidth="1"/>
    <col min="15270" max="15270" width="148.42578125" style="1" customWidth="1"/>
    <col min="15271" max="15273" width="15.5703125" style="1" customWidth="1"/>
    <col min="15274" max="15274" width="9.7109375" style="1" customWidth="1"/>
    <col min="15275" max="15275" width="20.5703125" style="1" customWidth="1"/>
    <col min="15276" max="15276" width="10.7109375" style="1" customWidth="1"/>
    <col min="15277" max="15277" width="18.85546875" style="1" customWidth="1"/>
    <col min="15278" max="15278" width="12.28515625" style="1" customWidth="1"/>
    <col min="15279" max="15284" width="7.28515625" style="1" customWidth="1"/>
    <col min="15285" max="15457" width="1.42578125" style="1"/>
    <col min="15458" max="15458" width="12.7109375" style="1" customWidth="1"/>
    <col min="15459" max="15462" width="1.42578125" style="1"/>
    <col min="15463" max="15463" width="14" style="1" customWidth="1"/>
    <col min="15464" max="15464" width="110.28515625" style="1" customWidth="1"/>
    <col min="15465" max="15480" width="19.5703125" style="1" customWidth="1"/>
    <col min="15481" max="15499" width="1.42578125" style="1"/>
    <col min="15500" max="15500" width="1" style="1" customWidth="1"/>
    <col min="15501" max="15524" width="0" style="1" hidden="1" customWidth="1"/>
    <col min="15525" max="15525" width="20.7109375" style="1" customWidth="1"/>
    <col min="15526" max="15526" width="148.42578125" style="1" customWidth="1"/>
    <col min="15527" max="15529" width="15.5703125" style="1" customWidth="1"/>
    <col min="15530" max="15530" width="9.7109375" style="1" customWidth="1"/>
    <col min="15531" max="15531" width="20.5703125" style="1" customWidth="1"/>
    <col min="15532" max="15532" width="10.7109375" style="1" customWidth="1"/>
    <col min="15533" max="15533" width="18.85546875" style="1" customWidth="1"/>
    <col min="15534" max="15534" width="12.28515625" style="1" customWidth="1"/>
    <col min="15535" max="15540" width="7.28515625" style="1" customWidth="1"/>
    <col min="15541" max="15713" width="1.42578125" style="1"/>
    <col min="15714" max="15714" width="12.7109375" style="1" customWidth="1"/>
    <col min="15715" max="15718" width="1.42578125" style="1"/>
    <col min="15719" max="15719" width="14" style="1" customWidth="1"/>
    <col min="15720" max="15720" width="110.28515625" style="1" customWidth="1"/>
    <col min="15721" max="15736" width="19.5703125" style="1" customWidth="1"/>
    <col min="15737" max="15755" width="1.42578125" style="1"/>
    <col min="15756" max="15756" width="1" style="1" customWidth="1"/>
    <col min="15757" max="15780" width="0" style="1" hidden="1" customWidth="1"/>
    <col min="15781" max="15781" width="20.7109375" style="1" customWidth="1"/>
    <col min="15782" max="15782" width="148.42578125" style="1" customWidth="1"/>
    <col min="15783" max="15785" width="15.5703125" style="1" customWidth="1"/>
    <col min="15786" max="15786" width="9.7109375" style="1" customWidth="1"/>
    <col min="15787" max="15787" width="20.5703125" style="1" customWidth="1"/>
    <col min="15788" max="15788" width="10.7109375" style="1" customWidth="1"/>
    <col min="15789" max="15789" width="18.85546875" style="1" customWidth="1"/>
    <col min="15790" max="15790" width="12.28515625" style="1" customWidth="1"/>
    <col min="15791" max="15796" width="7.28515625" style="1" customWidth="1"/>
    <col min="15797" max="15969" width="1.42578125" style="1"/>
    <col min="15970" max="15970" width="12.7109375" style="1" customWidth="1"/>
    <col min="15971" max="15974" width="1.42578125" style="1"/>
    <col min="15975" max="15975" width="14" style="1" customWidth="1"/>
    <col min="15976" max="15976" width="110.28515625" style="1" customWidth="1"/>
    <col min="15977" max="15992" width="19.5703125" style="1" customWidth="1"/>
    <col min="15993" max="16011" width="1.42578125" style="1"/>
    <col min="16012" max="16012" width="1" style="1" customWidth="1"/>
    <col min="16013" max="16036" width="0" style="1" hidden="1" customWidth="1"/>
    <col min="16037" max="16037" width="20.7109375" style="1" customWidth="1"/>
    <col min="16038" max="16038" width="148.42578125" style="1" customWidth="1"/>
    <col min="16039" max="16041" width="15.5703125" style="1" customWidth="1"/>
    <col min="16042" max="16042" width="9.7109375" style="1" customWidth="1"/>
    <col min="16043" max="16043" width="20.5703125" style="1" customWidth="1"/>
    <col min="16044" max="16044" width="10.7109375" style="1" customWidth="1"/>
    <col min="16045" max="16045" width="18.85546875" style="1" customWidth="1"/>
    <col min="16046" max="16046" width="12.28515625" style="1" customWidth="1"/>
    <col min="16047" max="16052" width="7.28515625" style="1" customWidth="1"/>
    <col min="16053" max="16225" width="1.42578125" style="1"/>
    <col min="16226" max="16226" width="12.7109375" style="1" customWidth="1"/>
    <col min="16227" max="16230" width="1.42578125" style="1"/>
    <col min="16231" max="16231" width="14" style="1" customWidth="1"/>
    <col min="16232" max="16232" width="110.28515625" style="1" customWidth="1"/>
    <col min="16233" max="16248" width="19.5703125" style="1" customWidth="1"/>
    <col min="16249" max="16267" width="1.42578125" style="1"/>
    <col min="16268" max="16268" width="1" style="1" customWidth="1"/>
    <col min="16269" max="16292" width="0" style="1" hidden="1" customWidth="1"/>
    <col min="16293" max="16293" width="20.7109375" style="1" customWidth="1"/>
    <col min="16294" max="16294" width="148.42578125" style="1" customWidth="1"/>
    <col min="16295" max="16297" width="15.5703125" style="1" customWidth="1"/>
    <col min="16298" max="16298" width="9.7109375" style="1" customWidth="1"/>
    <col min="16299" max="16299" width="20.5703125" style="1" customWidth="1"/>
    <col min="16300" max="16300" width="10.7109375" style="1" customWidth="1"/>
    <col min="16301" max="16301" width="18.85546875" style="1" customWidth="1"/>
    <col min="16302" max="16302" width="12.28515625" style="1" customWidth="1"/>
    <col min="16303" max="16308" width="7.28515625" style="1" customWidth="1"/>
    <col min="16309" max="16384" width="1.42578125" style="1"/>
  </cols>
  <sheetData>
    <row r="1" spans="1:175" s="2" customFormat="1" x14ac:dyDescent="0.25">
      <c r="A1" s="244" t="s">
        <v>1157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BI1" s="244" t="s">
        <v>1158</v>
      </c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FP1" s="80"/>
      <c r="FQ1" s="79"/>
      <c r="FS1" s="79"/>
    </row>
    <row r="2" spans="1:175" s="2" customFormat="1" ht="33" customHeight="1" x14ac:dyDescent="0.25">
      <c r="A2" s="245" t="s">
        <v>1159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BI2" s="246" t="str">
        <f>CONCATENATE(CY2," ",CZ2)</f>
        <v>Директор МАОУ ДО "Центр плавания "Дельфин"</v>
      </c>
      <c r="BJ2" s="246"/>
      <c r="BK2" s="246"/>
      <c r="BL2" s="246"/>
      <c r="BM2" s="246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6"/>
      <c r="BY2" s="246"/>
      <c r="BZ2" s="246"/>
      <c r="CA2" s="246"/>
      <c r="CB2" s="246"/>
      <c r="CC2" s="246"/>
      <c r="CD2" s="246"/>
      <c r="CE2" s="246"/>
      <c r="CF2" s="246"/>
      <c r="CG2" s="246"/>
      <c r="CH2" s="246"/>
      <c r="CI2" s="246"/>
      <c r="CJ2" s="246"/>
      <c r="CK2" s="246"/>
      <c r="CL2" s="246"/>
      <c r="CM2" s="246"/>
      <c r="CN2" s="246"/>
      <c r="CO2" s="246"/>
      <c r="CP2" s="246"/>
      <c r="CQ2" s="246"/>
      <c r="CR2" s="246"/>
      <c r="CS2" s="246"/>
      <c r="CY2" s="2" t="s">
        <v>1160</v>
      </c>
      <c r="CZ2" s="79" t="str">
        <f>VLOOKUP(P20,FJ:FS,10,0)</f>
        <v>МАОУ ДО "Центр плавания "Дельфин"</v>
      </c>
      <c r="FP2" s="80"/>
      <c r="FQ2" s="79"/>
      <c r="FS2" s="79"/>
    </row>
    <row r="3" spans="1:175" s="2" customFormat="1" x14ac:dyDescent="0.2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Z3" s="79"/>
      <c r="FP3" s="80"/>
      <c r="FQ3" s="79"/>
      <c r="FS3" s="79"/>
    </row>
    <row r="4" spans="1:175" s="2" customFormat="1" x14ac:dyDescent="0.25">
      <c r="A4" s="250"/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1" t="s">
        <v>1161</v>
      </c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1" t="str">
        <f>BB68</f>
        <v>И.Ю. Лодырев</v>
      </c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FP4" s="80"/>
      <c r="FQ4" s="79"/>
      <c r="FS4" s="79"/>
    </row>
    <row r="5" spans="1:175" s="81" customFormat="1" ht="12.75" customHeight="1" x14ac:dyDescent="0.2">
      <c r="A5" s="252" t="s">
        <v>47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3" t="s">
        <v>1162</v>
      </c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BI5" s="252" t="s">
        <v>47</v>
      </c>
      <c r="BJ5" s="252"/>
      <c r="BK5" s="252"/>
      <c r="BL5" s="252"/>
      <c r="BM5" s="252"/>
      <c r="BN5" s="252"/>
      <c r="BO5" s="252"/>
      <c r="BP5" s="252"/>
      <c r="BQ5" s="252"/>
      <c r="BR5" s="252"/>
      <c r="BS5" s="252"/>
      <c r="BT5" s="252"/>
      <c r="BU5" s="252"/>
      <c r="BV5" s="252"/>
      <c r="BW5" s="252"/>
      <c r="BX5" s="252"/>
      <c r="BY5" s="252"/>
      <c r="BZ5" s="252"/>
      <c r="CA5" s="252"/>
      <c r="CB5" s="253" t="s">
        <v>1162</v>
      </c>
      <c r="CC5" s="253"/>
      <c r="CD5" s="253"/>
      <c r="CE5" s="253"/>
      <c r="CF5" s="253"/>
      <c r="CG5" s="253"/>
      <c r="CH5" s="253"/>
      <c r="CI5" s="253"/>
      <c r="CJ5" s="253"/>
      <c r="CK5" s="253"/>
      <c r="CL5" s="253"/>
      <c r="CM5" s="253"/>
      <c r="CN5" s="253"/>
      <c r="CO5" s="253"/>
      <c r="CP5" s="253"/>
      <c r="CQ5" s="253"/>
      <c r="CR5" s="253"/>
      <c r="CS5" s="253"/>
      <c r="FP5" s="82"/>
      <c r="FQ5" s="17"/>
      <c r="FS5" s="17"/>
    </row>
    <row r="6" spans="1:175" s="2" customFormat="1" x14ac:dyDescent="0.25">
      <c r="A6" s="247" t="s">
        <v>1582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BI6" s="247" t="s">
        <v>1582</v>
      </c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247"/>
      <c r="BZ6" s="247"/>
      <c r="CA6" s="247"/>
      <c r="CB6" s="247"/>
      <c r="CC6" s="247"/>
      <c r="CD6" s="247"/>
      <c r="CE6" s="247"/>
      <c r="CF6" s="247"/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7"/>
      <c r="CR6" s="247"/>
      <c r="CS6" s="247"/>
      <c r="FP6" s="80"/>
      <c r="FQ6" s="79"/>
      <c r="FS6" s="79"/>
    </row>
    <row r="7" spans="1:175" s="2" customFormat="1" x14ac:dyDescent="0.25"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FP7" s="80"/>
      <c r="FQ7" s="79"/>
      <c r="FS7" s="79"/>
    </row>
    <row r="8" spans="1:175" s="47" customFormat="1" x14ac:dyDescent="0.25">
      <c r="BI8" s="244"/>
      <c r="BJ8" s="244"/>
      <c r="BK8" s="244"/>
      <c r="BL8" s="244"/>
      <c r="BM8" s="244"/>
      <c r="BN8" s="244"/>
      <c r="BO8" s="244"/>
      <c r="BP8" s="244"/>
      <c r="BQ8" s="244"/>
      <c r="BR8" s="244"/>
      <c r="BS8" s="244"/>
      <c r="BT8" s="244"/>
      <c r="BU8" s="244"/>
      <c r="BV8" s="244"/>
      <c r="BW8" s="244"/>
      <c r="BX8" s="244"/>
      <c r="BY8" s="244"/>
      <c r="BZ8" s="244"/>
      <c r="CA8" s="244"/>
      <c r="CB8" s="244"/>
      <c r="CC8" s="244"/>
      <c r="CD8" s="244"/>
      <c r="CE8" s="244"/>
      <c r="CF8" s="244"/>
      <c r="CG8" s="244"/>
      <c r="CH8" s="244"/>
      <c r="CI8" s="244"/>
      <c r="CJ8" s="244"/>
      <c r="CK8" s="244"/>
      <c r="CL8" s="244"/>
      <c r="CM8" s="244"/>
      <c r="CN8" s="244"/>
      <c r="CO8" s="244"/>
      <c r="CP8" s="244"/>
      <c r="CQ8" s="244"/>
      <c r="CR8" s="244"/>
      <c r="CS8" s="244"/>
      <c r="FP8" s="83"/>
      <c r="FQ8" s="84"/>
      <c r="FS8" s="84"/>
    </row>
    <row r="9" spans="1:175" s="73" customFormat="1" ht="12.75" x14ac:dyDescent="0.2">
      <c r="FP9" s="78"/>
      <c r="FQ9" s="71"/>
      <c r="FS9" s="71"/>
    </row>
    <row r="10" spans="1:175" s="73" customFormat="1" ht="12.75" x14ac:dyDescent="0.2">
      <c r="FP10" s="78"/>
      <c r="FQ10" s="71"/>
      <c r="FS10" s="71"/>
    </row>
    <row r="11" spans="1:175" x14ac:dyDescent="0.25">
      <c r="A11" s="249" t="s">
        <v>883</v>
      </c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</row>
    <row r="12" spans="1:175" x14ac:dyDescent="0.25">
      <c r="A12" s="249" t="s">
        <v>884</v>
      </c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</row>
    <row r="13" spans="1:175" x14ac:dyDescent="0.25">
      <c r="A13" s="249" t="s">
        <v>885</v>
      </c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</row>
    <row r="14" spans="1:175" s="73" customFormat="1" ht="12.75" x14ac:dyDescent="0.2">
      <c r="FP14" s="78"/>
      <c r="FQ14" s="71"/>
      <c r="FS14" s="71"/>
    </row>
    <row r="15" spans="1:175" ht="16.5" thickBot="1" x14ac:dyDescent="0.3">
      <c r="CI15" s="254" t="s">
        <v>2</v>
      </c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</row>
    <row r="16" spans="1:175" s="73" customFormat="1" x14ac:dyDescent="0.25">
      <c r="A16" s="71"/>
      <c r="AM16" s="1"/>
      <c r="AN16" s="1"/>
      <c r="AO16" s="74" t="s">
        <v>9</v>
      </c>
      <c r="AP16" s="251" t="s">
        <v>1163</v>
      </c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5">
        <v>20</v>
      </c>
      <c r="BB16" s="255"/>
      <c r="BC16" s="255"/>
      <c r="BD16" s="256" t="s">
        <v>1497</v>
      </c>
      <c r="BE16" s="256"/>
      <c r="BF16" s="256"/>
      <c r="BG16" s="71" t="s">
        <v>10</v>
      </c>
      <c r="CG16" s="68" t="s">
        <v>3</v>
      </c>
      <c r="CI16" s="257" t="s">
        <v>1583</v>
      </c>
      <c r="CJ16" s="258"/>
      <c r="CK16" s="258"/>
      <c r="CL16" s="258"/>
      <c r="CM16" s="258"/>
      <c r="CN16" s="258"/>
      <c r="CO16" s="258"/>
      <c r="CP16" s="258"/>
      <c r="CQ16" s="258"/>
      <c r="CR16" s="258"/>
      <c r="CS16" s="259"/>
      <c r="FP16" s="78"/>
      <c r="FQ16" s="71"/>
      <c r="FS16" s="71"/>
    </row>
    <row r="17" spans="1:175" s="73" customFormat="1" ht="12.75" x14ac:dyDescent="0.2">
      <c r="A17" s="71"/>
      <c r="CG17" s="68" t="s">
        <v>893</v>
      </c>
      <c r="CI17" s="263">
        <f>VLOOKUP(P20,FJ69:FR113,9,0)</f>
        <v>74301252</v>
      </c>
      <c r="CJ17" s="264"/>
      <c r="CK17" s="264"/>
      <c r="CL17" s="264"/>
      <c r="CM17" s="264"/>
      <c r="CN17" s="264"/>
      <c r="CO17" s="264"/>
      <c r="CP17" s="264"/>
      <c r="CQ17" s="264"/>
      <c r="CR17" s="264"/>
      <c r="CS17" s="265"/>
      <c r="FP17" s="78"/>
      <c r="FQ17" s="71"/>
      <c r="FS17" s="71"/>
    </row>
    <row r="18" spans="1:175" s="73" customFormat="1" ht="12.75" x14ac:dyDescent="0.2">
      <c r="A18" s="71"/>
      <c r="CG18" s="68" t="s">
        <v>894</v>
      </c>
      <c r="CI18" s="266"/>
      <c r="CJ18" s="267"/>
      <c r="CK18" s="267"/>
      <c r="CL18" s="267"/>
      <c r="CM18" s="267"/>
      <c r="CN18" s="267"/>
      <c r="CO18" s="267"/>
      <c r="CP18" s="267"/>
      <c r="CQ18" s="267"/>
      <c r="CR18" s="267"/>
      <c r="CS18" s="268"/>
      <c r="FP18" s="78"/>
      <c r="FQ18" s="71"/>
      <c r="FS18" s="71"/>
    </row>
    <row r="19" spans="1:175" s="73" customFormat="1" ht="12.75" x14ac:dyDescent="0.2">
      <c r="A19" s="71"/>
      <c r="CG19" s="68" t="s">
        <v>5</v>
      </c>
      <c r="CI19" s="269">
        <f>VLOOKUP(P20,FJ:FK,2,0)</f>
        <v>8602015898</v>
      </c>
      <c r="CJ19" s="270"/>
      <c r="CK19" s="270"/>
      <c r="CL19" s="270"/>
      <c r="CM19" s="270"/>
      <c r="CN19" s="270"/>
      <c r="CO19" s="270"/>
      <c r="CP19" s="270"/>
      <c r="CQ19" s="270"/>
      <c r="CR19" s="270"/>
      <c r="CS19" s="271"/>
      <c r="FP19" s="78"/>
      <c r="FQ19" s="71"/>
      <c r="FS19" s="71"/>
    </row>
    <row r="20" spans="1:175" s="77" customFormat="1" ht="54.75" customHeight="1" x14ac:dyDescent="0.2">
      <c r="A20" s="86" t="s">
        <v>11</v>
      </c>
      <c r="P20" s="272" t="s">
        <v>1184</v>
      </c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72"/>
      <c r="AY20" s="272"/>
      <c r="AZ20" s="272"/>
      <c r="BA20" s="272"/>
      <c r="BB20" s="272"/>
      <c r="BC20" s="272"/>
      <c r="BD20" s="272"/>
      <c r="BE20" s="272"/>
      <c r="BF20" s="272"/>
      <c r="BG20" s="272"/>
      <c r="BH20" s="272"/>
      <c r="BI20" s="272"/>
      <c r="BJ20" s="272"/>
      <c r="BK20" s="272"/>
      <c r="BL20" s="272"/>
      <c r="BM20" s="272"/>
      <c r="BN20" s="272"/>
      <c r="BO20" s="272"/>
      <c r="BP20" s="272"/>
      <c r="BQ20" s="272"/>
      <c r="BR20" s="272"/>
      <c r="BS20" s="272"/>
      <c r="BT20" s="272"/>
      <c r="BU20" s="272"/>
      <c r="BV20" s="272"/>
      <c r="BW20" s="272"/>
      <c r="BX20" s="272"/>
      <c r="BY20" s="272"/>
      <c r="CG20" s="87" t="s">
        <v>6</v>
      </c>
      <c r="CI20" s="269">
        <f>VLOOKUP(P20,FJ:FL,3,0)</f>
        <v>860201001</v>
      </c>
      <c r="CJ20" s="270"/>
      <c r="CK20" s="270"/>
      <c r="CL20" s="270"/>
      <c r="CM20" s="270"/>
      <c r="CN20" s="270"/>
      <c r="CO20" s="270"/>
      <c r="CP20" s="270"/>
      <c r="CQ20" s="270"/>
      <c r="CR20" s="270"/>
      <c r="CS20" s="271"/>
      <c r="FP20" s="88"/>
      <c r="FQ20" s="86"/>
      <c r="FS20" s="86"/>
    </row>
    <row r="21" spans="1:175" s="73" customFormat="1" x14ac:dyDescent="0.25">
      <c r="A21" s="71" t="s">
        <v>886</v>
      </c>
      <c r="P21" s="251" t="str">
        <f>VLOOKUP(P20,FJ:FP,6,0)</f>
        <v>АВТОНОМНОЕ</v>
      </c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CG21" s="68"/>
      <c r="CI21" s="269" t="str">
        <f>VLOOKUP(P20,FJ:FP,7,0)</f>
        <v>03</v>
      </c>
      <c r="CJ21" s="270"/>
      <c r="CK21" s="270"/>
      <c r="CL21" s="270"/>
      <c r="CM21" s="270"/>
      <c r="CN21" s="270"/>
      <c r="CO21" s="270"/>
      <c r="CP21" s="270"/>
      <c r="CQ21" s="270"/>
      <c r="CR21" s="270"/>
      <c r="CS21" s="271"/>
      <c r="FP21" s="78"/>
      <c r="FQ21" s="71"/>
      <c r="FS21" s="71"/>
    </row>
    <row r="22" spans="1:175" s="69" customFormat="1" ht="10.5" x14ac:dyDescent="0.2">
      <c r="A22" s="48"/>
      <c r="P22" s="273" t="s">
        <v>916</v>
      </c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3"/>
      <c r="AS22" s="273"/>
      <c r="AT22" s="273"/>
      <c r="AU22" s="273"/>
      <c r="AV22" s="273"/>
      <c r="AW22" s="273"/>
      <c r="AX22" s="273"/>
      <c r="AY22" s="273"/>
      <c r="AZ22" s="273"/>
      <c r="BA22" s="273"/>
      <c r="BB22" s="273"/>
      <c r="BC22" s="273"/>
      <c r="BD22" s="273"/>
      <c r="BE22" s="273"/>
      <c r="BF22" s="273"/>
      <c r="BG22" s="273"/>
      <c r="BH22" s="273"/>
      <c r="BI22" s="273"/>
      <c r="BJ22" s="273"/>
      <c r="BK22" s="273"/>
      <c r="BL22" s="273"/>
      <c r="BM22" s="273"/>
      <c r="BN22" s="273"/>
      <c r="BO22" s="273"/>
      <c r="BP22" s="273"/>
      <c r="BQ22" s="273"/>
      <c r="BR22" s="273"/>
      <c r="BS22" s="273"/>
      <c r="BT22" s="273"/>
      <c r="BU22" s="273"/>
      <c r="BV22" s="273"/>
      <c r="BW22" s="273"/>
      <c r="BX22" s="273"/>
      <c r="BY22" s="49"/>
      <c r="CG22" s="50"/>
      <c r="CI22" s="274" t="str">
        <f>VLOOKUP(P20,FJ:FN,5,0)</f>
        <v>043</v>
      </c>
      <c r="CJ22" s="275"/>
      <c r="CK22" s="275"/>
      <c r="CL22" s="275"/>
      <c r="CM22" s="275"/>
      <c r="CN22" s="275"/>
      <c r="CO22" s="275"/>
      <c r="CP22" s="275"/>
      <c r="CQ22" s="275"/>
      <c r="CR22" s="275"/>
      <c r="CS22" s="276"/>
      <c r="FP22" s="89"/>
      <c r="FQ22" s="48"/>
      <c r="FS22" s="48"/>
    </row>
    <row r="23" spans="1:175" s="73" customFormat="1" ht="12.75" x14ac:dyDescent="0.2">
      <c r="A23" s="71" t="s">
        <v>887</v>
      </c>
      <c r="CG23" s="68"/>
      <c r="CI23" s="277"/>
      <c r="CJ23" s="278"/>
      <c r="CK23" s="278"/>
      <c r="CL23" s="278"/>
      <c r="CM23" s="278"/>
      <c r="CN23" s="278"/>
      <c r="CO23" s="278"/>
      <c r="CP23" s="278"/>
      <c r="CQ23" s="278"/>
      <c r="CR23" s="278"/>
      <c r="CS23" s="279"/>
      <c r="FP23" s="78"/>
      <c r="FQ23" s="71"/>
      <c r="FS23" s="71"/>
    </row>
    <row r="24" spans="1:175" s="73" customFormat="1" ht="12.75" x14ac:dyDescent="0.2">
      <c r="A24" s="71" t="s">
        <v>888</v>
      </c>
      <c r="CG24" s="68"/>
      <c r="CI24" s="277"/>
      <c r="CJ24" s="278"/>
      <c r="CK24" s="278"/>
      <c r="CL24" s="278"/>
      <c r="CM24" s="278"/>
      <c r="CN24" s="278"/>
      <c r="CO24" s="278"/>
      <c r="CP24" s="278"/>
      <c r="CQ24" s="278"/>
      <c r="CR24" s="278"/>
      <c r="CS24" s="279"/>
      <c r="FP24" s="78"/>
      <c r="FQ24" s="71"/>
      <c r="FS24" s="71"/>
    </row>
    <row r="25" spans="1:175" s="73" customFormat="1" x14ac:dyDescent="0.25">
      <c r="A25" s="71" t="s">
        <v>889</v>
      </c>
      <c r="P25" s="251" t="s">
        <v>1585</v>
      </c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  <c r="AV25" s="251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G25" s="251"/>
      <c r="BH25" s="251"/>
      <c r="BI25" s="251"/>
      <c r="BJ25" s="251"/>
      <c r="BK25" s="251"/>
      <c r="BL25" s="251"/>
      <c r="BM25" s="251"/>
      <c r="BN25" s="251"/>
      <c r="BO25" s="251"/>
      <c r="BP25" s="251"/>
      <c r="BQ25" s="251"/>
      <c r="BR25" s="251"/>
      <c r="BS25" s="251"/>
      <c r="BT25" s="251"/>
      <c r="BU25" s="251"/>
      <c r="BV25" s="251"/>
      <c r="BW25" s="251"/>
      <c r="BX25" s="251"/>
      <c r="BY25" s="251"/>
      <c r="CG25" s="68" t="s">
        <v>890</v>
      </c>
      <c r="CI25" s="280"/>
      <c r="CJ25" s="281"/>
      <c r="CK25" s="281"/>
      <c r="CL25" s="281"/>
      <c r="CM25" s="281"/>
      <c r="CN25" s="281"/>
      <c r="CO25" s="281"/>
      <c r="CP25" s="281"/>
      <c r="CQ25" s="281"/>
      <c r="CR25" s="281"/>
      <c r="CS25" s="282"/>
      <c r="FP25" s="78"/>
      <c r="FQ25" s="71"/>
      <c r="FS25" s="71"/>
    </row>
    <row r="26" spans="1:175" s="73" customFormat="1" ht="12.75" x14ac:dyDescent="0.2">
      <c r="A26" s="71" t="s">
        <v>891</v>
      </c>
      <c r="CI26" s="274">
        <f>VLOOKUP(P20,FJ:FM,4,0)</f>
        <v>71876000001</v>
      </c>
      <c r="CJ26" s="275"/>
      <c r="CK26" s="275"/>
      <c r="CL26" s="275"/>
      <c r="CM26" s="275"/>
      <c r="CN26" s="275"/>
      <c r="CO26" s="275"/>
      <c r="CP26" s="275"/>
      <c r="CQ26" s="275"/>
      <c r="CR26" s="275"/>
      <c r="CS26" s="276"/>
      <c r="FP26" s="78"/>
      <c r="FQ26" s="71"/>
      <c r="FS26" s="71"/>
    </row>
    <row r="27" spans="1:175" s="73" customFormat="1" x14ac:dyDescent="0.25">
      <c r="A27" s="71" t="s">
        <v>892</v>
      </c>
      <c r="P27" s="251" t="s">
        <v>1165</v>
      </c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CG27" s="68" t="s">
        <v>8</v>
      </c>
      <c r="CI27" s="280"/>
      <c r="CJ27" s="281"/>
      <c r="CK27" s="281"/>
      <c r="CL27" s="281"/>
      <c r="CM27" s="281"/>
      <c r="CN27" s="281"/>
      <c r="CO27" s="281"/>
      <c r="CP27" s="281"/>
      <c r="CQ27" s="281"/>
      <c r="CR27" s="281"/>
      <c r="CS27" s="282"/>
      <c r="FP27" s="78"/>
      <c r="FQ27" s="71"/>
      <c r="FS27" s="71"/>
    </row>
    <row r="28" spans="1:175" s="73" customFormat="1" ht="13.5" thickBot="1" x14ac:dyDescent="0.25">
      <c r="A28" s="71" t="s">
        <v>15</v>
      </c>
      <c r="CG28" s="68"/>
      <c r="CI28" s="260"/>
      <c r="CJ28" s="261"/>
      <c r="CK28" s="261"/>
      <c r="CL28" s="261"/>
      <c r="CM28" s="261"/>
      <c r="CN28" s="261"/>
      <c r="CO28" s="261"/>
      <c r="CP28" s="261"/>
      <c r="CQ28" s="261"/>
      <c r="CR28" s="261"/>
      <c r="CS28" s="262"/>
      <c r="FP28" s="78"/>
      <c r="FQ28" s="71"/>
      <c r="FS28" s="71"/>
    </row>
    <row r="29" spans="1:175" s="73" customFormat="1" ht="12.75" x14ac:dyDescent="0.2">
      <c r="CG29" s="6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FP29" s="78"/>
      <c r="FQ29" s="71"/>
      <c r="FS29" s="71"/>
    </row>
    <row r="30" spans="1:175" s="73" customFormat="1" ht="12.75" x14ac:dyDescent="0.2">
      <c r="CG30" s="6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FP30" s="78"/>
      <c r="FQ30" s="71"/>
      <c r="FS30" s="71"/>
    </row>
    <row r="31" spans="1:175" s="91" customFormat="1" ht="14.25" x14ac:dyDescent="0.2">
      <c r="A31" s="90" t="s">
        <v>895</v>
      </c>
      <c r="CG31" s="92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4" t="s">
        <v>1166</v>
      </c>
      <c r="FP31" s="95"/>
      <c r="FQ31" s="90"/>
      <c r="FS31" s="90"/>
    </row>
    <row r="32" spans="1:175" s="55" customFormat="1" ht="6.75" x14ac:dyDescent="0.15">
      <c r="A32" s="54"/>
      <c r="CG32" s="56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FP32" s="96"/>
      <c r="FQ32" s="54"/>
      <c r="FS32" s="54"/>
    </row>
    <row r="33" spans="1:175" s="73" customFormat="1" x14ac:dyDescent="0.2">
      <c r="A33" s="241">
        <f t="shared" ref="A33:A36" si="0">IFERROR(IF(C33&gt;"знач",ROW()-32,""),"")</f>
        <v>1</v>
      </c>
      <c r="B33" s="241"/>
      <c r="C33" s="240" t="str">
        <f>IFERROR(VLOOKUP(CT33,$CY$33:$CZ$36,2,0),"")</f>
        <v>Сведения о поступлениях и выплатах учреждения</v>
      </c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CQ33" s="240"/>
      <c r="CR33" s="240"/>
      <c r="CS33" s="240"/>
      <c r="CT33" s="97" t="s">
        <v>1320</v>
      </c>
      <c r="CU33" s="223"/>
      <c r="CV33" s="223"/>
      <c r="CW33" s="223"/>
      <c r="CX33" s="223"/>
      <c r="CY33" s="86" t="s">
        <v>1320</v>
      </c>
      <c r="CZ33" s="98" t="s">
        <v>918</v>
      </c>
      <c r="FP33" s="78"/>
      <c r="FQ33" s="71"/>
      <c r="FS33" s="71"/>
    </row>
    <row r="34" spans="1:175" s="73" customFormat="1" ht="31.5" customHeight="1" x14ac:dyDescent="0.2">
      <c r="A34" s="241">
        <f t="shared" si="0"/>
        <v>2</v>
      </c>
      <c r="B34" s="241"/>
      <c r="C34" s="240" t="str">
        <f>IFERROR(VLOOKUP(CT34,$CY$33:$CZ$36,2,0),"")</f>
        <v>Сведения об оказываемых услугах, выполняемых работах сверх установленного государственного (муниципального) задания, а также выпускаемой продукции</v>
      </c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97" t="s">
        <v>1169</v>
      </c>
      <c r="CU34" s="223"/>
      <c r="CV34" s="223"/>
      <c r="CW34" s="223"/>
      <c r="CX34" s="223"/>
      <c r="CY34" s="86" t="s">
        <v>1169</v>
      </c>
      <c r="CZ34" s="221" t="s">
        <v>1167</v>
      </c>
      <c r="FP34" s="78"/>
      <c r="FQ34" s="71"/>
      <c r="FS34" s="71"/>
    </row>
    <row r="35" spans="1:175" s="73" customFormat="1" x14ac:dyDescent="0.2">
      <c r="A35" s="241">
        <f t="shared" si="0"/>
        <v>3</v>
      </c>
      <c r="B35" s="241"/>
      <c r="C35" s="240" t="str">
        <f>IFERROR(VLOOKUP(CT35,$CY$33:$CZ$36,2,0),"")</f>
        <v>Сведения о кредиторской задолженности и обязательствах учреждения</v>
      </c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97" t="s">
        <v>1630</v>
      </c>
      <c r="CU35" s="223"/>
      <c r="CV35" s="223"/>
      <c r="CW35" s="223"/>
      <c r="CX35" s="223"/>
      <c r="CY35" s="86" t="s">
        <v>1630</v>
      </c>
      <c r="CZ35" s="221" t="s">
        <v>994</v>
      </c>
      <c r="FP35" s="78"/>
      <c r="FQ35" s="71"/>
      <c r="FS35" s="71"/>
    </row>
    <row r="36" spans="1:175" s="73" customFormat="1" x14ac:dyDescent="0.2">
      <c r="A36" s="241">
        <f t="shared" si="0"/>
        <v>4</v>
      </c>
      <c r="B36" s="241"/>
      <c r="C36" s="240" t="str">
        <f>IFERROR(VLOOKUP(CT36,$CY$33:$CZ$36,2,0),"")</f>
        <v>Сведения о задолженности по ущербу, недостачам, хищениям денежных средств и материальных ценностей</v>
      </c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97" t="s">
        <v>1171</v>
      </c>
      <c r="CU36" s="223"/>
      <c r="CV36" s="223"/>
      <c r="CW36" s="223"/>
      <c r="CX36" s="223"/>
      <c r="CY36" s="221" t="s">
        <v>1171</v>
      </c>
      <c r="CZ36" s="98" t="s">
        <v>91</v>
      </c>
      <c r="FP36" s="78"/>
      <c r="FQ36" s="71"/>
      <c r="FS36" s="71"/>
    </row>
    <row r="37" spans="1:175" s="223" customFormat="1" x14ac:dyDescent="0.2">
      <c r="A37" s="241">
        <f t="shared" ref="A37:A38" si="1">IFERROR(IF(C37&gt;"знач",ROW()-32,""),"")</f>
        <v>5</v>
      </c>
      <c r="B37" s="241"/>
      <c r="C37" s="240" t="str">
        <f>IFERROR(VLOOKUP(CT37,$CY$33:$CZ$39,2,0),"")</f>
        <v>Сведения о численности сотрудников и оплате труда</v>
      </c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  <c r="BT37" s="240"/>
      <c r="BU37" s="240"/>
      <c r="BV37" s="240"/>
      <c r="BW37" s="240"/>
      <c r="BX37" s="240"/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/>
      <c r="CL37" s="240"/>
      <c r="CM37" s="240"/>
      <c r="CN37" s="240"/>
      <c r="CO37" s="240"/>
      <c r="CP37" s="240"/>
      <c r="CQ37" s="240"/>
      <c r="CR37" s="240"/>
      <c r="CS37" s="240"/>
      <c r="CT37" s="97" t="s">
        <v>1324</v>
      </c>
      <c r="CY37" s="221"/>
      <c r="CZ37" s="98"/>
      <c r="FP37" s="78"/>
      <c r="FQ37" s="221"/>
      <c r="FS37" s="221"/>
    </row>
    <row r="38" spans="1:175" s="223" customFormat="1" x14ac:dyDescent="0.2">
      <c r="A38" s="241">
        <f t="shared" si="1"/>
        <v>6</v>
      </c>
      <c r="B38" s="241"/>
      <c r="C38" s="242" t="s">
        <v>1632</v>
      </c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3"/>
      <c r="CT38" s="97" t="s">
        <v>1631</v>
      </c>
      <c r="CY38" s="221"/>
      <c r="CZ38" s="98"/>
      <c r="FP38" s="78"/>
      <c r="FQ38" s="221"/>
      <c r="FS38" s="221"/>
    </row>
    <row r="39" spans="1:175" s="73" customFormat="1" ht="15" customHeight="1" x14ac:dyDescent="0.2">
      <c r="A39" s="72"/>
      <c r="B39" s="72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7"/>
      <c r="CU39" s="223"/>
      <c r="CV39" s="223"/>
      <c r="CW39" s="223"/>
      <c r="CX39" s="223"/>
      <c r="CY39" s="221" t="s">
        <v>1324</v>
      </c>
      <c r="CZ39" s="98" t="s">
        <v>92</v>
      </c>
      <c r="FP39" s="78"/>
      <c r="FQ39" s="71"/>
      <c r="FS39" s="71"/>
    </row>
    <row r="40" spans="1:175" s="70" customFormat="1" ht="12.75" customHeight="1" x14ac:dyDescent="0.2">
      <c r="A40" s="51" t="s">
        <v>896</v>
      </c>
      <c r="CG40" s="52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100"/>
      <c r="CU40" s="223"/>
      <c r="CV40" s="223"/>
      <c r="CW40" s="223"/>
      <c r="CX40" s="223"/>
      <c r="CY40" s="221"/>
      <c r="CZ40" s="98"/>
      <c r="FP40" s="102"/>
      <c r="FQ40" s="51"/>
      <c r="FS40" s="51"/>
    </row>
    <row r="41" spans="1:175" s="55" customFormat="1" ht="12.75" customHeight="1" x14ac:dyDescent="0.2">
      <c r="A41" s="54"/>
      <c r="CG41" s="56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101"/>
      <c r="CU41" s="222"/>
      <c r="CV41" s="222"/>
      <c r="CW41" s="222"/>
      <c r="CX41" s="222"/>
      <c r="CY41" s="221"/>
      <c r="CZ41" s="98"/>
      <c r="FP41" s="96"/>
      <c r="FQ41" s="54"/>
      <c r="FS41" s="54"/>
    </row>
    <row r="42" spans="1:175" s="73" customFormat="1" x14ac:dyDescent="0.2">
      <c r="A42" s="241" t="str">
        <f t="shared" ref="A42:A47" si="2">IFERROR(IF(C42&gt;"знач",ROW()-41,""),"")</f>
        <v/>
      </c>
      <c r="B42" s="241"/>
      <c r="C42" s="283" t="str">
        <f t="shared" ref="C42:C47" si="3">IFERROR(VLOOKUP(CT42,$CY$42:$CZ$47,2,0),"")</f>
        <v/>
      </c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F42" s="283"/>
      <c r="AG42" s="283"/>
      <c r="AH42" s="283"/>
      <c r="AI42" s="283"/>
      <c r="AJ42" s="283"/>
      <c r="AK42" s="283"/>
      <c r="AL42" s="283"/>
      <c r="AM42" s="283"/>
      <c r="AN42" s="283"/>
      <c r="AO42" s="283"/>
      <c r="AP42" s="283"/>
      <c r="AQ42" s="283"/>
      <c r="AR42" s="283"/>
      <c r="AS42" s="283"/>
      <c r="AT42" s="283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3"/>
      <c r="BH42" s="283"/>
      <c r="BI42" s="283"/>
      <c r="BJ42" s="283"/>
      <c r="BK42" s="283"/>
      <c r="BL42" s="283"/>
      <c r="BM42" s="283"/>
      <c r="BN42" s="283"/>
      <c r="BO42" s="283"/>
      <c r="BP42" s="283"/>
      <c r="BQ42" s="283"/>
      <c r="BR42" s="283"/>
      <c r="BS42" s="283"/>
      <c r="BT42" s="283"/>
      <c r="BU42" s="283"/>
      <c r="BV42" s="283"/>
      <c r="BW42" s="283"/>
      <c r="BX42" s="283"/>
      <c r="BY42" s="283"/>
      <c r="BZ42" s="283"/>
      <c r="CA42" s="283"/>
      <c r="CB42" s="283"/>
      <c r="CC42" s="283"/>
      <c r="CD42" s="283"/>
      <c r="CE42" s="283"/>
      <c r="CF42" s="283"/>
      <c r="CG42" s="283"/>
      <c r="CH42" s="283"/>
      <c r="CI42" s="283"/>
      <c r="CJ42" s="283"/>
      <c r="CK42" s="283"/>
      <c r="CL42" s="283"/>
      <c r="CM42" s="283"/>
      <c r="CN42" s="283"/>
      <c r="CO42" s="283"/>
      <c r="CP42" s="283"/>
      <c r="CQ42" s="283"/>
      <c r="CR42" s="283"/>
      <c r="CS42" s="283"/>
      <c r="CT42" s="103"/>
      <c r="CU42" s="55"/>
      <c r="CV42" s="55"/>
      <c r="CW42" s="55"/>
      <c r="CX42" s="55"/>
      <c r="CY42" s="51"/>
      <c r="CZ42" s="222"/>
      <c r="FP42" s="78"/>
      <c r="FQ42" s="71"/>
      <c r="FS42" s="71"/>
    </row>
    <row r="43" spans="1:175" s="73" customFormat="1" ht="15" customHeight="1" x14ac:dyDescent="0.2">
      <c r="A43" s="241">
        <f>IFERROR(IF(C43&gt;"знач",ROW()-42,""),"")</f>
        <v>1</v>
      </c>
      <c r="B43" s="241"/>
      <c r="C43" s="283" t="str">
        <f t="shared" si="3"/>
        <v>Сведения о недвижимом имуществе, за исключением земельных участков, закрепленном на праве оперативного управления</v>
      </c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  <c r="BJ43" s="283"/>
      <c r="BK43" s="283"/>
      <c r="BL43" s="283"/>
      <c r="BM43" s="283"/>
      <c r="BN43" s="283"/>
      <c r="BO43" s="283"/>
      <c r="BP43" s="283"/>
      <c r="BQ43" s="283"/>
      <c r="BR43" s="283"/>
      <c r="BS43" s="283"/>
      <c r="BT43" s="283"/>
      <c r="BU43" s="283"/>
      <c r="BV43" s="283"/>
      <c r="BW43" s="283"/>
      <c r="BX43" s="283"/>
      <c r="BY43" s="283"/>
      <c r="BZ43" s="283"/>
      <c r="CA43" s="283"/>
      <c r="CB43" s="283"/>
      <c r="CC43" s="283"/>
      <c r="CD43" s="283"/>
      <c r="CE43" s="283"/>
      <c r="CF43" s="283"/>
      <c r="CG43" s="283"/>
      <c r="CH43" s="283"/>
      <c r="CI43" s="283"/>
      <c r="CJ43" s="283"/>
      <c r="CK43" s="283"/>
      <c r="CL43" s="283"/>
      <c r="CM43" s="283"/>
      <c r="CN43" s="283"/>
      <c r="CO43" s="283"/>
      <c r="CP43" s="283"/>
      <c r="CQ43" s="283"/>
      <c r="CR43" s="283"/>
      <c r="CS43" s="283"/>
      <c r="CT43" s="97" t="s">
        <v>1321</v>
      </c>
      <c r="CU43" s="223"/>
      <c r="CV43" s="223"/>
      <c r="CW43" s="223"/>
      <c r="CX43" s="223"/>
      <c r="CY43" s="221" t="s">
        <v>1321</v>
      </c>
      <c r="CZ43" s="98" t="s">
        <v>1172</v>
      </c>
      <c r="FP43" s="78"/>
      <c r="FQ43" s="71"/>
      <c r="FS43" s="71"/>
    </row>
    <row r="44" spans="1:175" s="73" customFormat="1" ht="15" customHeight="1" x14ac:dyDescent="0.2">
      <c r="A44" s="241">
        <f t="shared" ref="A44:A45" si="4">IFERROR(IF(C44&gt;"знач",ROW()-42,""),"")</f>
        <v>2</v>
      </c>
      <c r="B44" s="241"/>
      <c r="C44" s="283" t="str">
        <f t="shared" si="3"/>
        <v>Сведения о земельных участках, предоставленных на праве постоянного (бессрочного) пользования</v>
      </c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  <c r="AC44" s="283"/>
      <c r="AD44" s="283"/>
      <c r="AE44" s="283"/>
      <c r="AF44" s="283"/>
      <c r="AG44" s="283"/>
      <c r="AH44" s="283"/>
      <c r="AI44" s="283"/>
      <c r="AJ44" s="283"/>
      <c r="AK44" s="283"/>
      <c r="AL44" s="283"/>
      <c r="AM44" s="283"/>
      <c r="AN44" s="283"/>
      <c r="AO44" s="283"/>
      <c r="AP44" s="283"/>
      <c r="AQ44" s="283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/>
      <c r="CA44" s="283"/>
      <c r="CB44" s="283"/>
      <c r="CC44" s="283"/>
      <c r="CD44" s="283"/>
      <c r="CE44" s="283"/>
      <c r="CF44" s="283"/>
      <c r="CG44" s="283"/>
      <c r="CH44" s="283"/>
      <c r="CI44" s="283"/>
      <c r="CJ44" s="283"/>
      <c r="CK44" s="283"/>
      <c r="CL44" s="283"/>
      <c r="CM44" s="283"/>
      <c r="CN44" s="283"/>
      <c r="CO44" s="283"/>
      <c r="CP44" s="283"/>
      <c r="CQ44" s="283"/>
      <c r="CR44" s="283"/>
      <c r="CS44" s="283"/>
      <c r="CT44" s="97" t="s">
        <v>1323</v>
      </c>
      <c r="CU44" s="223"/>
      <c r="CV44" s="223"/>
      <c r="CW44" s="223"/>
      <c r="CX44" s="223"/>
      <c r="CY44" s="221" t="s">
        <v>1323</v>
      </c>
      <c r="CZ44" s="98" t="s">
        <v>1322</v>
      </c>
      <c r="FP44" s="78"/>
      <c r="FQ44" s="71"/>
      <c r="FS44" s="71"/>
    </row>
    <row r="45" spans="1:175" s="73" customFormat="1" ht="15" customHeight="1" x14ac:dyDescent="0.2">
      <c r="A45" s="241">
        <f t="shared" si="4"/>
        <v>3</v>
      </c>
      <c r="B45" s="241"/>
      <c r="C45" s="283" t="str">
        <f t="shared" si="3"/>
        <v>Сведения об особо ценном движимом имуществе (за исключением транспортных средств)</v>
      </c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  <c r="CK45" s="283"/>
      <c r="CL45" s="283"/>
      <c r="CM45" s="283"/>
      <c r="CN45" s="283"/>
      <c r="CO45" s="283"/>
      <c r="CP45" s="283"/>
      <c r="CQ45" s="283"/>
      <c r="CR45" s="283"/>
      <c r="CS45" s="283"/>
      <c r="CT45" s="97" t="s">
        <v>1325</v>
      </c>
      <c r="CU45" s="223"/>
      <c r="CV45" s="223"/>
      <c r="CW45" s="223"/>
      <c r="CX45" s="223"/>
      <c r="CY45" s="221"/>
      <c r="CZ45" s="98"/>
      <c r="FP45" s="78"/>
      <c r="FQ45" s="71"/>
      <c r="FS45" s="71"/>
    </row>
    <row r="46" spans="1:175" s="73" customFormat="1" ht="15" customHeight="1" x14ac:dyDescent="0.2">
      <c r="A46" s="241" t="str">
        <f t="shared" si="2"/>
        <v/>
      </c>
      <c r="B46" s="241"/>
      <c r="C46" s="283" t="str">
        <f t="shared" si="3"/>
        <v/>
      </c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  <c r="BD46" s="283"/>
      <c r="BE46" s="283"/>
      <c r="BF46" s="283"/>
      <c r="BG46" s="283"/>
      <c r="BH46" s="283"/>
      <c r="BI46" s="283"/>
      <c r="BJ46" s="283"/>
      <c r="BK46" s="283"/>
      <c r="BL46" s="283"/>
      <c r="BM46" s="283"/>
      <c r="BN46" s="283"/>
      <c r="BO46" s="283"/>
      <c r="BP46" s="283"/>
      <c r="BQ46" s="283"/>
      <c r="BR46" s="283"/>
      <c r="BS46" s="283"/>
      <c r="BT46" s="283"/>
      <c r="BU46" s="283"/>
      <c r="BV46" s="283"/>
      <c r="BW46" s="283"/>
      <c r="BX46" s="283"/>
      <c r="BY46" s="283"/>
      <c r="BZ46" s="283"/>
      <c r="CA46" s="283"/>
      <c r="CB46" s="283"/>
      <c r="CC46" s="283"/>
      <c r="CD46" s="283"/>
      <c r="CE46" s="283"/>
      <c r="CF46" s="283"/>
      <c r="CG46" s="283"/>
      <c r="CH46" s="283"/>
      <c r="CI46" s="283"/>
      <c r="CJ46" s="283"/>
      <c r="CK46" s="283"/>
      <c r="CL46" s="283"/>
      <c r="CM46" s="283"/>
      <c r="CN46" s="283"/>
      <c r="CO46" s="283"/>
      <c r="CP46" s="283"/>
      <c r="CQ46" s="283"/>
      <c r="CR46" s="283"/>
      <c r="CS46" s="283"/>
      <c r="CT46" s="97" t="s">
        <v>1326</v>
      </c>
      <c r="CU46" s="223"/>
      <c r="CV46" s="223"/>
      <c r="CW46" s="223"/>
      <c r="CX46" s="223"/>
      <c r="CY46" s="221"/>
      <c r="CZ46" s="98"/>
      <c r="FP46" s="78"/>
      <c r="FQ46" s="71"/>
      <c r="FS46" s="71"/>
    </row>
    <row r="47" spans="1:175" s="73" customFormat="1" ht="15" customHeight="1" x14ac:dyDescent="0.2">
      <c r="A47" s="241" t="str">
        <f t="shared" si="2"/>
        <v/>
      </c>
      <c r="B47" s="241"/>
      <c r="C47" s="283" t="str">
        <f t="shared" si="3"/>
        <v/>
      </c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  <c r="AC47" s="283"/>
      <c r="AD47" s="283"/>
      <c r="AE47" s="283"/>
      <c r="AF47" s="283"/>
      <c r="AG47" s="283"/>
      <c r="AH47" s="283"/>
      <c r="AI47" s="283"/>
      <c r="AJ47" s="283"/>
      <c r="AK47" s="283"/>
      <c r="AL47" s="283"/>
      <c r="AM47" s="283"/>
      <c r="AN47" s="283"/>
      <c r="AO47" s="283"/>
      <c r="AP47" s="283"/>
      <c r="AQ47" s="283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  <c r="CO47" s="283"/>
      <c r="CP47" s="283"/>
      <c r="CQ47" s="283"/>
      <c r="CR47" s="283"/>
      <c r="CS47" s="283"/>
      <c r="CT47" s="97"/>
      <c r="CU47" s="223"/>
      <c r="CV47" s="223"/>
      <c r="CW47" s="223"/>
      <c r="CX47" s="223"/>
      <c r="CY47" s="221" t="s">
        <v>1325</v>
      </c>
      <c r="CZ47" s="104" t="s">
        <v>555</v>
      </c>
      <c r="FP47" s="78"/>
      <c r="FQ47" s="71"/>
      <c r="FS47" s="71"/>
    </row>
    <row r="48" spans="1:175" s="73" customFormat="1" ht="12.75" x14ac:dyDescent="0.2">
      <c r="A48" s="71"/>
      <c r="CG48" s="6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97"/>
      <c r="CU48" s="223"/>
      <c r="CV48" s="223"/>
      <c r="CW48" s="223"/>
      <c r="CX48" s="223"/>
      <c r="CY48" s="221" t="s">
        <v>1326</v>
      </c>
      <c r="CZ48" s="104" t="s">
        <v>444</v>
      </c>
      <c r="FP48" s="78"/>
      <c r="FQ48" s="71"/>
      <c r="FS48" s="71"/>
    </row>
    <row r="49" spans="1:175" s="73" customFormat="1" ht="17.45" customHeight="1" x14ac:dyDescent="0.2">
      <c r="A49" s="105" t="s">
        <v>1173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106"/>
      <c r="CY49" s="71"/>
      <c r="CZ49" s="104"/>
      <c r="FP49" s="78"/>
      <c r="FQ49" s="71"/>
      <c r="FS49" s="71"/>
    </row>
    <row r="50" spans="1:175" s="73" customFormat="1" ht="14.25" x14ac:dyDescent="0.2">
      <c r="A50" s="105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106"/>
      <c r="CY50" s="71"/>
      <c r="CZ50" s="104"/>
      <c r="FP50" s="78"/>
      <c r="FQ50" s="71"/>
      <c r="FS50" s="71"/>
    </row>
    <row r="51" spans="1:175" s="70" customFormat="1" ht="36" customHeight="1" x14ac:dyDescent="0.2">
      <c r="A51" s="241">
        <v>1</v>
      </c>
      <c r="B51" s="241"/>
      <c r="C51" s="283" t="s">
        <v>1168</v>
      </c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3"/>
      <c r="AQ51" s="283"/>
      <c r="AR51" s="283"/>
      <c r="AS51" s="283"/>
      <c r="AT51" s="283"/>
      <c r="AU51" s="283"/>
      <c r="AV51" s="283"/>
      <c r="AW51" s="283"/>
      <c r="AX51" s="283"/>
      <c r="AY51" s="283"/>
      <c r="AZ51" s="283"/>
      <c r="BA51" s="283"/>
      <c r="BB51" s="283"/>
      <c r="BC51" s="283"/>
      <c r="BD51" s="283"/>
      <c r="BE51" s="283"/>
      <c r="BF51" s="283"/>
      <c r="BG51" s="283"/>
      <c r="BH51" s="283"/>
      <c r="BI51" s="283"/>
      <c r="BJ51" s="283"/>
      <c r="BK51" s="283"/>
      <c r="BL51" s="283"/>
      <c r="BM51" s="283"/>
      <c r="BN51" s="283"/>
      <c r="BO51" s="283"/>
      <c r="BP51" s="283"/>
      <c r="BQ51" s="283"/>
      <c r="BR51" s="283"/>
      <c r="BS51" s="283"/>
      <c r="BT51" s="283"/>
      <c r="BU51" s="283"/>
      <c r="BV51" s="283"/>
      <c r="BW51" s="283"/>
      <c r="BX51" s="283"/>
      <c r="BY51" s="283"/>
      <c r="BZ51" s="283"/>
      <c r="CA51" s="283"/>
      <c r="CB51" s="283"/>
      <c r="CC51" s="283"/>
      <c r="CD51" s="283"/>
      <c r="CE51" s="283"/>
      <c r="CF51" s="283"/>
      <c r="CG51" s="283"/>
      <c r="CH51" s="283"/>
      <c r="CI51" s="283"/>
      <c r="CJ51" s="283"/>
      <c r="CK51" s="283"/>
      <c r="CL51" s="283"/>
      <c r="CM51" s="283"/>
      <c r="CN51" s="283"/>
      <c r="CO51" s="283"/>
      <c r="CP51" s="283"/>
      <c r="CQ51" s="283"/>
      <c r="CR51" s="283"/>
      <c r="CS51" s="283"/>
      <c r="CT51" s="106"/>
      <c r="CY51" s="71"/>
      <c r="CZ51" s="104"/>
      <c r="FP51" s="102"/>
      <c r="FQ51" s="51"/>
      <c r="FS51" s="51"/>
    </row>
    <row r="52" spans="1:175" s="55" customFormat="1" x14ac:dyDescent="0.2">
      <c r="A52" s="241">
        <v>2</v>
      </c>
      <c r="B52" s="241"/>
      <c r="C52" s="283" t="s">
        <v>444</v>
      </c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  <c r="AC52" s="283"/>
      <c r="AD52" s="283"/>
      <c r="AE52" s="283"/>
      <c r="AF52" s="283"/>
      <c r="AG52" s="283"/>
      <c r="AH52" s="283"/>
      <c r="AI52" s="283"/>
      <c r="AJ52" s="283"/>
      <c r="AK52" s="283"/>
      <c r="AL52" s="283"/>
      <c r="AM52" s="283"/>
      <c r="AN52" s="283"/>
      <c r="AO52" s="283"/>
      <c r="AP52" s="283"/>
      <c r="AQ52" s="283"/>
      <c r="AR52" s="283"/>
      <c r="AS52" s="283"/>
      <c r="AT52" s="283"/>
      <c r="AU52" s="283"/>
      <c r="AV52" s="283"/>
      <c r="AW52" s="283"/>
      <c r="AX52" s="283"/>
      <c r="AY52" s="283"/>
      <c r="AZ52" s="283"/>
      <c r="BA52" s="283"/>
      <c r="BB52" s="283"/>
      <c r="BC52" s="283"/>
      <c r="BD52" s="283"/>
      <c r="BE52" s="283"/>
      <c r="BF52" s="283"/>
      <c r="BG52" s="283"/>
      <c r="BH52" s="283"/>
      <c r="BI52" s="283"/>
      <c r="BJ52" s="283"/>
      <c r="BK52" s="283"/>
      <c r="BL52" s="283"/>
      <c r="BM52" s="283"/>
      <c r="BN52" s="283"/>
      <c r="BO52" s="283"/>
      <c r="BP52" s="283"/>
      <c r="BQ52" s="283"/>
      <c r="BR52" s="283"/>
      <c r="BS52" s="283"/>
      <c r="BT52" s="283"/>
      <c r="BU52" s="283"/>
      <c r="BV52" s="283"/>
      <c r="BW52" s="283"/>
      <c r="BX52" s="283"/>
      <c r="BY52" s="283"/>
      <c r="BZ52" s="283"/>
      <c r="CA52" s="283"/>
      <c r="CB52" s="283"/>
      <c r="CC52" s="283"/>
      <c r="CD52" s="283"/>
      <c r="CE52" s="283"/>
      <c r="CF52" s="283"/>
      <c r="CG52" s="283"/>
      <c r="CH52" s="283"/>
      <c r="CI52" s="283"/>
      <c r="CJ52" s="283"/>
      <c r="CK52" s="283"/>
      <c r="CL52" s="283"/>
      <c r="CM52" s="283"/>
      <c r="CN52" s="283"/>
      <c r="CO52" s="283"/>
      <c r="CP52" s="283"/>
      <c r="CQ52" s="283"/>
      <c r="CR52" s="283"/>
      <c r="CS52" s="283"/>
      <c r="CT52" s="106"/>
      <c r="CY52" s="71"/>
      <c r="CZ52" s="104"/>
      <c r="FP52" s="96"/>
      <c r="FQ52" s="54"/>
      <c r="FS52" s="54"/>
    </row>
    <row r="53" spans="1:175" s="55" customFormat="1" x14ac:dyDescent="0.2">
      <c r="A53" s="241">
        <v>3</v>
      </c>
      <c r="B53" s="241"/>
      <c r="C53" s="283" t="s">
        <v>1170</v>
      </c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  <c r="CO53" s="283"/>
      <c r="CP53" s="283"/>
      <c r="CQ53" s="283"/>
      <c r="CR53" s="283"/>
      <c r="CS53" s="283"/>
      <c r="CT53" s="106"/>
      <c r="CY53" s="71"/>
      <c r="CZ53" s="104"/>
      <c r="FP53" s="96"/>
      <c r="FQ53" s="54"/>
      <c r="FS53" s="54"/>
    </row>
    <row r="54" spans="1:175" s="73" customFormat="1" ht="15" customHeight="1" x14ac:dyDescent="0.2">
      <c r="A54" s="241">
        <v>4</v>
      </c>
      <c r="B54" s="241"/>
      <c r="C54" s="283" t="s">
        <v>365</v>
      </c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283"/>
      <c r="AD54" s="283"/>
      <c r="AE54" s="283"/>
      <c r="AF54" s="283"/>
      <c r="AG54" s="283"/>
      <c r="AH54" s="283"/>
      <c r="AI54" s="283"/>
      <c r="AJ54" s="283"/>
      <c r="AK54" s="283"/>
      <c r="AL54" s="283"/>
      <c r="AM54" s="283"/>
      <c r="AN54" s="283"/>
      <c r="AO54" s="283"/>
      <c r="AP54" s="283"/>
      <c r="AQ54" s="283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  <c r="CO54" s="283"/>
      <c r="CP54" s="283"/>
      <c r="CQ54" s="283"/>
      <c r="CR54" s="283"/>
      <c r="CS54" s="283"/>
      <c r="CT54" s="106"/>
      <c r="FP54" s="78"/>
      <c r="FQ54" s="71"/>
      <c r="FS54" s="71"/>
    </row>
    <row r="55" spans="1:175" s="73" customFormat="1" ht="15" customHeight="1" x14ac:dyDescent="0.2">
      <c r="A55" s="241">
        <v>5</v>
      </c>
      <c r="B55" s="241"/>
      <c r="C55" s="283" t="s">
        <v>501</v>
      </c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  <c r="AC55" s="283"/>
      <c r="AD55" s="283"/>
      <c r="AE55" s="283"/>
      <c r="AF55" s="283"/>
      <c r="AG55" s="283"/>
      <c r="AH55" s="283"/>
      <c r="AI55" s="283"/>
      <c r="AJ55" s="283"/>
      <c r="AK55" s="283"/>
      <c r="AL55" s="283"/>
      <c r="AM55" s="283"/>
      <c r="AN55" s="283"/>
      <c r="AO55" s="283"/>
      <c r="AP55" s="283"/>
      <c r="AQ55" s="283"/>
      <c r="AR55" s="283"/>
      <c r="AS55" s="283"/>
      <c r="AT55" s="283"/>
      <c r="AU55" s="283"/>
      <c r="AV55" s="283"/>
      <c r="AW55" s="283"/>
      <c r="AX55" s="283"/>
      <c r="AY55" s="283"/>
      <c r="AZ55" s="283"/>
      <c r="BA55" s="283"/>
      <c r="BB55" s="283"/>
      <c r="BC55" s="283"/>
      <c r="BD55" s="283"/>
      <c r="BE55" s="283"/>
      <c r="BF55" s="283"/>
      <c r="BG55" s="283"/>
      <c r="BH55" s="283"/>
      <c r="BI55" s="283"/>
      <c r="BJ55" s="283"/>
      <c r="BK55" s="283"/>
      <c r="BL55" s="283"/>
      <c r="BM55" s="283"/>
      <c r="BN55" s="283"/>
      <c r="BO55" s="283"/>
      <c r="BP55" s="283"/>
      <c r="BQ55" s="283"/>
      <c r="BR55" s="283"/>
      <c r="BS55" s="283"/>
      <c r="BT55" s="283"/>
      <c r="BU55" s="283"/>
      <c r="BV55" s="283"/>
      <c r="BW55" s="283"/>
      <c r="BX55" s="283"/>
      <c r="BY55" s="283"/>
      <c r="BZ55" s="283"/>
      <c r="CA55" s="283"/>
      <c r="CB55" s="283"/>
      <c r="CC55" s="283"/>
      <c r="CD55" s="283"/>
      <c r="CE55" s="283"/>
      <c r="CF55" s="283"/>
      <c r="CG55" s="283"/>
      <c r="CH55" s="283"/>
      <c r="CI55" s="283"/>
      <c r="CJ55" s="283"/>
      <c r="CK55" s="283"/>
      <c r="CL55" s="283"/>
      <c r="CM55" s="283"/>
      <c r="CN55" s="283"/>
      <c r="CO55" s="283"/>
      <c r="CP55" s="283"/>
      <c r="CQ55" s="283"/>
      <c r="CR55" s="283"/>
      <c r="CS55" s="283"/>
      <c r="CT55" s="106"/>
      <c r="CY55" s="69"/>
      <c r="CZ55" s="69"/>
      <c r="FP55" s="78"/>
      <c r="FQ55" s="71"/>
      <c r="FS55" s="71"/>
    </row>
    <row r="56" spans="1:175" s="73" customFormat="1" ht="20.25" customHeight="1" x14ac:dyDescent="0.2">
      <c r="A56" s="241">
        <v>6</v>
      </c>
      <c r="B56" s="241"/>
      <c r="C56" s="289" t="s">
        <v>547</v>
      </c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289"/>
      <c r="BB56" s="289"/>
      <c r="BC56" s="289"/>
      <c r="BD56" s="289"/>
      <c r="BE56" s="289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289"/>
      <c r="BU56" s="289"/>
      <c r="BV56" s="289"/>
      <c r="BW56" s="289"/>
      <c r="BX56" s="289"/>
      <c r="BY56" s="289"/>
      <c r="BZ56" s="289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106"/>
      <c r="FP56" s="78"/>
      <c r="FQ56" s="71"/>
      <c r="FS56" s="71"/>
    </row>
    <row r="57" spans="1:175" s="73" customFormat="1" x14ac:dyDescent="0.2">
      <c r="A57" s="241">
        <v>7</v>
      </c>
      <c r="B57" s="241"/>
      <c r="C57" s="283" t="s">
        <v>905</v>
      </c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  <c r="AC57" s="283"/>
      <c r="AD57" s="283"/>
      <c r="AE57" s="283"/>
      <c r="AF57" s="283"/>
      <c r="AG57" s="283"/>
      <c r="AH57" s="283"/>
      <c r="AI57" s="283"/>
      <c r="AJ57" s="283"/>
      <c r="AK57" s="283"/>
      <c r="AL57" s="283"/>
      <c r="AM57" s="283"/>
      <c r="AN57" s="283"/>
      <c r="AO57" s="283"/>
      <c r="AP57" s="283"/>
      <c r="AQ57" s="283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3"/>
      <c r="BR57" s="283"/>
      <c r="BS57" s="283"/>
      <c r="BT57" s="283"/>
      <c r="BU57" s="283"/>
      <c r="BV57" s="283"/>
      <c r="BW57" s="283"/>
      <c r="BX57" s="283"/>
      <c r="BY57" s="283"/>
      <c r="BZ57" s="283"/>
      <c r="CA57" s="283"/>
      <c r="CB57" s="283"/>
      <c r="CC57" s="283"/>
      <c r="CD57" s="283"/>
      <c r="CE57" s="283"/>
      <c r="CF57" s="283"/>
      <c r="CG57" s="283"/>
      <c r="CH57" s="283"/>
      <c r="CI57" s="283"/>
      <c r="CJ57" s="283"/>
      <c r="CK57" s="283"/>
      <c r="CL57" s="283"/>
      <c r="CM57" s="283"/>
      <c r="CN57" s="283"/>
      <c r="CO57" s="283"/>
      <c r="CP57" s="283"/>
      <c r="CQ57" s="283"/>
      <c r="CR57" s="283"/>
      <c r="CS57" s="283"/>
      <c r="CT57" s="106"/>
      <c r="FP57" s="78"/>
      <c r="FQ57" s="71"/>
      <c r="FS57" s="71"/>
    </row>
    <row r="58" spans="1:175" s="237" customFormat="1" ht="32.25" customHeight="1" x14ac:dyDescent="0.2">
      <c r="A58" s="291">
        <v>8</v>
      </c>
      <c r="B58" s="291"/>
      <c r="C58" s="292" t="s">
        <v>1646</v>
      </c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39"/>
      <c r="FP58" s="78"/>
      <c r="FQ58" s="236"/>
      <c r="FS58" s="236"/>
    </row>
    <row r="59" spans="1:175" x14ac:dyDescent="0.25">
      <c r="A59" s="51" t="s">
        <v>897</v>
      </c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52"/>
      <c r="CH59" s="70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77"/>
      <c r="CY59" s="73"/>
      <c r="CZ59" s="98"/>
    </row>
    <row r="60" spans="1:175" s="73" customFormat="1" ht="12.75" x14ac:dyDescent="0.2">
      <c r="A60" s="54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6"/>
      <c r="CH60" s="55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FP60" s="78"/>
      <c r="FQ60" s="71"/>
      <c r="FS60" s="71"/>
    </row>
    <row r="61" spans="1:175" s="69" customFormat="1" x14ac:dyDescent="0.2">
      <c r="A61" s="290"/>
      <c r="B61" s="290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  <c r="AA61" s="283"/>
      <c r="AB61" s="283"/>
      <c r="AC61" s="283"/>
      <c r="AD61" s="283"/>
      <c r="AE61" s="283"/>
      <c r="AF61" s="283"/>
      <c r="AG61" s="283"/>
      <c r="AH61" s="283"/>
      <c r="AI61" s="283"/>
      <c r="AJ61" s="283"/>
      <c r="AK61" s="283"/>
      <c r="AL61" s="283"/>
      <c r="AM61" s="283"/>
      <c r="AN61" s="283"/>
      <c r="AO61" s="283"/>
      <c r="AP61" s="283"/>
      <c r="AQ61" s="283"/>
      <c r="AR61" s="283"/>
      <c r="AS61" s="283"/>
      <c r="AT61" s="283"/>
      <c r="AU61" s="283"/>
      <c r="AV61" s="283"/>
      <c r="AW61" s="283"/>
      <c r="AX61" s="283"/>
      <c r="AY61" s="283"/>
      <c r="AZ61" s="283"/>
      <c r="BA61" s="283"/>
      <c r="BB61" s="283"/>
      <c r="BC61" s="283"/>
      <c r="BD61" s="283"/>
      <c r="BE61" s="283"/>
      <c r="BF61" s="283"/>
      <c r="BG61" s="283"/>
      <c r="BH61" s="283"/>
      <c r="BI61" s="283"/>
      <c r="BJ61" s="283"/>
      <c r="BK61" s="283"/>
      <c r="BL61" s="283"/>
      <c r="BM61" s="283"/>
      <c r="BN61" s="283"/>
      <c r="BO61" s="283"/>
      <c r="BP61" s="283"/>
      <c r="BQ61" s="283"/>
      <c r="BR61" s="283"/>
      <c r="BS61" s="283"/>
      <c r="BT61" s="283"/>
      <c r="BU61" s="283"/>
      <c r="BV61" s="283"/>
      <c r="BW61" s="283"/>
      <c r="BX61" s="283"/>
      <c r="BY61" s="283"/>
      <c r="BZ61" s="283"/>
      <c r="CA61" s="283"/>
      <c r="CB61" s="283"/>
      <c r="CC61" s="283"/>
      <c r="CD61" s="283"/>
      <c r="CE61" s="283"/>
      <c r="CF61" s="283"/>
      <c r="CG61" s="283"/>
      <c r="CH61" s="283"/>
      <c r="CI61" s="283"/>
      <c r="CJ61" s="283"/>
      <c r="CK61" s="283"/>
      <c r="CL61" s="283"/>
      <c r="CM61" s="283"/>
      <c r="CN61" s="283"/>
      <c r="CO61" s="283"/>
      <c r="CP61" s="283"/>
      <c r="CQ61" s="283"/>
      <c r="CR61" s="283"/>
      <c r="CS61" s="283"/>
      <c r="CY61" s="73"/>
      <c r="CZ61" s="73"/>
      <c r="FP61" s="89"/>
      <c r="FQ61" s="48"/>
      <c r="FS61" s="48"/>
    </row>
    <row r="62" spans="1:175" s="73" customFormat="1" ht="3" customHeight="1" x14ac:dyDescent="0.2">
      <c r="A62" s="286"/>
      <c r="B62" s="286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  <c r="AC62" s="283"/>
      <c r="AD62" s="283"/>
      <c r="AE62" s="283"/>
      <c r="AF62" s="283"/>
      <c r="AG62" s="283"/>
      <c r="AH62" s="283"/>
      <c r="AI62" s="283"/>
      <c r="AJ62" s="283"/>
      <c r="AK62" s="283"/>
      <c r="AL62" s="283"/>
      <c r="AM62" s="283"/>
      <c r="AN62" s="283"/>
      <c r="AO62" s="283"/>
      <c r="AP62" s="283"/>
      <c r="AQ62" s="283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  <c r="BH62" s="283"/>
      <c r="BI62" s="283"/>
      <c r="BJ62" s="283"/>
      <c r="BK62" s="283"/>
      <c r="BL62" s="283"/>
      <c r="BM62" s="283"/>
      <c r="BN62" s="283"/>
      <c r="BO62" s="283"/>
      <c r="BP62" s="283"/>
      <c r="BQ62" s="283"/>
      <c r="BR62" s="283"/>
      <c r="BS62" s="283"/>
      <c r="BT62" s="283"/>
      <c r="BU62" s="283"/>
      <c r="BV62" s="283"/>
      <c r="BW62" s="283"/>
      <c r="BX62" s="283"/>
      <c r="BY62" s="283"/>
      <c r="BZ62" s="283"/>
      <c r="CA62" s="283"/>
      <c r="CB62" s="283"/>
      <c r="CC62" s="283"/>
      <c r="CD62" s="283"/>
      <c r="CE62" s="283"/>
      <c r="CF62" s="283"/>
      <c r="CG62" s="283"/>
      <c r="CH62" s="283"/>
      <c r="CI62" s="283"/>
      <c r="CJ62" s="283"/>
      <c r="CK62" s="283"/>
      <c r="CL62" s="283"/>
      <c r="CM62" s="283"/>
      <c r="CN62" s="283"/>
      <c r="CO62" s="283"/>
      <c r="CP62" s="283"/>
      <c r="CQ62" s="283"/>
      <c r="CR62" s="283"/>
      <c r="CS62" s="283"/>
      <c r="FP62" s="78"/>
      <c r="FQ62" s="71"/>
      <c r="FS62" s="71"/>
    </row>
    <row r="63" spans="1:175" s="73" customFormat="1" ht="12.75" x14ac:dyDescent="0.2">
      <c r="A63" s="71"/>
      <c r="CG63" s="6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FP63" s="78"/>
      <c r="FQ63" s="71"/>
      <c r="FS63" s="71"/>
    </row>
    <row r="64" spans="1:175" s="73" customFormat="1" ht="12.75" x14ac:dyDescent="0.2">
      <c r="A64" s="71"/>
      <c r="CG64" s="6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FP64" s="78"/>
      <c r="FQ64" s="71"/>
      <c r="FS64" s="71"/>
    </row>
    <row r="65" spans="1:178" s="73" customFormat="1" ht="12.75" x14ac:dyDescent="0.2">
      <c r="A65" s="71"/>
      <c r="CG65" s="6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FP65" s="78"/>
      <c r="FQ65" s="71"/>
      <c r="FS65" s="71"/>
    </row>
    <row r="66" spans="1:178" s="73" customFormat="1" ht="12.75" x14ac:dyDescent="0.2">
      <c r="A66" s="71" t="s">
        <v>45</v>
      </c>
      <c r="CG66" s="6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FP66" s="78"/>
      <c r="FQ66" s="71"/>
      <c r="FS66" s="71"/>
    </row>
    <row r="67" spans="1:178" s="73" customFormat="1" x14ac:dyDescent="0.25">
      <c r="A67" s="71" t="s">
        <v>86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FP67" s="78"/>
      <c r="FQ67" s="71"/>
      <c r="FS67" s="71"/>
    </row>
    <row r="68" spans="1:178" s="73" customFormat="1" x14ac:dyDescent="0.25">
      <c r="A68" s="71" t="s">
        <v>85</v>
      </c>
      <c r="O68" s="251" t="s">
        <v>1174</v>
      </c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51"/>
      <c r="AV68" s="1"/>
      <c r="AW68" s="1"/>
      <c r="AX68" s="1"/>
      <c r="AY68" s="1"/>
      <c r="AZ68" s="1"/>
      <c r="BA68" s="1"/>
      <c r="BB68" s="251" t="str">
        <f>VLOOKUP(P20,FJ:FQ,8,0)</f>
        <v>И.Ю. Лодырев</v>
      </c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BM68" s="251"/>
      <c r="BN68" s="251"/>
      <c r="BO68" s="251"/>
      <c r="BP68" s="251"/>
      <c r="BQ68" s="251"/>
      <c r="BR68" s="251"/>
      <c r="BS68" s="251"/>
      <c r="BT68" s="251"/>
      <c r="BU68" s="251"/>
      <c r="BV68" s="251"/>
      <c r="BW68" s="251"/>
      <c r="BX68" s="251"/>
      <c r="BY68" s="251"/>
      <c r="BZ68" s="251"/>
      <c r="CA68" s="251"/>
      <c r="CB68" s="251"/>
      <c r="CC68" s="251"/>
      <c r="CD68" s="251"/>
      <c r="CE68" s="251"/>
      <c r="CF68" s="251"/>
      <c r="CG68" s="251"/>
      <c r="CH68" s="251"/>
      <c r="CI68" s="251"/>
      <c r="CJ68" s="251"/>
      <c r="FJ68" s="107" t="s">
        <v>1175</v>
      </c>
      <c r="FK68" s="107" t="s">
        <v>5</v>
      </c>
      <c r="FL68" s="107" t="s">
        <v>6</v>
      </c>
      <c r="FM68" s="107" t="s">
        <v>384</v>
      </c>
      <c r="FN68" s="107" t="s">
        <v>1176</v>
      </c>
      <c r="FO68" s="73" t="s">
        <v>25</v>
      </c>
      <c r="FP68" s="78"/>
      <c r="FQ68" s="71"/>
      <c r="FS68" s="71"/>
    </row>
    <row r="69" spans="1:178" s="73" customFormat="1" ht="12.75" x14ac:dyDescent="0.2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287" t="s">
        <v>46</v>
      </c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69"/>
      <c r="AW69" s="69"/>
      <c r="AX69" s="69"/>
      <c r="AY69" s="69"/>
      <c r="AZ69" s="69"/>
      <c r="BA69" s="69"/>
      <c r="BB69" s="287" t="s">
        <v>48</v>
      </c>
      <c r="BC69" s="287"/>
      <c r="BD69" s="287"/>
      <c r="BE69" s="287"/>
      <c r="BF69" s="287"/>
      <c r="BG69" s="287"/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7"/>
      <c r="BY69" s="287"/>
      <c r="BZ69" s="287"/>
      <c r="CA69" s="287"/>
      <c r="CB69" s="287"/>
      <c r="CC69" s="287"/>
      <c r="CD69" s="287"/>
      <c r="CE69" s="287"/>
      <c r="CF69" s="287"/>
      <c r="CG69" s="287"/>
      <c r="CH69" s="287"/>
      <c r="CI69" s="287"/>
      <c r="CJ69" s="287"/>
      <c r="CK69" s="69"/>
      <c r="CL69" s="69"/>
      <c r="CM69" s="69"/>
      <c r="CN69" s="69"/>
      <c r="CO69" s="69"/>
      <c r="CP69" s="69"/>
      <c r="CQ69" s="69"/>
      <c r="CR69" s="69"/>
      <c r="CS69" s="69"/>
      <c r="FJ69" s="107" t="s">
        <v>1177</v>
      </c>
      <c r="FK69" s="107">
        <v>8602002031</v>
      </c>
      <c r="FL69" s="107">
        <v>860201001</v>
      </c>
      <c r="FM69" s="107">
        <v>71876000001</v>
      </c>
      <c r="FN69" s="108" t="s">
        <v>1178</v>
      </c>
      <c r="FO69" s="157" t="s">
        <v>1179</v>
      </c>
      <c r="FP69" s="78" t="s">
        <v>1180</v>
      </c>
      <c r="FQ69" s="156" t="s">
        <v>1181</v>
      </c>
      <c r="FR69" s="157" t="s">
        <v>1182</v>
      </c>
      <c r="FS69" s="156" t="s">
        <v>1183</v>
      </c>
      <c r="FT69" s="157"/>
      <c r="FU69" s="157"/>
      <c r="FV69" s="157"/>
    </row>
    <row r="70" spans="1:178" s="73" customFormat="1" ht="12.75" x14ac:dyDescent="0.2">
      <c r="FJ70" s="107" t="s">
        <v>1184</v>
      </c>
      <c r="FK70" s="107">
        <v>8602015898</v>
      </c>
      <c r="FL70" s="107">
        <v>860201001</v>
      </c>
      <c r="FM70" s="107">
        <v>71876000001</v>
      </c>
      <c r="FN70" s="108" t="s">
        <v>1178</v>
      </c>
      <c r="FO70" s="157" t="s">
        <v>1179</v>
      </c>
      <c r="FP70" s="78" t="s">
        <v>1180</v>
      </c>
      <c r="FQ70" s="156" t="s">
        <v>1185</v>
      </c>
      <c r="FR70" s="157">
        <v>74301252</v>
      </c>
      <c r="FS70" s="156" t="s">
        <v>1186</v>
      </c>
      <c r="FT70" s="157"/>
      <c r="FU70" s="157"/>
      <c r="FV70" s="157"/>
    </row>
    <row r="71" spans="1:178" s="73" customFormat="1" ht="12.75" hidden="1" x14ac:dyDescent="0.2">
      <c r="A71" s="71" t="s">
        <v>49</v>
      </c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BB71" s="284"/>
      <c r="BC71" s="284"/>
      <c r="BD71" s="284"/>
      <c r="BE71" s="284"/>
      <c r="BF71" s="284"/>
      <c r="BG71" s="284"/>
      <c r="BH71" s="284"/>
      <c r="BI71" s="284"/>
      <c r="BJ71" s="284"/>
      <c r="BK71" s="284"/>
      <c r="BL71" s="284"/>
      <c r="BM71" s="284"/>
      <c r="BN71" s="284"/>
      <c r="BO71" s="284"/>
      <c r="BP71" s="284"/>
      <c r="BQ71" s="284"/>
      <c r="BR71" s="284"/>
      <c r="BS71" s="284"/>
      <c r="BT71" s="284"/>
      <c r="BU71" s="284"/>
      <c r="BV71" s="284"/>
      <c r="BW71" s="284"/>
      <c r="BX71" s="284"/>
      <c r="BY71" s="284"/>
      <c r="BZ71" s="284"/>
      <c r="CA71" s="284"/>
      <c r="CB71" s="284"/>
      <c r="CC71" s="284"/>
      <c r="CD71" s="284"/>
      <c r="CE71" s="284"/>
      <c r="CF71" s="284"/>
      <c r="CG71" s="284"/>
      <c r="CH71" s="284"/>
      <c r="CI71" s="284"/>
      <c r="CJ71" s="284"/>
      <c r="FJ71" s="107" t="s">
        <v>1187</v>
      </c>
      <c r="FK71" s="107">
        <v>8602002497</v>
      </c>
      <c r="FL71" s="107">
        <v>860201001</v>
      </c>
      <c r="FM71" s="107">
        <v>71876000001</v>
      </c>
      <c r="FN71" s="108" t="s">
        <v>1178</v>
      </c>
      <c r="FO71" s="157" t="s">
        <v>1179</v>
      </c>
      <c r="FP71" s="78" t="s">
        <v>1180</v>
      </c>
      <c r="FQ71" s="156" t="s">
        <v>1188</v>
      </c>
      <c r="FR71" s="157" t="s">
        <v>1189</v>
      </c>
      <c r="FS71" s="156" t="s">
        <v>1190</v>
      </c>
      <c r="FT71" s="157"/>
      <c r="FU71" s="157"/>
      <c r="FV71" s="157"/>
    </row>
    <row r="72" spans="1:178" s="73" customFormat="1" ht="12.75" hidden="1" x14ac:dyDescent="0.2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287" t="s">
        <v>46</v>
      </c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69"/>
      <c r="AW72" s="69"/>
      <c r="AX72" s="69"/>
      <c r="AY72" s="69"/>
      <c r="AZ72" s="69"/>
      <c r="BA72" s="69"/>
      <c r="BB72" s="287" t="s">
        <v>169</v>
      </c>
      <c r="BC72" s="287"/>
      <c r="BD72" s="287"/>
      <c r="BE72" s="287"/>
      <c r="BF72" s="287"/>
      <c r="BG72" s="287"/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7"/>
      <c r="BY72" s="287"/>
      <c r="BZ72" s="287"/>
      <c r="CA72" s="287"/>
      <c r="CB72" s="287"/>
      <c r="CC72" s="287"/>
      <c r="CD72" s="287"/>
      <c r="CE72" s="287"/>
      <c r="CF72" s="287"/>
      <c r="CG72" s="287"/>
      <c r="CH72" s="287"/>
      <c r="CI72" s="287"/>
      <c r="CJ72" s="287"/>
      <c r="CK72" s="69"/>
      <c r="CL72" s="69"/>
      <c r="CM72" s="69"/>
      <c r="CN72" s="69"/>
      <c r="CO72" s="69"/>
      <c r="CP72" s="69"/>
      <c r="CQ72" s="69"/>
      <c r="CR72" s="69"/>
      <c r="CS72" s="69"/>
      <c r="FJ72" s="107" t="s">
        <v>1191</v>
      </c>
      <c r="FK72" s="107">
        <v>8602001091</v>
      </c>
      <c r="FL72" s="107">
        <v>860201001</v>
      </c>
      <c r="FM72" s="107">
        <v>71876000001</v>
      </c>
      <c r="FN72" s="108" t="s">
        <v>1178</v>
      </c>
      <c r="FO72" s="157" t="s">
        <v>1179</v>
      </c>
      <c r="FP72" s="78" t="s">
        <v>1180</v>
      </c>
      <c r="FQ72" s="156" t="s">
        <v>1192</v>
      </c>
      <c r="FR72" s="157" t="s">
        <v>1193</v>
      </c>
      <c r="FS72" s="156" t="s">
        <v>1194</v>
      </c>
      <c r="FT72" s="157"/>
      <c r="FU72" s="157"/>
      <c r="FV72" s="157"/>
    </row>
    <row r="73" spans="1:178" s="73" customFormat="1" ht="12.75" x14ac:dyDescent="0.2">
      <c r="FJ73" s="107" t="s">
        <v>1195</v>
      </c>
      <c r="FK73" s="107">
        <v>8602003290</v>
      </c>
      <c r="FL73" s="107">
        <v>860201001</v>
      </c>
      <c r="FM73" s="107">
        <v>71876000001</v>
      </c>
      <c r="FN73" s="108" t="s">
        <v>1178</v>
      </c>
      <c r="FO73" s="157" t="s">
        <v>1179</v>
      </c>
      <c r="FP73" s="78" t="s">
        <v>1180</v>
      </c>
      <c r="FQ73" s="156" t="s">
        <v>1196</v>
      </c>
      <c r="FR73" s="157" t="s">
        <v>1197</v>
      </c>
      <c r="FS73" s="156" t="s">
        <v>1198</v>
      </c>
      <c r="FT73" s="157"/>
      <c r="FU73" s="157"/>
      <c r="FV73" s="157"/>
    </row>
    <row r="74" spans="1:178" s="73" customFormat="1" ht="12.75" x14ac:dyDescent="0.2">
      <c r="A74" s="68" t="s">
        <v>51</v>
      </c>
      <c r="B74" s="284" t="s">
        <v>1317</v>
      </c>
      <c r="C74" s="284"/>
      <c r="D74" s="284"/>
      <c r="E74" s="71" t="s">
        <v>52</v>
      </c>
      <c r="G74" s="284" t="s">
        <v>1199</v>
      </c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5">
        <v>20</v>
      </c>
      <c r="S74" s="285"/>
      <c r="T74" s="285"/>
      <c r="U74" s="284" t="s">
        <v>1497</v>
      </c>
      <c r="V74" s="284"/>
      <c r="W74" s="284"/>
      <c r="X74" s="71" t="s">
        <v>10</v>
      </c>
      <c r="FJ74" s="107" t="s">
        <v>1200</v>
      </c>
      <c r="FK74" s="107">
        <v>8602001743</v>
      </c>
      <c r="FL74" s="107">
        <v>860201001</v>
      </c>
      <c r="FM74" s="107">
        <v>71876000001</v>
      </c>
      <c r="FN74" s="108" t="s">
        <v>1178</v>
      </c>
      <c r="FO74" s="157" t="s">
        <v>1201</v>
      </c>
      <c r="FP74" s="78" t="s">
        <v>1202</v>
      </c>
      <c r="FQ74" s="156" t="s">
        <v>1203</v>
      </c>
      <c r="FR74" s="157">
        <v>74304045</v>
      </c>
      <c r="FS74" s="156" t="s">
        <v>1204</v>
      </c>
      <c r="FT74" s="157"/>
      <c r="FU74" s="157"/>
      <c r="FV74" s="157"/>
    </row>
    <row r="75" spans="1:178" s="73" customFormat="1" ht="12.75" x14ac:dyDescent="0.2">
      <c r="FJ75" s="107" t="s">
        <v>1205</v>
      </c>
      <c r="FK75" s="107">
        <v>8602001976</v>
      </c>
      <c r="FL75" s="107">
        <v>860201001</v>
      </c>
      <c r="FM75" s="107">
        <v>71876000001</v>
      </c>
      <c r="FN75" s="108" t="s">
        <v>1178</v>
      </c>
      <c r="FO75" s="157" t="s">
        <v>1201</v>
      </c>
      <c r="FP75" s="78" t="s">
        <v>1202</v>
      </c>
      <c r="FQ75" s="156" t="s">
        <v>1494</v>
      </c>
      <c r="FR75" s="157">
        <v>74304072</v>
      </c>
      <c r="FS75" s="156" t="s">
        <v>1206</v>
      </c>
      <c r="FT75" s="157"/>
      <c r="FU75" s="157"/>
      <c r="FV75" s="157"/>
    </row>
    <row r="76" spans="1:178" s="73" customFormat="1" ht="12.75" x14ac:dyDescent="0.2">
      <c r="FJ76" s="107" t="s">
        <v>1207</v>
      </c>
      <c r="FK76" s="107">
        <v>8602002024</v>
      </c>
      <c r="FL76" s="107">
        <v>860201001</v>
      </c>
      <c r="FM76" s="107">
        <v>71876000001</v>
      </c>
      <c r="FN76" s="108" t="s">
        <v>1178</v>
      </c>
      <c r="FO76" s="157" t="s">
        <v>1201</v>
      </c>
      <c r="FP76" s="78" t="s">
        <v>1202</v>
      </c>
      <c r="FQ76" s="156" t="s">
        <v>1493</v>
      </c>
      <c r="FR76" s="157">
        <v>74304027</v>
      </c>
      <c r="FS76" s="156" t="s">
        <v>1208</v>
      </c>
      <c r="FT76" s="157"/>
      <c r="FU76" s="157"/>
      <c r="FV76" s="157"/>
    </row>
    <row r="77" spans="1:178" s="73" customFormat="1" ht="12.75" x14ac:dyDescent="0.2">
      <c r="FJ77" s="107" t="s">
        <v>1209</v>
      </c>
      <c r="FK77" s="107">
        <v>8602200040</v>
      </c>
      <c r="FL77" s="107">
        <v>860201001</v>
      </c>
      <c r="FM77" s="107">
        <v>71876000001</v>
      </c>
      <c r="FN77" s="108" t="s">
        <v>1178</v>
      </c>
      <c r="FO77" s="157" t="s">
        <v>1201</v>
      </c>
      <c r="FP77" s="78" t="s">
        <v>1202</v>
      </c>
      <c r="FQ77" s="156" t="s">
        <v>1210</v>
      </c>
      <c r="FR77" s="157">
        <v>74304329</v>
      </c>
      <c r="FS77" s="156" t="s">
        <v>1211</v>
      </c>
      <c r="FT77" s="157"/>
      <c r="FU77" s="157"/>
      <c r="FV77" s="157"/>
    </row>
    <row r="78" spans="1:178" s="73" customFormat="1" ht="12.75" x14ac:dyDescent="0.2">
      <c r="FJ78" s="107" t="s">
        <v>1212</v>
      </c>
      <c r="FK78" s="107">
        <v>8602000468</v>
      </c>
      <c r="FL78" s="107">
        <v>860201001</v>
      </c>
      <c r="FM78" s="107">
        <v>71876000001</v>
      </c>
      <c r="FN78" s="108" t="s">
        <v>1178</v>
      </c>
      <c r="FO78" s="157" t="s">
        <v>1201</v>
      </c>
      <c r="FP78" s="78" t="s">
        <v>1202</v>
      </c>
      <c r="FQ78" s="156" t="s">
        <v>1213</v>
      </c>
      <c r="FR78" s="157">
        <v>74304056</v>
      </c>
      <c r="FS78" s="156" t="s">
        <v>1214</v>
      </c>
      <c r="FT78" s="157"/>
      <c r="FU78" s="157"/>
      <c r="FV78" s="157"/>
    </row>
    <row r="79" spans="1:178" s="73" customFormat="1" ht="12.75" x14ac:dyDescent="0.2">
      <c r="FJ79" s="107" t="s">
        <v>1215</v>
      </c>
      <c r="FK79" s="107">
        <v>8602002352</v>
      </c>
      <c r="FL79" s="107">
        <v>860201001</v>
      </c>
      <c r="FM79" s="107">
        <v>71876000001</v>
      </c>
      <c r="FN79" s="108" t="s">
        <v>1178</v>
      </c>
      <c r="FO79" s="157" t="s">
        <v>1201</v>
      </c>
      <c r="FP79" s="78" t="s">
        <v>1202</v>
      </c>
      <c r="FQ79" s="156" t="s">
        <v>1216</v>
      </c>
      <c r="FR79" s="157">
        <v>74304065</v>
      </c>
      <c r="FS79" s="156" t="s">
        <v>1217</v>
      </c>
      <c r="FT79" s="157"/>
      <c r="FU79" s="157"/>
      <c r="FV79" s="157"/>
    </row>
    <row r="80" spans="1:178" s="73" customFormat="1" ht="12.75" x14ac:dyDescent="0.2">
      <c r="FJ80" s="107" t="s">
        <v>1218</v>
      </c>
      <c r="FK80" s="107">
        <v>8602002225</v>
      </c>
      <c r="FL80" s="107">
        <v>860201001</v>
      </c>
      <c r="FM80" s="107">
        <v>71876000001</v>
      </c>
      <c r="FN80" s="108" t="s">
        <v>1178</v>
      </c>
      <c r="FO80" s="157" t="s">
        <v>1201</v>
      </c>
      <c r="FP80" s="78" t="s">
        <v>1202</v>
      </c>
      <c r="FQ80" s="156" t="s">
        <v>1219</v>
      </c>
      <c r="FR80" s="157">
        <v>74304060</v>
      </c>
      <c r="FS80" s="156" t="s">
        <v>1220</v>
      </c>
      <c r="FT80" s="157"/>
      <c r="FU80" s="157"/>
      <c r="FV80" s="157"/>
    </row>
    <row r="81" spans="1:178" s="73" customFormat="1" ht="12.75" x14ac:dyDescent="0.2">
      <c r="FJ81" s="107" t="s">
        <v>1221</v>
      </c>
      <c r="FK81" s="107">
        <v>8602002183</v>
      </c>
      <c r="FL81" s="107">
        <v>860201001</v>
      </c>
      <c r="FM81" s="107">
        <v>71876000001</v>
      </c>
      <c r="FN81" s="108" t="s">
        <v>1178</v>
      </c>
      <c r="FO81" s="157" t="s">
        <v>1201</v>
      </c>
      <c r="FP81" s="78" t="s">
        <v>1202</v>
      </c>
      <c r="FQ81" s="156" t="s">
        <v>1222</v>
      </c>
      <c r="FR81" s="157">
        <v>74304067</v>
      </c>
      <c r="FS81" s="156" t="s">
        <v>1223</v>
      </c>
      <c r="FT81" s="157"/>
      <c r="FU81" s="157"/>
      <c r="FV81" s="157"/>
    </row>
    <row r="82" spans="1:178" s="73" customFormat="1" ht="12.75" x14ac:dyDescent="0.2">
      <c r="FJ82" s="107" t="s">
        <v>1164</v>
      </c>
      <c r="FK82" s="107">
        <v>8602002730</v>
      </c>
      <c r="FL82" s="107">
        <v>860201001</v>
      </c>
      <c r="FM82" s="107">
        <v>71876000001</v>
      </c>
      <c r="FN82" s="108" t="s">
        <v>1178</v>
      </c>
      <c r="FO82" s="157" t="s">
        <v>1201</v>
      </c>
      <c r="FP82" s="78" t="s">
        <v>1202</v>
      </c>
      <c r="FQ82" s="156" t="s">
        <v>1224</v>
      </c>
      <c r="FR82" s="157">
        <v>74304066</v>
      </c>
      <c r="FS82" s="156" t="s">
        <v>1225</v>
      </c>
      <c r="FT82" s="157"/>
      <c r="FU82" s="157"/>
      <c r="FV82" s="157"/>
    </row>
    <row r="83" spans="1:178" s="73" customFormat="1" ht="12.75" x14ac:dyDescent="0.2">
      <c r="FJ83" s="107" t="s">
        <v>1226</v>
      </c>
      <c r="FK83" s="107">
        <v>8602200523</v>
      </c>
      <c r="FL83" s="107">
        <v>860201001</v>
      </c>
      <c r="FM83" s="107">
        <v>71876000001</v>
      </c>
      <c r="FN83" s="108" t="s">
        <v>1178</v>
      </c>
      <c r="FO83" s="157" t="s">
        <v>1201</v>
      </c>
      <c r="FP83" s="78" t="s">
        <v>1202</v>
      </c>
      <c r="FQ83" s="156" t="s">
        <v>1227</v>
      </c>
      <c r="FR83" s="157">
        <v>74304087</v>
      </c>
      <c r="FS83" s="156" t="s">
        <v>1228</v>
      </c>
      <c r="FT83" s="157"/>
      <c r="FU83" s="157"/>
      <c r="FV83" s="157"/>
    </row>
    <row r="84" spans="1:178" s="73" customFormat="1" ht="12.75" x14ac:dyDescent="0.2">
      <c r="FJ84" s="107" t="s">
        <v>1229</v>
      </c>
      <c r="FK84" s="107">
        <v>8602002017</v>
      </c>
      <c r="FL84" s="107">
        <v>860201001</v>
      </c>
      <c r="FM84" s="107">
        <v>71876000001</v>
      </c>
      <c r="FN84" s="108" t="s">
        <v>1178</v>
      </c>
      <c r="FO84" s="157" t="s">
        <v>1201</v>
      </c>
      <c r="FP84" s="78" t="s">
        <v>1202</v>
      </c>
      <c r="FQ84" s="156" t="s">
        <v>1230</v>
      </c>
      <c r="FR84" s="157">
        <v>74304037</v>
      </c>
      <c r="FS84" s="156" t="s">
        <v>1231</v>
      </c>
      <c r="FT84" s="157"/>
      <c r="FU84" s="157"/>
      <c r="FV84" s="157"/>
    </row>
    <row r="85" spans="1:178" s="73" customFormat="1" ht="12.75" x14ac:dyDescent="0.2">
      <c r="FJ85" s="107" t="s">
        <v>1232</v>
      </c>
      <c r="FK85" s="107">
        <v>8602000250</v>
      </c>
      <c r="FL85" s="107">
        <v>860201001</v>
      </c>
      <c r="FM85" s="107">
        <v>71876000001</v>
      </c>
      <c r="FN85" s="108" t="s">
        <v>1178</v>
      </c>
      <c r="FO85" s="157" t="s">
        <v>1201</v>
      </c>
      <c r="FP85" s="78" t="s">
        <v>1202</v>
      </c>
      <c r="FQ85" s="156" t="s">
        <v>1233</v>
      </c>
      <c r="FR85" s="157">
        <v>74304070</v>
      </c>
      <c r="FS85" s="156" t="s">
        <v>1234</v>
      </c>
      <c r="FT85" s="157"/>
      <c r="FU85" s="157"/>
      <c r="FV85" s="157"/>
    </row>
    <row r="86" spans="1:178" s="73" customFormat="1" ht="12.75" x14ac:dyDescent="0.2">
      <c r="FJ86" s="107" t="s">
        <v>1235</v>
      </c>
      <c r="FK86" s="107">
        <v>8602002120</v>
      </c>
      <c r="FL86" s="107">
        <v>860201001</v>
      </c>
      <c r="FM86" s="107">
        <v>71876000001</v>
      </c>
      <c r="FN86" s="108" t="s">
        <v>1178</v>
      </c>
      <c r="FO86" s="157" t="s">
        <v>1201</v>
      </c>
      <c r="FP86" s="78" t="s">
        <v>1202</v>
      </c>
      <c r="FQ86" s="156" t="s">
        <v>1236</v>
      </c>
      <c r="FR86" s="157">
        <v>74304071</v>
      </c>
      <c r="FS86" s="156" t="s">
        <v>1237</v>
      </c>
      <c r="FT86" s="157"/>
      <c r="FU86" s="157"/>
      <c r="FV86" s="157"/>
    </row>
    <row r="87" spans="1:178" s="73" customFormat="1" x14ac:dyDescent="0.25">
      <c r="CY87" s="1"/>
      <c r="CZ87" s="1"/>
      <c r="FJ87" s="107" t="s">
        <v>1238</v>
      </c>
      <c r="FK87" s="107">
        <v>8602000147</v>
      </c>
      <c r="FL87" s="107">
        <v>860201001</v>
      </c>
      <c r="FM87" s="107">
        <v>71876000001</v>
      </c>
      <c r="FN87" s="108" t="s">
        <v>1178</v>
      </c>
      <c r="FO87" s="157" t="s">
        <v>1201</v>
      </c>
      <c r="FP87" s="78" t="s">
        <v>1202</v>
      </c>
      <c r="FQ87" s="156" t="s">
        <v>1239</v>
      </c>
      <c r="FR87" s="157">
        <v>74304021</v>
      </c>
      <c r="FS87" s="156" t="s">
        <v>1240</v>
      </c>
      <c r="FT87" s="157"/>
      <c r="FU87" s="157"/>
      <c r="FV87" s="157"/>
    </row>
    <row r="88" spans="1:178" s="73" customFormat="1" x14ac:dyDescent="0.25">
      <c r="CY88" s="1"/>
      <c r="CZ88" s="1"/>
      <c r="FJ88" s="107" t="s">
        <v>1241</v>
      </c>
      <c r="FK88" s="107">
        <v>8602002190</v>
      </c>
      <c r="FL88" s="107">
        <v>860201001</v>
      </c>
      <c r="FM88" s="107">
        <v>71876000001</v>
      </c>
      <c r="FN88" s="108" t="s">
        <v>1178</v>
      </c>
      <c r="FO88" s="157" t="s">
        <v>1201</v>
      </c>
      <c r="FP88" s="78" t="s">
        <v>1202</v>
      </c>
      <c r="FQ88" s="156" t="s">
        <v>1242</v>
      </c>
      <c r="FR88" s="157">
        <v>74304069</v>
      </c>
      <c r="FS88" s="156" t="s">
        <v>1243</v>
      </c>
      <c r="FT88" s="157"/>
      <c r="FU88" s="157"/>
      <c r="FV88" s="157"/>
    </row>
    <row r="89" spans="1:178" s="73" customFormat="1" x14ac:dyDescent="0.25">
      <c r="CY89" s="1"/>
      <c r="CZ89" s="1"/>
      <c r="FJ89" s="107" t="s">
        <v>1244</v>
      </c>
      <c r="FK89" s="107">
        <v>8602001486</v>
      </c>
      <c r="FL89" s="107">
        <v>860201001</v>
      </c>
      <c r="FM89" s="107">
        <v>71876000001</v>
      </c>
      <c r="FN89" s="108" t="s">
        <v>1178</v>
      </c>
      <c r="FO89" s="157" t="s">
        <v>1201</v>
      </c>
      <c r="FP89" s="78" t="s">
        <v>1202</v>
      </c>
      <c r="FQ89" s="156" t="s">
        <v>1245</v>
      </c>
      <c r="FR89" s="157">
        <v>74304022</v>
      </c>
      <c r="FS89" s="156" t="s">
        <v>1246</v>
      </c>
      <c r="FT89" s="157"/>
      <c r="FU89" s="157"/>
      <c r="FV89" s="157"/>
    </row>
    <row r="90" spans="1:178" s="73" customFormat="1" x14ac:dyDescent="0.25">
      <c r="CY90" s="1"/>
      <c r="CZ90" s="1"/>
      <c r="FJ90" s="107" t="s">
        <v>1247</v>
      </c>
      <c r="FK90" s="107">
        <v>8602000154</v>
      </c>
      <c r="FL90" s="107">
        <v>860201001</v>
      </c>
      <c r="FM90" s="107">
        <v>71876000001</v>
      </c>
      <c r="FN90" s="108" t="s">
        <v>1178</v>
      </c>
      <c r="FO90" s="157" t="s">
        <v>1201</v>
      </c>
      <c r="FP90" s="78" t="s">
        <v>1202</v>
      </c>
      <c r="FQ90" s="156" t="s">
        <v>1248</v>
      </c>
      <c r="FR90" s="157">
        <v>74304079</v>
      </c>
      <c r="FS90" s="156" t="s">
        <v>1249</v>
      </c>
      <c r="FT90" s="157"/>
      <c r="FU90" s="157"/>
      <c r="FV90" s="157"/>
    </row>
    <row r="91" spans="1:178" s="73" customFormat="1" x14ac:dyDescent="0.25">
      <c r="CY91" s="1"/>
      <c r="CZ91" s="1"/>
      <c r="FJ91" s="107" t="s">
        <v>1250</v>
      </c>
      <c r="FK91" s="107">
        <v>8602001983</v>
      </c>
      <c r="FL91" s="107">
        <v>860201001</v>
      </c>
      <c r="FM91" s="107">
        <v>71876000001</v>
      </c>
      <c r="FN91" s="108" t="s">
        <v>1178</v>
      </c>
      <c r="FO91" s="157" t="s">
        <v>1201</v>
      </c>
      <c r="FP91" s="78" t="s">
        <v>1202</v>
      </c>
      <c r="FQ91" s="156" t="s">
        <v>1251</v>
      </c>
      <c r="FR91" s="157">
        <v>74304032</v>
      </c>
      <c r="FS91" s="156" t="s">
        <v>1252</v>
      </c>
      <c r="FT91" s="157"/>
      <c r="FU91" s="157"/>
      <c r="FV91" s="157"/>
    </row>
    <row r="92" spans="1:178" s="73" customFormat="1" x14ac:dyDescent="0.25">
      <c r="CY92" s="1"/>
      <c r="CZ92" s="1"/>
      <c r="FJ92" s="107" t="s">
        <v>1253</v>
      </c>
      <c r="FK92" s="107">
        <v>8602017133</v>
      </c>
      <c r="FL92" s="107">
        <v>860201001</v>
      </c>
      <c r="FM92" s="107">
        <v>71876000001</v>
      </c>
      <c r="FN92" s="108" t="s">
        <v>1178</v>
      </c>
      <c r="FO92" s="157" t="s">
        <v>1201</v>
      </c>
      <c r="FP92" s="78" t="s">
        <v>1202</v>
      </c>
      <c r="FQ92" s="156" t="s">
        <v>1254</v>
      </c>
      <c r="FR92" s="157">
        <v>74304030</v>
      </c>
      <c r="FS92" s="156" t="s">
        <v>1255</v>
      </c>
      <c r="FT92" s="157"/>
      <c r="FU92" s="157"/>
      <c r="FV92" s="157"/>
    </row>
    <row r="93" spans="1:178" s="73" customFormat="1" x14ac:dyDescent="0.25">
      <c r="CY93" s="1"/>
      <c r="CZ93" s="1"/>
      <c r="FJ93" s="107" t="s">
        <v>1256</v>
      </c>
      <c r="FK93" s="107">
        <v>8602002232</v>
      </c>
      <c r="FL93" s="107">
        <v>860201001</v>
      </c>
      <c r="FM93" s="107">
        <v>71876000001</v>
      </c>
      <c r="FN93" s="108" t="s">
        <v>1178</v>
      </c>
      <c r="FO93" s="157" t="s">
        <v>1201</v>
      </c>
      <c r="FP93" s="78" t="s">
        <v>1202</v>
      </c>
      <c r="FQ93" s="156" t="s">
        <v>1257</v>
      </c>
      <c r="FR93" s="157">
        <v>74304035</v>
      </c>
      <c r="FS93" s="156" t="s">
        <v>1258</v>
      </c>
      <c r="FT93" s="157"/>
      <c r="FU93" s="157"/>
      <c r="FV93" s="157"/>
    </row>
    <row r="94" spans="1:178" x14ac:dyDescent="0.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FJ94" s="107" t="s">
        <v>1259</v>
      </c>
      <c r="FK94" s="107">
        <v>8602001888</v>
      </c>
      <c r="FL94" s="107">
        <v>860201001</v>
      </c>
      <c r="FM94" s="107">
        <v>71876000001</v>
      </c>
      <c r="FN94" s="108" t="s">
        <v>1178</v>
      </c>
      <c r="FO94" s="157" t="s">
        <v>1201</v>
      </c>
      <c r="FP94" s="78" t="s">
        <v>1202</v>
      </c>
      <c r="FQ94" s="156" t="s">
        <v>1260</v>
      </c>
      <c r="FR94" s="157">
        <v>74304033</v>
      </c>
      <c r="FS94" s="156" t="s">
        <v>1261</v>
      </c>
      <c r="FT94" s="157"/>
      <c r="FU94" s="157"/>
      <c r="FV94" s="157"/>
    </row>
    <row r="95" spans="1:178" x14ac:dyDescent="0.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FJ95" s="107" t="s">
        <v>1262</v>
      </c>
      <c r="FK95" s="107">
        <v>8602001800</v>
      </c>
      <c r="FL95" s="107">
        <v>860201001</v>
      </c>
      <c r="FM95" s="107">
        <v>71876000001</v>
      </c>
      <c r="FN95" s="108" t="s">
        <v>1178</v>
      </c>
      <c r="FO95" s="157" t="s">
        <v>1201</v>
      </c>
      <c r="FP95" s="78" t="s">
        <v>1202</v>
      </c>
      <c r="FQ95" s="156" t="s">
        <v>1263</v>
      </c>
      <c r="FR95" s="157">
        <v>74304024</v>
      </c>
      <c r="FS95" s="156" t="s">
        <v>1264</v>
      </c>
      <c r="FT95" s="157"/>
      <c r="FU95" s="157"/>
      <c r="FV95" s="157"/>
    </row>
    <row r="96" spans="1:178" x14ac:dyDescent="0.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FJ96" s="107" t="s">
        <v>1265</v>
      </c>
      <c r="FK96" s="107">
        <v>8602002095</v>
      </c>
      <c r="FL96" s="107">
        <v>860201001</v>
      </c>
      <c r="FM96" s="107">
        <v>71876000001</v>
      </c>
      <c r="FN96" s="108" t="s">
        <v>1178</v>
      </c>
      <c r="FO96" s="157" t="s">
        <v>1201</v>
      </c>
      <c r="FP96" s="78" t="s">
        <v>1202</v>
      </c>
      <c r="FQ96" s="156" t="s">
        <v>1266</v>
      </c>
      <c r="FR96" s="157">
        <v>74304031</v>
      </c>
      <c r="FS96" s="156" t="s">
        <v>1267</v>
      </c>
      <c r="FT96" s="157"/>
      <c r="FU96" s="157"/>
      <c r="FV96" s="157"/>
    </row>
    <row r="97" spans="1:178" x14ac:dyDescent="0.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FJ97" s="107" t="s">
        <v>1268</v>
      </c>
      <c r="FK97" s="107">
        <v>8602000122</v>
      </c>
      <c r="FL97" s="107">
        <v>860201001</v>
      </c>
      <c r="FM97" s="107">
        <v>71876000001</v>
      </c>
      <c r="FN97" s="108" t="s">
        <v>1178</v>
      </c>
      <c r="FO97" s="157" t="s">
        <v>1201</v>
      </c>
      <c r="FP97" s="78" t="s">
        <v>1202</v>
      </c>
      <c r="FQ97" s="156" t="s">
        <v>1495</v>
      </c>
      <c r="FR97" s="157">
        <v>74304026</v>
      </c>
      <c r="FS97" s="156" t="s">
        <v>1269</v>
      </c>
      <c r="FT97" s="157"/>
      <c r="FU97" s="157"/>
      <c r="FV97" s="157"/>
    </row>
    <row r="98" spans="1:178" x14ac:dyDescent="0.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FJ98" s="107" t="s">
        <v>1270</v>
      </c>
      <c r="FK98" s="107">
        <v>8602001849</v>
      </c>
      <c r="FL98" s="107">
        <v>860201001</v>
      </c>
      <c r="FM98" s="107">
        <v>71876000001</v>
      </c>
      <c r="FN98" s="108" t="s">
        <v>1178</v>
      </c>
      <c r="FO98" s="157" t="s">
        <v>1201</v>
      </c>
      <c r="FP98" s="78" t="s">
        <v>1202</v>
      </c>
      <c r="FQ98" s="156" t="s">
        <v>1271</v>
      </c>
      <c r="FR98" s="157">
        <v>74304044</v>
      </c>
      <c r="FS98" s="156" t="s">
        <v>1272</v>
      </c>
      <c r="FT98" s="157"/>
      <c r="FU98" s="157"/>
      <c r="FV98" s="157"/>
    </row>
    <row r="99" spans="1:178" x14ac:dyDescent="0.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FJ99" s="107" t="s">
        <v>1273</v>
      </c>
      <c r="FK99" s="107">
        <v>8602002000</v>
      </c>
      <c r="FL99" s="107">
        <v>860201001</v>
      </c>
      <c r="FM99" s="107">
        <v>71876000001</v>
      </c>
      <c r="FN99" s="108" t="s">
        <v>1178</v>
      </c>
      <c r="FO99" s="157" t="s">
        <v>1201</v>
      </c>
      <c r="FP99" s="78" t="s">
        <v>1202</v>
      </c>
      <c r="FQ99" s="156" t="s">
        <v>1496</v>
      </c>
      <c r="FR99" s="157">
        <v>74304055</v>
      </c>
      <c r="FS99" s="156" t="s">
        <v>1274</v>
      </c>
      <c r="FT99" s="157"/>
      <c r="FU99" s="157"/>
      <c r="FV99" s="157"/>
    </row>
    <row r="100" spans="1:178" x14ac:dyDescent="0.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FJ100" s="107" t="s">
        <v>1275</v>
      </c>
      <c r="FK100" s="107">
        <v>8602002793</v>
      </c>
      <c r="FL100" s="107">
        <v>860201001</v>
      </c>
      <c r="FM100" s="107">
        <v>71876000001</v>
      </c>
      <c r="FN100" s="108" t="s">
        <v>1178</v>
      </c>
      <c r="FO100" s="157" t="s">
        <v>1201</v>
      </c>
      <c r="FP100" s="78" t="s">
        <v>1202</v>
      </c>
      <c r="FQ100" s="156" t="s">
        <v>1276</v>
      </c>
      <c r="FR100" s="157">
        <v>74304023</v>
      </c>
      <c r="FS100" s="156" t="s">
        <v>1277</v>
      </c>
      <c r="FT100" s="157"/>
      <c r="FU100" s="157"/>
      <c r="FV100" s="157"/>
    </row>
    <row r="101" spans="1:178" x14ac:dyDescent="0.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FJ101" s="107" t="s">
        <v>1278</v>
      </c>
      <c r="FK101" s="107">
        <v>8602002867</v>
      </c>
      <c r="FL101" s="107">
        <v>860201001</v>
      </c>
      <c r="FM101" s="107">
        <v>71876000001</v>
      </c>
      <c r="FN101" s="108" t="s">
        <v>1178</v>
      </c>
      <c r="FO101" s="157" t="s">
        <v>1201</v>
      </c>
      <c r="FP101" s="78" t="s">
        <v>1202</v>
      </c>
      <c r="FQ101" s="156" t="s">
        <v>1279</v>
      </c>
      <c r="FR101" s="157">
        <v>74304034</v>
      </c>
      <c r="FS101" s="156" t="s">
        <v>1280</v>
      </c>
      <c r="FT101" s="157"/>
      <c r="FU101" s="157"/>
      <c r="FV101" s="157"/>
    </row>
    <row r="102" spans="1:178" x14ac:dyDescent="0.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FJ102" s="107" t="s">
        <v>1281</v>
      </c>
      <c r="FK102" s="107">
        <v>8602017711</v>
      </c>
      <c r="FL102" s="107">
        <v>860201001</v>
      </c>
      <c r="FM102" s="107">
        <v>71876000001</v>
      </c>
      <c r="FN102" s="108" t="s">
        <v>1178</v>
      </c>
      <c r="FO102" s="157" t="s">
        <v>1201</v>
      </c>
      <c r="FP102" s="78" t="s">
        <v>1202</v>
      </c>
      <c r="FQ102" s="156" t="s">
        <v>1282</v>
      </c>
      <c r="FR102" s="157">
        <v>74304068</v>
      </c>
      <c r="FS102" s="156" t="s">
        <v>1283</v>
      </c>
      <c r="FT102" s="157"/>
      <c r="FU102" s="157"/>
      <c r="FV102" s="157"/>
    </row>
    <row r="103" spans="1:178" x14ac:dyDescent="0.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FJ103" s="107" t="s">
        <v>1284</v>
      </c>
      <c r="FK103" s="107">
        <v>8602002419</v>
      </c>
      <c r="FL103" s="107">
        <v>860201001</v>
      </c>
      <c r="FM103" s="107">
        <v>71876000001</v>
      </c>
      <c r="FN103" s="108" t="s">
        <v>1178</v>
      </c>
      <c r="FO103" s="157" t="s">
        <v>1201</v>
      </c>
      <c r="FP103" s="78" t="s">
        <v>1202</v>
      </c>
      <c r="FQ103" s="156" t="s">
        <v>1285</v>
      </c>
      <c r="FR103" s="157">
        <v>74304046</v>
      </c>
      <c r="FS103" s="156" t="s">
        <v>1286</v>
      </c>
      <c r="FT103" s="157"/>
      <c r="FU103" s="157"/>
      <c r="FV103" s="157"/>
    </row>
    <row r="104" spans="1:178" x14ac:dyDescent="0.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FJ104" s="107" t="s">
        <v>1287</v>
      </c>
      <c r="FK104" s="107">
        <v>8602001493</v>
      </c>
      <c r="FL104" s="107">
        <v>860201001</v>
      </c>
      <c r="FM104" s="107">
        <v>71876000001</v>
      </c>
      <c r="FN104" s="108" t="s">
        <v>1178</v>
      </c>
      <c r="FO104" s="157" t="s">
        <v>1201</v>
      </c>
      <c r="FP104" s="78" t="s">
        <v>1202</v>
      </c>
      <c r="FQ104" s="156" t="s">
        <v>1288</v>
      </c>
      <c r="FR104" s="157">
        <v>74304029</v>
      </c>
      <c r="FS104" s="156" t="s">
        <v>1289</v>
      </c>
      <c r="FT104" s="157"/>
      <c r="FU104" s="157"/>
      <c r="FV104" s="157"/>
    </row>
    <row r="105" spans="1:178" x14ac:dyDescent="0.25">
      <c r="FJ105" s="107" t="s">
        <v>1290</v>
      </c>
      <c r="FK105" s="107">
        <v>8602002105</v>
      </c>
      <c r="FL105" s="107">
        <v>860201001</v>
      </c>
      <c r="FM105" s="107">
        <v>71876000001</v>
      </c>
      <c r="FN105" s="108" t="s">
        <v>1178</v>
      </c>
      <c r="FO105" s="157" t="s">
        <v>1201</v>
      </c>
      <c r="FP105" s="78" t="s">
        <v>1202</v>
      </c>
      <c r="FQ105" s="156" t="s">
        <v>1291</v>
      </c>
      <c r="FR105" s="157">
        <v>74304036</v>
      </c>
      <c r="FS105" s="156" t="s">
        <v>1292</v>
      </c>
      <c r="FT105" s="157"/>
      <c r="FU105" s="157"/>
      <c r="FV105" s="157"/>
    </row>
    <row r="106" spans="1:178" x14ac:dyDescent="0.25">
      <c r="FJ106" s="107" t="s">
        <v>1293</v>
      </c>
      <c r="FK106" s="107">
        <v>8602000838</v>
      </c>
      <c r="FL106" s="107">
        <v>860201001</v>
      </c>
      <c r="FM106" s="107">
        <v>71876000001</v>
      </c>
      <c r="FN106" s="108" t="s">
        <v>1178</v>
      </c>
      <c r="FO106" s="157" t="s">
        <v>1201</v>
      </c>
      <c r="FP106" s="78" t="s">
        <v>1202</v>
      </c>
      <c r="FQ106" s="156" t="s">
        <v>1294</v>
      </c>
      <c r="FR106" s="157">
        <v>74304041</v>
      </c>
      <c r="FS106" s="156" t="s">
        <v>1295</v>
      </c>
      <c r="FT106" s="157"/>
      <c r="FU106" s="157"/>
      <c r="FV106" s="157"/>
    </row>
    <row r="107" spans="1:178" x14ac:dyDescent="0.25">
      <c r="FJ107" s="107" t="s">
        <v>1296</v>
      </c>
      <c r="FK107" s="107">
        <v>8602002200</v>
      </c>
      <c r="FL107" s="107">
        <v>860201001</v>
      </c>
      <c r="FM107" s="107">
        <v>71876000001</v>
      </c>
      <c r="FN107" s="108" t="s">
        <v>1178</v>
      </c>
      <c r="FO107" s="157" t="s">
        <v>1201</v>
      </c>
      <c r="FP107" s="78" t="s">
        <v>1202</v>
      </c>
      <c r="FQ107" s="156" t="s">
        <v>1297</v>
      </c>
      <c r="FR107" s="157">
        <v>74304025</v>
      </c>
      <c r="FS107" s="156" t="s">
        <v>1298</v>
      </c>
      <c r="FT107" s="157"/>
      <c r="FU107" s="157"/>
      <c r="FV107" s="157"/>
    </row>
    <row r="108" spans="1:178" x14ac:dyDescent="0.25">
      <c r="FJ108" s="107" t="s">
        <v>1299</v>
      </c>
      <c r="FK108" s="107">
        <v>8602000404</v>
      </c>
      <c r="FL108" s="107">
        <v>860201001</v>
      </c>
      <c r="FM108" s="107">
        <v>71876000001</v>
      </c>
      <c r="FN108" s="108" t="s">
        <v>1178</v>
      </c>
      <c r="FO108" s="157" t="s">
        <v>1201</v>
      </c>
      <c r="FP108" s="78" t="s">
        <v>1202</v>
      </c>
      <c r="FQ108" s="156" t="s">
        <v>1300</v>
      </c>
      <c r="FR108" s="157">
        <v>74304049</v>
      </c>
      <c r="FS108" s="156" t="s">
        <v>1301</v>
      </c>
      <c r="FT108" s="157"/>
      <c r="FU108" s="157"/>
      <c r="FV108" s="157"/>
    </row>
    <row r="109" spans="1:178" x14ac:dyDescent="0.25">
      <c r="FJ109" s="107" t="s">
        <v>1302</v>
      </c>
      <c r="FK109" s="107">
        <v>8602217100</v>
      </c>
      <c r="FL109" s="107">
        <v>860201001</v>
      </c>
      <c r="FM109" s="107">
        <v>71876000001</v>
      </c>
      <c r="FN109" s="108" t="s">
        <v>1178</v>
      </c>
      <c r="FO109" s="157" t="s">
        <v>1201</v>
      </c>
      <c r="FP109" s="78" t="s">
        <v>1202</v>
      </c>
      <c r="FQ109" s="156" t="s">
        <v>1303</v>
      </c>
      <c r="FR109" s="157">
        <v>74301530</v>
      </c>
      <c r="FS109" s="156" t="s">
        <v>1304</v>
      </c>
      <c r="FT109" s="157"/>
      <c r="FU109" s="157"/>
      <c r="FV109" s="157"/>
    </row>
    <row r="110" spans="1:178" x14ac:dyDescent="0.25">
      <c r="FJ110" s="107" t="s">
        <v>1305</v>
      </c>
      <c r="FK110" s="107">
        <v>8602263964</v>
      </c>
      <c r="FL110" s="107">
        <v>860201001</v>
      </c>
      <c r="FM110" s="107">
        <v>71876000001</v>
      </c>
      <c r="FN110" s="108" t="s">
        <v>1178</v>
      </c>
      <c r="FO110" s="157" t="s">
        <v>1201</v>
      </c>
      <c r="FP110" s="78" t="s">
        <v>1202</v>
      </c>
      <c r="FQ110" s="156" t="s">
        <v>1306</v>
      </c>
      <c r="FR110" s="157" t="s">
        <v>1307</v>
      </c>
      <c r="FS110" s="156" t="s">
        <v>1308</v>
      </c>
      <c r="FT110" s="157"/>
      <c r="FU110" s="157"/>
      <c r="FV110" s="157"/>
    </row>
    <row r="111" spans="1:178" x14ac:dyDescent="0.25">
      <c r="FJ111" s="107" t="s">
        <v>1309</v>
      </c>
      <c r="FK111" s="107">
        <v>8602007223</v>
      </c>
      <c r="FL111" s="107">
        <v>860201001</v>
      </c>
      <c r="FM111" s="107">
        <v>71876000</v>
      </c>
      <c r="FN111" s="108" t="s">
        <v>1178</v>
      </c>
      <c r="FO111" s="157" t="s">
        <v>1310</v>
      </c>
      <c r="FP111" s="78" t="s">
        <v>1311</v>
      </c>
      <c r="FQ111" s="156" t="s">
        <v>1312</v>
      </c>
      <c r="FR111" s="157">
        <v>74301212</v>
      </c>
      <c r="FS111" s="156" t="s">
        <v>1313</v>
      </c>
      <c r="FT111" s="157"/>
      <c r="FU111" s="157"/>
      <c r="FV111" s="157"/>
    </row>
    <row r="112" spans="1:178" x14ac:dyDescent="0.25">
      <c r="FJ112" s="107" t="s">
        <v>1314</v>
      </c>
      <c r="FK112" s="107">
        <v>8602190674</v>
      </c>
      <c r="FL112" s="107">
        <v>860201001</v>
      </c>
      <c r="FM112" s="107">
        <v>71876000001</v>
      </c>
      <c r="FN112" s="108" t="s">
        <v>1178</v>
      </c>
      <c r="FO112" s="157" t="s">
        <v>1310</v>
      </c>
      <c r="FP112" s="78" t="s">
        <v>1311</v>
      </c>
      <c r="FQ112" s="156" t="s">
        <v>1315</v>
      </c>
      <c r="FR112" s="157">
        <v>74301210</v>
      </c>
      <c r="FS112" s="156" t="s">
        <v>1316</v>
      </c>
      <c r="FT112" s="157"/>
      <c r="FU112" s="157"/>
      <c r="FV112" s="157"/>
    </row>
    <row r="113" spans="166:174" x14ac:dyDescent="0.25">
      <c r="FJ113" s="107"/>
      <c r="FK113" s="107"/>
      <c r="FL113" s="107"/>
      <c r="FM113" s="107"/>
      <c r="FN113" s="108"/>
      <c r="FR113" s="73"/>
    </row>
  </sheetData>
  <customSheetViews>
    <customSheetView guid="{5B44D67A-4A8A-4B75-BA10-E8F24D4649E0}" scale="70" showPageBreaks="1" zeroValues="0" fitToPage="1" printArea="1" hiddenRows="1" hiddenColumns="1" view="pageBreakPreview">
      <selection activeCell="CT35" sqref="CT35"/>
      <pageMargins left="0.98425196850393704" right="0.39370078740157483" top="0.78740157480314965" bottom="0.39370078740157483" header="0.27559055118110237" footer="0.27559055118110237"/>
      <pageSetup paperSize="9" scale="64" orientation="portrait" r:id="rId1"/>
      <headerFooter differentFirst="1" alignWithMargins="0">
        <oddHeader>&amp;R&amp;F</oddHeader>
        <oddFooter>&amp;R&amp;P из &amp;N</oddFooter>
      </headerFooter>
    </customSheetView>
    <customSheetView guid="{CF47E490-C0ED-4780-9B5C-F9D87DEF3722}" scale="70" showPageBreaks="1" zeroValues="0" fitToPage="1" printArea="1" hiddenRows="1" hiddenColumns="1" view="pageBreakPreview">
      <selection activeCell="CT35" sqref="CT35"/>
      <pageMargins left="0.98425196850393704" right="0.39370078740157483" top="0.78740157480314965" bottom="0.39370078740157483" header="0.27559055118110237" footer="0.27559055118110237"/>
      <pageSetup paperSize="9" scale="63" orientation="portrait" r:id="rId2"/>
      <headerFooter differentFirst="1" alignWithMargins="0">
        <oddHeader>&amp;R&amp;F</oddHeader>
        <oddFooter>&amp;R&amp;P из &amp;N</oddFooter>
      </headerFooter>
    </customSheetView>
    <customSheetView guid="{B1FA3864-7F05-425E-8ED1-7784AEC0641C}" scale="70" showPageBreaks="1" zeroValues="0" fitToPage="1" printArea="1" hiddenRows="1" hiddenColumns="1" view="pageBreakPreview">
      <selection activeCell="P20" sqref="P20:BY20"/>
      <pageMargins left="0.98425196850393704" right="0.39370078740157483" top="0.78740157480314965" bottom="0.39370078740157483" header="0.27559055118110237" footer="0.27559055118110237"/>
      <pageSetup paperSize="9" scale="64" orientation="portrait" r:id="rId3"/>
      <headerFooter differentFirst="1" alignWithMargins="0">
        <oddHeader>&amp;R&amp;F</oddHeader>
        <oddFooter>&amp;R&amp;P из &amp;N</oddFooter>
      </headerFooter>
    </customSheetView>
  </customSheetViews>
  <mergeCells count="94">
    <mergeCell ref="A56:B56"/>
    <mergeCell ref="C56:CS56"/>
    <mergeCell ref="A57:B57"/>
    <mergeCell ref="C57:CS57"/>
    <mergeCell ref="A61:B61"/>
    <mergeCell ref="C61:CS61"/>
    <mergeCell ref="A58:B58"/>
    <mergeCell ref="C58:CS58"/>
    <mergeCell ref="B74:D74"/>
    <mergeCell ref="G74:Q74"/>
    <mergeCell ref="R74:T74"/>
    <mergeCell ref="U74:W74"/>
    <mergeCell ref="A62:B62"/>
    <mergeCell ref="C62:CS62"/>
    <mergeCell ref="O68:AU68"/>
    <mergeCell ref="BB68:CJ68"/>
    <mergeCell ref="O69:AU69"/>
    <mergeCell ref="BB69:CJ69"/>
    <mergeCell ref="O71:AU71"/>
    <mergeCell ref="BB71:CJ71"/>
    <mergeCell ref="O72:AU72"/>
    <mergeCell ref="BB72:CJ72"/>
    <mergeCell ref="A55:B55"/>
    <mergeCell ref="C55:CS55"/>
    <mergeCell ref="A51:B51"/>
    <mergeCell ref="C51:CS51"/>
    <mergeCell ref="A45:B45"/>
    <mergeCell ref="C45:CS45"/>
    <mergeCell ref="A46:B46"/>
    <mergeCell ref="C46:CS46"/>
    <mergeCell ref="A47:B47"/>
    <mergeCell ref="C47:CS47"/>
    <mergeCell ref="A52:B52"/>
    <mergeCell ref="C52:CS52"/>
    <mergeCell ref="A53:B53"/>
    <mergeCell ref="C53:CS53"/>
    <mergeCell ref="A54:B54"/>
    <mergeCell ref="C54:CS54"/>
    <mergeCell ref="A42:B42"/>
    <mergeCell ref="C42:CS42"/>
    <mergeCell ref="A43:B43"/>
    <mergeCell ref="C43:CS43"/>
    <mergeCell ref="A44:B44"/>
    <mergeCell ref="C44:CS44"/>
    <mergeCell ref="A36:B36"/>
    <mergeCell ref="C36:CS36"/>
    <mergeCell ref="A33:B33"/>
    <mergeCell ref="C33:CS33"/>
    <mergeCell ref="A34:B34"/>
    <mergeCell ref="C34:CS34"/>
    <mergeCell ref="A35:B35"/>
    <mergeCell ref="C35:CS35"/>
    <mergeCell ref="AP16:AZ16"/>
    <mergeCell ref="BA16:BC16"/>
    <mergeCell ref="BD16:BF16"/>
    <mergeCell ref="CI16:CS16"/>
    <mergeCell ref="CI28:CS28"/>
    <mergeCell ref="CI17:CS18"/>
    <mergeCell ref="CI19:CS19"/>
    <mergeCell ref="P20:BY20"/>
    <mergeCell ref="CI20:CS20"/>
    <mergeCell ref="P21:BY21"/>
    <mergeCell ref="CI21:CS21"/>
    <mergeCell ref="P22:BX22"/>
    <mergeCell ref="CI22:CS25"/>
    <mergeCell ref="P25:BY25"/>
    <mergeCell ref="CI26:CS27"/>
    <mergeCell ref="P27:BY27"/>
    <mergeCell ref="BI7:CS7"/>
    <mergeCell ref="BI8:CS8"/>
    <mergeCell ref="A11:CS11"/>
    <mergeCell ref="A13:CS13"/>
    <mergeCell ref="CI15:CS15"/>
    <mergeCell ref="T5:AK5"/>
    <mergeCell ref="BI5:CA5"/>
    <mergeCell ref="CB5:CS5"/>
    <mergeCell ref="A6:AK6"/>
    <mergeCell ref="BI6:CS6"/>
    <mergeCell ref="C37:CS37"/>
    <mergeCell ref="A37:B37"/>
    <mergeCell ref="A38:B38"/>
    <mergeCell ref="C38:CS38"/>
    <mergeCell ref="A1:AK1"/>
    <mergeCell ref="BI1:CS1"/>
    <mergeCell ref="A2:AK2"/>
    <mergeCell ref="BI2:CS2"/>
    <mergeCell ref="A3:AK3"/>
    <mergeCell ref="BI3:CS3"/>
    <mergeCell ref="A12:CS12"/>
    <mergeCell ref="A4:S4"/>
    <mergeCell ref="T4:AK4"/>
    <mergeCell ref="BI4:CA4"/>
    <mergeCell ref="CB4:CS4"/>
    <mergeCell ref="A5:S5"/>
  </mergeCells>
  <dataValidations count="6">
    <dataValidation type="list" allowBlank="1" showInputMessage="1" showErrorMessage="1" sqref="WZB983076:WZB983099 CT65572:CT65595 MP42:MP59 WL42:WL59 AGH42:AGH59 AQD42:AQD59 AZZ42:AZZ59 BJV42:BJV59 BTR42:BTR59 CDN42:CDN59 CNJ42:CNJ59 CXF42:CXF59 DHB42:DHB59 DQX42:DQX59 EAT42:EAT59 EKP42:EKP59 EUL42:EUL59 FEH42:FEH59 FOD42:FOD59 FXZ42:FXZ59 GHV42:GHV59 GRR42:GRR59 HBN42:HBN59 HLJ42:HLJ59 HVF42:HVF59 IFB42:IFB59 IOX42:IOX59 IYT42:IYT59 JIP42:JIP59 JSL42:JSL59 KCH42:KCH59 KMD42:KMD59 KVZ42:KVZ59 LFV42:LFV59 LPR42:LPR59 LZN42:LZN59 MJJ42:MJJ59 MTF42:MTF59 NDB42:NDB59 NMX42:NMX59 NWT42:NWT59 OGP42:OGP59 OQL42:OQL59 PAH42:PAH59 PKD42:PKD59 PTZ42:PTZ59 QDV42:QDV59 QNR42:QNR59 QXN42:QXN59 RHJ42:RHJ59 RRF42:RRF59 SBB42:SBB59 SKX42:SKX59 SUT42:SUT59 TEP42:TEP59 TOL42:TOL59 TYH42:TYH59 UID42:UID59 URZ42:URZ59 VBV42:VBV59 VLR42:VLR59 VVN42:VVN59 WFJ42:WFJ59 WPF42:WPF59 WZB42:WZB59 WPF983076:WPF983099 WFJ983076:WFJ983099 VVN983076:VVN983099 VLR983076:VLR983099 VBV983076:VBV983099 URZ983076:URZ983099 UID983076:UID983099 TYH983076:TYH983099 TOL983076:TOL983099 TEP983076:TEP983099 SUT983076:SUT983099 SKX983076:SKX983099 SBB983076:SBB983099 RRF983076:RRF983099 RHJ983076:RHJ983099 QXN983076:QXN983099 QNR983076:QNR983099 QDV983076:QDV983099 PTZ983076:PTZ983099 PKD983076:PKD983099 PAH983076:PAH983099 OQL983076:OQL983099 OGP983076:OGP983099 NWT983076:NWT983099 NMX983076:NMX983099 NDB983076:NDB983099 MTF983076:MTF983099 MJJ983076:MJJ983099 LZN983076:LZN983099 LPR983076:LPR983099 LFV983076:LFV983099 KVZ983076:KVZ983099 KMD983076:KMD983099 KCH983076:KCH983099 JSL983076:JSL983099 JIP983076:JIP983099 IYT983076:IYT983099 IOX983076:IOX983099 IFB983076:IFB983099 HVF983076:HVF983099 HLJ983076:HLJ983099 HBN983076:HBN983099 GRR983076:GRR983099 GHV983076:GHV983099 FXZ983076:FXZ983099 FOD983076:FOD983099 FEH983076:FEH983099 EUL983076:EUL983099 EKP983076:EKP983099 EAT983076:EAT983099 DQX983076:DQX983099 DHB983076:DHB983099 CXF983076:CXF983099 CNJ983076:CNJ983099 CDN983076:CDN983099 BTR983076:BTR983099 BJV983076:BJV983099 AZZ983076:AZZ983099 AQD983076:AQD983099 AGH983076:AGH983099 WL983076:WL983099 MP983076:MP983099 CT983076:CT983099 WZB917540:WZB917563 WPF917540:WPF917563 WFJ917540:WFJ917563 VVN917540:VVN917563 VLR917540:VLR917563 VBV917540:VBV917563 URZ917540:URZ917563 UID917540:UID917563 TYH917540:TYH917563 TOL917540:TOL917563 TEP917540:TEP917563 SUT917540:SUT917563 SKX917540:SKX917563 SBB917540:SBB917563 RRF917540:RRF917563 RHJ917540:RHJ917563 QXN917540:QXN917563 QNR917540:QNR917563 QDV917540:QDV917563 PTZ917540:PTZ917563 PKD917540:PKD917563 PAH917540:PAH917563 OQL917540:OQL917563 OGP917540:OGP917563 NWT917540:NWT917563 NMX917540:NMX917563 NDB917540:NDB917563 MTF917540:MTF917563 MJJ917540:MJJ917563 LZN917540:LZN917563 LPR917540:LPR917563 LFV917540:LFV917563 KVZ917540:KVZ917563 KMD917540:KMD917563 KCH917540:KCH917563 JSL917540:JSL917563 JIP917540:JIP917563 IYT917540:IYT917563 IOX917540:IOX917563 IFB917540:IFB917563 HVF917540:HVF917563 HLJ917540:HLJ917563 HBN917540:HBN917563 GRR917540:GRR917563 GHV917540:GHV917563 FXZ917540:FXZ917563 FOD917540:FOD917563 FEH917540:FEH917563 EUL917540:EUL917563 EKP917540:EKP917563 EAT917540:EAT917563 DQX917540:DQX917563 DHB917540:DHB917563 CXF917540:CXF917563 CNJ917540:CNJ917563 CDN917540:CDN917563 BTR917540:BTR917563 BJV917540:BJV917563 AZZ917540:AZZ917563 AQD917540:AQD917563 AGH917540:AGH917563 WL917540:WL917563 MP917540:MP917563 CT917540:CT917563 WZB852004:WZB852027 WPF852004:WPF852027 WFJ852004:WFJ852027 VVN852004:VVN852027 VLR852004:VLR852027 VBV852004:VBV852027 URZ852004:URZ852027 UID852004:UID852027 TYH852004:TYH852027 TOL852004:TOL852027 TEP852004:TEP852027 SUT852004:SUT852027 SKX852004:SKX852027 SBB852004:SBB852027 RRF852004:RRF852027 RHJ852004:RHJ852027 QXN852004:QXN852027 QNR852004:QNR852027 QDV852004:QDV852027 PTZ852004:PTZ852027 PKD852004:PKD852027 PAH852004:PAH852027 OQL852004:OQL852027 OGP852004:OGP852027 NWT852004:NWT852027 NMX852004:NMX852027 NDB852004:NDB852027 MTF852004:MTF852027 MJJ852004:MJJ852027 LZN852004:LZN852027 LPR852004:LPR852027 LFV852004:LFV852027 KVZ852004:KVZ852027 KMD852004:KMD852027 KCH852004:KCH852027 JSL852004:JSL852027 JIP852004:JIP852027 IYT852004:IYT852027 IOX852004:IOX852027 IFB852004:IFB852027 HVF852004:HVF852027 HLJ852004:HLJ852027 HBN852004:HBN852027 GRR852004:GRR852027 GHV852004:GHV852027 FXZ852004:FXZ852027 FOD852004:FOD852027 FEH852004:FEH852027 EUL852004:EUL852027 EKP852004:EKP852027 EAT852004:EAT852027 DQX852004:DQX852027 DHB852004:DHB852027 CXF852004:CXF852027 CNJ852004:CNJ852027 CDN852004:CDN852027 BTR852004:BTR852027 BJV852004:BJV852027 AZZ852004:AZZ852027 AQD852004:AQD852027 AGH852004:AGH852027 WL852004:WL852027 MP852004:MP852027 CT852004:CT852027 WZB786468:WZB786491 WPF786468:WPF786491 WFJ786468:WFJ786491 VVN786468:VVN786491 VLR786468:VLR786491 VBV786468:VBV786491 URZ786468:URZ786491 UID786468:UID786491 TYH786468:TYH786491 TOL786468:TOL786491 TEP786468:TEP786491 SUT786468:SUT786491 SKX786468:SKX786491 SBB786468:SBB786491 RRF786468:RRF786491 RHJ786468:RHJ786491 QXN786468:QXN786491 QNR786468:QNR786491 QDV786468:QDV786491 PTZ786468:PTZ786491 PKD786468:PKD786491 PAH786468:PAH786491 OQL786468:OQL786491 OGP786468:OGP786491 NWT786468:NWT786491 NMX786468:NMX786491 NDB786468:NDB786491 MTF786468:MTF786491 MJJ786468:MJJ786491 LZN786468:LZN786491 LPR786468:LPR786491 LFV786468:LFV786491 KVZ786468:KVZ786491 KMD786468:KMD786491 KCH786468:KCH786491 JSL786468:JSL786491 JIP786468:JIP786491 IYT786468:IYT786491 IOX786468:IOX786491 IFB786468:IFB786491 HVF786468:HVF786491 HLJ786468:HLJ786491 HBN786468:HBN786491 GRR786468:GRR786491 GHV786468:GHV786491 FXZ786468:FXZ786491 FOD786468:FOD786491 FEH786468:FEH786491 EUL786468:EUL786491 EKP786468:EKP786491 EAT786468:EAT786491 DQX786468:DQX786491 DHB786468:DHB786491 CXF786468:CXF786491 CNJ786468:CNJ786491 CDN786468:CDN786491 BTR786468:BTR786491 BJV786468:BJV786491 AZZ786468:AZZ786491 AQD786468:AQD786491 AGH786468:AGH786491 WL786468:WL786491 MP786468:MP786491 CT786468:CT786491 WZB720932:WZB720955 WPF720932:WPF720955 WFJ720932:WFJ720955 VVN720932:VVN720955 VLR720932:VLR720955 VBV720932:VBV720955 URZ720932:URZ720955 UID720932:UID720955 TYH720932:TYH720955 TOL720932:TOL720955 TEP720932:TEP720955 SUT720932:SUT720955 SKX720932:SKX720955 SBB720932:SBB720955 RRF720932:RRF720955 RHJ720932:RHJ720955 QXN720932:QXN720955 QNR720932:QNR720955 QDV720932:QDV720955 PTZ720932:PTZ720955 PKD720932:PKD720955 PAH720932:PAH720955 OQL720932:OQL720955 OGP720932:OGP720955 NWT720932:NWT720955 NMX720932:NMX720955 NDB720932:NDB720955 MTF720932:MTF720955 MJJ720932:MJJ720955 LZN720932:LZN720955 LPR720932:LPR720955 LFV720932:LFV720955 KVZ720932:KVZ720955 KMD720932:KMD720955 KCH720932:KCH720955 JSL720932:JSL720955 JIP720932:JIP720955 IYT720932:IYT720955 IOX720932:IOX720955 IFB720932:IFB720955 HVF720932:HVF720955 HLJ720932:HLJ720955 HBN720932:HBN720955 GRR720932:GRR720955 GHV720932:GHV720955 FXZ720932:FXZ720955 FOD720932:FOD720955 FEH720932:FEH720955 EUL720932:EUL720955 EKP720932:EKP720955 EAT720932:EAT720955 DQX720932:DQX720955 DHB720932:DHB720955 CXF720932:CXF720955 CNJ720932:CNJ720955 CDN720932:CDN720955 BTR720932:BTR720955 BJV720932:BJV720955 AZZ720932:AZZ720955 AQD720932:AQD720955 AGH720932:AGH720955 WL720932:WL720955 MP720932:MP720955 CT720932:CT720955 WZB655396:WZB655419 WPF655396:WPF655419 WFJ655396:WFJ655419 VVN655396:VVN655419 VLR655396:VLR655419 VBV655396:VBV655419 URZ655396:URZ655419 UID655396:UID655419 TYH655396:TYH655419 TOL655396:TOL655419 TEP655396:TEP655419 SUT655396:SUT655419 SKX655396:SKX655419 SBB655396:SBB655419 RRF655396:RRF655419 RHJ655396:RHJ655419 QXN655396:QXN655419 QNR655396:QNR655419 QDV655396:QDV655419 PTZ655396:PTZ655419 PKD655396:PKD655419 PAH655396:PAH655419 OQL655396:OQL655419 OGP655396:OGP655419 NWT655396:NWT655419 NMX655396:NMX655419 NDB655396:NDB655419 MTF655396:MTF655419 MJJ655396:MJJ655419 LZN655396:LZN655419 LPR655396:LPR655419 LFV655396:LFV655419 KVZ655396:KVZ655419 KMD655396:KMD655419 KCH655396:KCH655419 JSL655396:JSL655419 JIP655396:JIP655419 IYT655396:IYT655419 IOX655396:IOX655419 IFB655396:IFB655419 HVF655396:HVF655419 HLJ655396:HLJ655419 HBN655396:HBN655419 GRR655396:GRR655419 GHV655396:GHV655419 FXZ655396:FXZ655419 FOD655396:FOD655419 FEH655396:FEH655419 EUL655396:EUL655419 EKP655396:EKP655419 EAT655396:EAT655419 DQX655396:DQX655419 DHB655396:DHB655419 CXF655396:CXF655419 CNJ655396:CNJ655419 CDN655396:CDN655419 BTR655396:BTR655419 BJV655396:BJV655419 AZZ655396:AZZ655419 AQD655396:AQD655419 AGH655396:AGH655419 WL655396:WL655419 MP655396:MP655419 CT655396:CT655419 WZB589860:WZB589883 WPF589860:WPF589883 WFJ589860:WFJ589883 VVN589860:VVN589883 VLR589860:VLR589883 VBV589860:VBV589883 URZ589860:URZ589883 UID589860:UID589883 TYH589860:TYH589883 TOL589860:TOL589883 TEP589860:TEP589883 SUT589860:SUT589883 SKX589860:SKX589883 SBB589860:SBB589883 RRF589860:RRF589883 RHJ589860:RHJ589883 QXN589860:QXN589883 QNR589860:QNR589883 QDV589860:QDV589883 PTZ589860:PTZ589883 PKD589860:PKD589883 PAH589860:PAH589883 OQL589860:OQL589883 OGP589860:OGP589883 NWT589860:NWT589883 NMX589860:NMX589883 NDB589860:NDB589883 MTF589860:MTF589883 MJJ589860:MJJ589883 LZN589860:LZN589883 LPR589860:LPR589883 LFV589860:LFV589883 KVZ589860:KVZ589883 KMD589860:KMD589883 KCH589860:KCH589883 JSL589860:JSL589883 JIP589860:JIP589883 IYT589860:IYT589883 IOX589860:IOX589883 IFB589860:IFB589883 HVF589860:HVF589883 HLJ589860:HLJ589883 HBN589860:HBN589883 GRR589860:GRR589883 GHV589860:GHV589883 FXZ589860:FXZ589883 FOD589860:FOD589883 FEH589860:FEH589883 EUL589860:EUL589883 EKP589860:EKP589883 EAT589860:EAT589883 DQX589860:DQX589883 DHB589860:DHB589883 CXF589860:CXF589883 CNJ589860:CNJ589883 CDN589860:CDN589883 BTR589860:BTR589883 BJV589860:BJV589883 AZZ589860:AZZ589883 AQD589860:AQD589883 AGH589860:AGH589883 WL589860:WL589883 MP589860:MP589883 CT589860:CT589883 WZB524324:WZB524347 WPF524324:WPF524347 WFJ524324:WFJ524347 VVN524324:VVN524347 VLR524324:VLR524347 VBV524324:VBV524347 URZ524324:URZ524347 UID524324:UID524347 TYH524324:TYH524347 TOL524324:TOL524347 TEP524324:TEP524347 SUT524324:SUT524347 SKX524324:SKX524347 SBB524324:SBB524347 RRF524324:RRF524347 RHJ524324:RHJ524347 QXN524324:QXN524347 QNR524324:QNR524347 QDV524324:QDV524347 PTZ524324:PTZ524347 PKD524324:PKD524347 PAH524324:PAH524347 OQL524324:OQL524347 OGP524324:OGP524347 NWT524324:NWT524347 NMX524324:NMX524347 NDB524324:NDB524347 MTF524324:MTF524347 MJJ524324:MJJ524347 LZN524324:LZN524347 LPR524324:LPR524347 LFV524324:LFV524347 KVZ524324:KVZ524347 KMD524324:KMD524347 KCH524324:KCH524347 JSL524324:JSL524347 JIP524324:JIP524347 IYT524324:IYT524347 IOX524324:IOX524347 IFB524324:IFB524347 HVF524324:HVF524347 HLJ524324:HLJ524347 HBN524324:HBN524347 GRR524324:GRR524347 GHV524324:GHV524347 FXZ524324:FXZ524347 FOD524324:FOD524347 FEH524324:FEH524347 EUL524324:EUL524347 EKP524324:EKP524347 EAT524324:EAT524347 DQX524324:DQX524347 DHB524324:DHB524347 CXF524324:CXF524347 CNJ524324:CNJ524347 CDN524324:CDN524347 BTR524324:BTR524347 BJV524324:BJV524347 AZZ524324:AZZ524347 AQD524324:AQD524347 AGH524324:AGH524347 WL524324:WL524347 MP524324:MP524347 CT524324:CT524347 WZB458788:WZB458811 WPF458788:WPF458811 WFJ458788:WFJ458811 VVN458788:VVN458811 VLR458788:VLR458811 VBV458788:VBV458811 URZ458788:URZ458811 UID458788:UID458811 TYH458788:TYH458811 TOL458788:TOL458811 TEP458788:TEP458811 SUT458788:SUT458811 SKX458788:SKX458811 SBB458788:SBB458811 RRF458788:RRF458811 RHJ458788:RHJ458811 QXN458788:QXN458811 QNR458788:QNR458811 QDV458788:QDV458811 PTZ458788:PTZ458811 PKD458788:PKD458811 PAH458788:PAH458811 OQL458788:OQL458811 OGP458788:OGP458811 NWT458788:NWT458811 NMX458788:NMX458811 NDB458788:NDB458811 MTF458788:MTF458811 MJJ458788:MJJ458811 LZN458788:LZN458811 LPR458788:LPR458811 LFV458788:LFV458811 KVZ458788:KVZ458811 KMD458788:KMD458811 KCH458788:KCH458811 JSL458788:JSL458811 JIP458788:JIP458811 IYT458788:IYT458811 IOX458788:IOX458811 IFB458788:IFB458811 HVF458788:HVF458811 HLJ458788:HLJ458811 HBN458788:HBN458811 GRR458788:GRR458811 GHV458788:GHV458811 FXZ458788:FXZ458811 FOD458788:FOD458811 FEH458788:FEH458811 EUL458788:EUL458811 EKP458788:EKP458811 EAT458788:EAT458811 DQX458788:DQX458811 DHB458788:DHB458811 CXF458788:CXF458811 CNJ458788:CNJ458811 CDN458788:CDN458811 BTR458788:BTR458811 BJV458788:BJV458811 AZZ458788:AZZ458811 AQD458788:AQD458811 AGH458788:AGH458811 WL458788:WL458811 MP458788:MP458811 CT458788:CT458811 WZB393252:WZB393275 WPF393252:WPF393275 WFJ393252:WFJ393275 VVN393252:VVN393275 VLR393252:VLR393275 VBV393252:VBV393275 URZ393252:URZ393275 UID393252:UID393275 TYH393252:TYH393275 TOL393252:TOL393275 TEP393252:TEP393275 SUT393252:SUT393275 SKX393252:SKX393275 SBB393252:SBB393275 RRF393252:RRF393275 RHJ393252:RHJ393275 QXN393252:QXN393275 QNR393252:QNR393275 QDV393252:QDV393275 PTZ393252:PTZ393275 PKD393252:PKD393275 PAH393252:PAH393275 OQL393252:OQL393275 OGP393252:OGP393275 NWT393252:NWT393275 NMX393252:NMX393275 NDB393252:NDB393275 MTF393252:MTF393275 MJJ393252:MJJ393275 LZN393252:LZN393275 LPR393252:LPR393275 LFV393252:LFV393275 KVZ393252:KVZ393275 KMD393252:KMD393275 KCH393252:KCH393275 JSL393252:JSL393275 JIP393252:JIP393275 IYT393252:IYT393275 IOX393252:IOX393275 IFB393252:IFB393275 HVF393252:HVF393275 HLJ393252:HLJ393275 HBN393252:HBN393275 GRR393252:GRR393275 GHV393252:GHV393275 FXZ393252:FXZ393275 FOD393252:FOD393275 FEH393252:FEH393275 EUL393252:EUL393275 EKP393252:EKP393275 EAT393252:EAT393275 DQX393252:DQX393275 DHB393252:DHB393275 CXF393252:CXF393275 CNJ393252:CNJ393275 CDN393252:CDN393275 BTR393252:BTR393275 BJV393252:BJV393275 AZZ393252:AZZ393275 AQD393252:AQD393275 AGH393252:AGH393275 WL393252:WL393275 MP393252:MP393275 CT393252:CT393275 WZB327716:WZB327739 WPF327716:WPF327739 WFJ327716:WFJ327739 VVN327716:VVN327739 VLR327716:VLR327739 VBV327716:VBV327739 URZ327716:URZ327739 UID327716:UID327739 TYH327716:TYH327739 TOL327716:TOL327739 TEP327716:TEP327739 SUT327716:SUT327739 SKX327716:SKX327739 SBB327716:SBB327739 RRF327716:RRF327739 RHJ327716:RHJ327739 QXN327716:QXN327739 QNR327716:QNR327739 QDV327716:QDV327739 PTZ327716:PTZ327739 PKD327716:PKD327739 PAH327716:PAH327739 OQL327716:OQL327739 OGP327716:OGP327739 NWT327716:NWT327739 NMX327716:NMX327739 NDB327716:NDB327739 MTF327716:MTF327739 MJJ327716:MJJ327739 LZN327716:LZN327739 LPR327716:LPR327739 LFV327716:LFV327739 KVZ327716:KVZ327739 KMD327716:KMD327739 KCH327716:KCH327739 JSL327716:JSL327739 JIP327716:JIP327739 IYT327716:IYT327739 IOX327716:IOX327739 IFB327716:IFB327739 HVF327716:HVF327739 HLJ327716:HLJ327739 HBN327716:HBN327739 GRR327716:GRR327739 GHV327716:GHV327739 FXZ327716:FXZ327739 FOD327716:FOD327739 FEH327716:FEH327739 EUL327716:EUL327739 EKP327716:EKP327739 EAT327716:EAT327739 DQX327716:DQX327739 DHB327716:DHB327739 CXF327716:CXF327739 CNJ327716:CNJ327739 CDN327716:CDN327739 BTR327716:BTR327739 BJV327716:BJV327739 AZZ327716:AZZ327739 AQD327716:AQD327739 AGH327716:AGH327739 WL327716:WL327739 MP327716:MP327739 CT327716:CT327739 WZB262180:WZB262203 WPF262180:WPF262203 WFJ262180:WFJ262203 VVN262180:VVN262203 VLR262180:VLR262203 VBV262180:VBV262203 URZ262180:URZ262203 UID262180:UID262203 TYH262180:TYH262203 TOL262180:TOL262203 TEP262180:TEP262203 SUT262180:SUT262203 SKX262180:SKX262203 SBB262180:SBB262203 RRF262180:RRF262203 RHJ262180:RHJ262203 QXN262180:QXN262203 QNR262180:QNR262203 QDV262180:QDV262203 PTZ262180:PTZ262203 PKD262180:PKD262203 PAH262180:PAH262203 OQL262180:OQL262203 OGP262180:OGP262203 NWT262180:NWT262203 NMX262180:NMX262203 NDB262180:NDB262203 MTF262180:MTF262203 MJJ262180:MJJ262203 LZN262180:LZN262203 LPR262180:LPR262203 LFV262180:LFV262203 KVZ262180:KVZ262203 KMD262180:KMD262203 KCH262180:KCH262203 JSL262180:JSL262203 JIP262180:JIP262203 IYT262180:IYT262203 IOX262180:IOX262203 IFB262180:IFB262203 HVF262180:HVF262203 HLJ262180:HLJ262203 HBN262180:HBN262203 GRR262180:GRR262203 GHV262180:GHV262203 FXZ262180:FXZ262203 FOD262180:FOD262203 FEH262180:FEH262203 EUL262180:EUL262203 EKP262180:EKP262203 EAT262180:EAT262203 DQX262180:DQX262203 DHB262180:DHB262203 CXF262180:CXF262203 CNJ262180:CNJ262203 CDN262180:CDN262203 BTR262180:BTR262203 BJV262180:BJV262203 AZZ262180:AZZ262203 AQD262180:AQD262203 AGH262180:AGH262203 WL262180:WL262203 MP262180:MP262203 CT262180:CT262203 WZB196644:WZB196667 WPF196644:WPF196667 WFJ196644:WFJ196667 VVN196644:VVN196667 VLR196644:VLR196667 VBV196644:VBV196667 URZ196644:URZ196667 UID196644:UID196667 TYH196644:TYH196667 TOL196644:TOL196667 TEP196644:TEP196667 SUT196644:SUT196667 SKX196644:SKX196667 SBB196644:SBB196667 RRF196644:RRF196667 RHJ196644:RHJ196667 QXN196644:QXN196667 QNR196644:QNR196667 QDV196644:QDV196667 PTZ196644:PTZ196667 PKD196644:PKD196667 PAH196644:PAH196667 OQL196644:OQL196667 OGP196644:OGP196667 NWT196644:NWT196667 NMX196644:NMX196667 NDB196644:NDB196667 MTF196644:MTF196667 MJJ196644:MJJ196667 LZN196644:LZN196667 LPR196644:LPR196667 LFV196644:LFV196667 KVZ196644:KVZ196667 KMD196644:KMD196667 KCH196644:KCH196667 JSL196644:JSL196667 JIP196644:JIP196667 IYT196644:IYT196667 IOX196644:IOX196667 IFB196644:IFB196667 HVF196644:HVF196667 HLJ196644:HLJ196667 HBN196644:HBN196667 GRR196644:GRR196667 GHV196644:GHV196667 FXZ196644:FXZ196667 FOD196644:FOD196667 FEH196644:FEH196667 EUL196644:EUL196667 EKP196644:EKP196667 EAT196644:EAT196667 DQX196644:DQX196667 DHB196644:DHB196667 CXF196644:CXF196667 CNJ196644:CNJ196667 CDN196644:CDN196667 BTR196644:BTR196667 BJV196644:BJV196667 AZZ196644:AZZ196667 AQD196644:AQD196667 AGH196644:AGH196667 WL196644:WL196667 MP196644:MP196667 CT196644:CT196667 WZB131108:WZB131131 WPF131108:WPF131131 WFJ131108:WFJ131131 VVN131108:VVN131131 VLR131108:VLR131131 VBV131108:VBV131131 URZ131108:URZ131131 UID131108:UID131131 TYH131108:TYH131131 TOL131108:TOL131131 TEP131108:TEP131131 SUT131108:SUT131131 SKX131108:SKX131131 SBB131108:SBB131131 RRF131108:RRF131131 RHJ131108:RHJ131131 QXN131108:QXN131131 QNR131108:QNR131131 QDV131108:QDV131131 PTZ131108:PTZ131131 PKD131108:PKD131131 PAH131108:PAH131131 OQL131108:OQL131131 OGP131108:OGP131131 NWT131108:NWT131131 NMX131108:NMX131131 NDB131108:NDB131131 MTF131108:MTF131131 MJJ131108:MJJ131131 LZN131108:LZN131131 LPR131108:LPR131131 LFV131108:LFV131131 KVZ131108:KVZ131131 KMD131108:KMD131131 KCH131108:KCH131131 JSL131108:JSL131131 JIP131108:JIP131131 IYT131108:IYT131131 IOX131108:IOX131131 IFB131108:IFB131131 HVF131108:HVF131131 HLJ131108:HLJ131131 HBN131108:HBN131131 GRR131108:GRR131131 GHV131108:GHV131131 FXZ131108:FXZ131131 FOD131108:FOD131131 FEH131108:FEH131131 EUL131108:EUL131131 EKP131108:EKP131131 EAT131108:EAT131131 DQX131108:DQX131131 DHB131108:DHB131131 CXF131108:CXF131131 CNJ131108:CNJ131131 CDN131108:CDN131131 BTR131108:BTR131131 BJV131108:BJV131131 AZZ131108:AZZ131131 AQD131108:AQD131131 AGH131108:AGH131131 WL131108:WL131131 MP131108:MP131131 CT131108:CT131131 WZB65572:WZB65595 WPF65572:WPF65595 WFJ65572:WFJ65595 VVN65572:VVN65595 VLR65572:VLR65595 VBV65572:VBV65595 URZ65572:URZ65595 UID65572:UID65595 TYH65572:TYH65595 TOL65572:TOL65595 TEP65572:TEP65595 SUT65572:SUT65595 SKX65572:SKX65595 SBB65572:SBB65595 RRF65572:RRF65595 RHJ65572:RHJ65595 QXN65572:QXN65595 QNR65572:QNR65595 QDV65572:QDV65595 PTZ65572:PTZ65595 PKD65572:PKD65595 PAH65572:PAH65595 OQL65572:OQL65595 OGP65572:OGP65595 NWT65572:NWT65595 NMX65572:NMX65595 NDB65572:NDB65595 MTF65572:MTF65595 MJJ65572:MJJ65595 LZN65572:LZN65595 LPR65572:LPR65595 LFV65572:LFV65595 KVZ65572:KVZ65595 KMD65572:KMD65595 KCH65572:KCH65595 JSL65572:JSL65595 JIP65572:JIP65595 IYT65572:IYT65595 IOX65572:IOX65595 IFB65572:IFB65595 HVF65572:HVF65595 HLJ65572:HLJ65595 HBN65572:HBN65595 GRR65572:GRR65595 GHV65572:GHV65595 FXZ65572:FXZ65595 FOD65572:FOD65595 FEH65572:FEH65595 EUL65572:EUL65595 EKP65572:EKP65595 EAT65572:EAT65595 DQX65572:DQX65595 DHB65572:DHB65595 CXF65572:CXF65595 CNJ65572:CNJ65595 CDN65572:CDN65595 BTR65572:BTR65595 BJV65572:BJV65595 AZZ65572:AZZ65595 AQD65572:AQD65595 AGH65572:AGH65595 WL65572:WL65595 MP65572:MP65595 CT49:CT59">
      <formula1>$CY$44:$CY$47</formula1>
    </dataValidation>
    <dataValidation type="list" allowBlank="1" showInputMessage="1" showErrorMessage="1" sqref="WZB983067:WZB983072 WPF983067:WPF983072 CT65563:CT65568 MP65563:MP65568 WL65563:WL65568 AGH65563:AGH65568 AQD65563:AQD65568 AZZ65563:AZZ65568 BJV65563:BJV65568 BTR65563:BTR65568 CDN65563:CDN65568 CNJ65563:CNJ65568 CXF65563:CXF65568 DHB65563:DHB65568 DQX65563:DQX65568 EAT65563:EAT65568 EKP65563:EKP65568 EUL65563:EUL65568 FEH65563:FEH65568 FOD65563:FOD65568 FXZ65563:FXZ65568 GHV65563:GHV65568 GRR65563:GRR65568 HBN65563:HBN65568 HLJ65563:HLJ65568 HVF65563:HVF65568 IFB65563:IFB65568 IOX65563:IOX65568 IYT65563:IYT65568 JIP65563:JIP65568 JSL65563:JSL65568 KCH65563:KCH65568 KMD65563:KMD65568 KVZ65563:KVZ65568 LFV65563:LFV65568 LPR65563:LPR65568 LZN65563:LZN65568 MJJ65563:MJJ65568 MTF65563:MTF65568 NDB65563:NDB65568 NMX65563:NMX65568 NWT65563:NWT65568 OGP65563:OGP65568 OQL65563:OQL65568 PAH65563:PAH65568 PKD65563:PKD65568 PTZ65563:PTZ65568 QDV65563:QDV65568 QNR65563:QNR65568 QXN65563:QXN65568 RHJ65563:RHJ65568 RRF65563:RRF65568 SBB65563:SBB65568 SKX65563:SKX65568 SUT65563:SUT65568 TEP65563:TEP65568 TOL65563:TOL65568 TYH65563:TYH65568 UID65563:UID65568 URZ65563:URZ65568 VBV65563:VBV65568 VLR65563:VLR65568 VVN65563:VVN65568 WFJ65563:WFJ65568 WPF65563:WPF65568 WZB65563:WZB65568 CT131099:CT131104 MP131099:MP131104 WL131099:WL131104 AGH131099:AGH131104 AQD131099:AQD131104 AZZ131099:AZZ131104 BJV131099:BJV131104 BTR131099:BTR131104 CDN131099:CDN131104 CNJ131099:CNJ131104 CXF131099:CXF131104 DHB131099:DHB131104 DQX131099:DQX131104 EAT131099:EAT131104 EKP131099:EKP131104 EUL131099:EUL131104 FEH131099:FEH131104 FOD131099:FOD131104 FXZ131099:FXZ131104 GHV131099:GHV131104 GRR131099:GRR131104 HBN131099:HBN131104 HLJ131099:HLJ131104 HVF131099:HVF131104 IFB131099:IFB131104 IOX131099:IOX131104 IYT131099:IYT131104 JIP131099:JIP131104 JSL131099:JSL131104 KCH131099:KCH131104 KMD131099:KMD131104 KVZ131099:KVZ131104 LFV131099:LFV131104 LPR131099:LPR131104 LZN131099:LZN131104 MJJ131099:MJJ131104 MTF131099:MTF131104 NDB131099:NDB131104 NMX131099:NMX131104 NWT131099:NWT131104 OGP131099:OGP131104 OQL131099:OQL131104 PAH131099:PAH131104 PKD131099:PKD131104 PTZ131099:PTZ131104 QDV131099:QDV131104 QNR131099:QNR131104 QXN131099:QXN131104 RHJ131099:RHJ131104 RRF131099:RRF131104 SBB131099:SBB131104 SKX131099:SKX131104 SUT131099:SUT131104 TEP131099:TEP131104 TOL131099:TOL131104 TYH131099:TYH131104 UID131099:UID131104 URZ131099:URZ131104 VBV131099:VBV131104 VLR131099:VLR131104 VVN131099:VVN131104 WFJ131099:WFJ131104 WPF131099:WPF131104 WZB131099:WZB131104 CT196635:CT196640 MP196635:MP196640 WL196635:WL196640 AGH196635:AGH196640 AQD196635:AQD196640 AZZ196635:AZZ196640 BJV196635:BJV196640 BTR196635:BTR196640 CDN196635:CDN196640 CNJ196635:CNJ196640 CXF196635:CXF196640 DHB196635:DHB196640 DQX196635:DQX196640 EAT196635:EAT196640 EKP196635:EKP196640 EUL196635:EUL196640 FEH196635:FEH196640 FOD196635:FOD196640 FXZ196635:FXZ196640 GHV196635:GHV196640 GRR196635:GRR196640 HBN196635:HBN196640 HLJ196635:HLJ196640 HVF196635:HVF196640 IFB196635:IFB196640 IOX196635:IOX196640 IYT196635:IYT196640 JIP196635:JIP196640 JSL196635:JSL196640 KCH196635:KCH196640 KMD196635:KMD196640 KVZ196635:KVZ196640 LFV196635:LFV196640 LPR196635:LPR196640 LZN196635:LZN196640 MJJ196635:MJJ196640 MTF196635:MTF196640 NDB196635:NDB196640 NMX196635:NMX196640 NWT196635:NWT196640 OGP196635:OGP196640 OQL196635:OQL196640 PAH196635:PAH196640 PKD196635:PKD196640 PTZ196635:PTZ196640 QDV196635:QDV196640 QNR196635:QNR196640 QXN196635:QXN196640 RHJ196635:RHJ196640 RRF196635:RRF196640 SBB196635:SBB196640 SKX196635:SKX196640 SUT196635:SUT196640 TEP196635:TEP196640 TOL196635:TOL196640 TYH196635:TYH196640 UID196635:UID196640 URZ196635:URZ196640 VBV196635:VBV196640 VLR196635:VLR196640 VVN196635:VVN196640 WFJ196635:WFJ196640 WPF196635:WPF196640 WZB196635:WZB196640 CT262171:CT262176 MP262171:MP262176 WL262171:WL262176 AGH262171:AGH262176 AQD262171:AQD262176 AZZ262171:AZZ262176 BJV262171:BJV262176 BTR262171:BTR262176 CDN262171:CDN262176 CNJ262171:CNJ262176 CXF262171:CXF262176 DHB262171:DHB262176 DQX262171:DQX262176 EAT262171:EAT262176 EKP262171:EKP262176 EUL262171:EUL262176 FEH262171:FEH262176 FOD262171:FOD262176 FXZ262171:FXZ262176 GHV262171:GHV262176 GRR262171:GRR262176 HBN262171:HBN262176 HLJ262171:HLJ262176 HVF262171:HVF262176 IFB262171:IFB262176 IOX262171:IOX262176 IYT262171:IYT262176 JIP262171:JIP262176 JSL262171:JSL262176 KCH262171:KCH262176 KMD262171:KMD262176 KVZ262171:KVZ262176 LFV262171:LFV262176 LPR262171:LPR262176 LZN262171:LZN262176 MJJ262171:MJJ262176 MTF262171:MTF262176 NDB262171:NDB262176 NMX262171:NMX262176 NWT262171:NWT262176 OGP262171:OGP262176 OQL262171:OQL262176 PAH262171:PAH262176 PKD262171:PKD262176 PTZ262171:PTZ262176 QDV262171:QDV262176 QNR262171:QNR262176 QXN262171:QXN262176 RHJ262171:RHJ262176 RRF262171:RRF262176 SBB262171:SBB262176 SKX262171:SKX262176 SUT262171:SUT262176 TEP262171:TEP262176 TOL262171:TOL262176 TYH262171:TYH262176 UID262171:UID262176 URZ262171:URZ262176 VBV262171:VBV262176 VLR262171:VLR262176 VVN262171:VVN262176 WFJ262171:WFJ262176 WPF262171:WPF262176 WZB262171:WZB262176 CT327707:CT327712 MP327707:MP327712 WL327707:WL327712 AGH327707:AGH327712 AQD327707:AQD327712 AZZ327707:AZZ327712 BJV327707:BJV327712 BTR327707:BTR327712 CDN327707:CDN327712 CNJ327707:CNJ327712 CXF327707:CXF327712 DHB327707:DHB327712 DQX327707:DQX327712 EAT327707:EAT327712 EKP327707:EKP327712 EUL327707:EUL327712 FEH327707:FEH327712 FOD327707:FOD327712 FXZ327707:FXZ327712 GHV327707:GHV327712 GRR327707:GRR327712 HBN327707:HBN327712 HLJ327707:HLJ327712 HVF327707:HVF327712 IFB327707:IFB327712 IOX327707:IOX327712 IYT327707:IYT327712 JIP327707:JIP327712 JSL327707:JSL327712 KCH327707:KCH327712 KMD327707:KMD327712 KVZ327707:KVZ327712 LFV327707:LFV327712 LPR327707:LPR327712 LZN327707:LZN327712 MJJ327707:MJJ327712 MTF327707:MTF327712 NDB327707:NDB327712 NMX327707:NMX327712 NWT327707:NWT327712 OGP327707:OGP327712 OQL327707:OQL327712 PAH327707:PAH327712 PKD327707:PKD327712 PTZ327707:PTZ327712 QDV327707:QDV327712 QNR327707:QNR327712 QXN327707:QXN327712 RHJ327707:RHJ327712 RRF327707:RRF327712 SBB327707:SBB327712 SKX327707:SKX327712 SUT327707:SUT327712 TEP327707:TEP327712 TOL327707:TOL327712 TYH327707:TYH327712 UID327707:UID327712 URZ327707:URZ327712 VBV327707:VBV327712 VLR327707:VLR327712 VVN327707:VVN327712 WFJ327707:WFJ327712 WPF327707:WPF327712 WZB327707:WZB327712 CT393243:CT393248 MP393243:MP393248 WL393243:WL393248 AGH393243:AGH393248 AQD393243:AQD393248 AZZ393243:AZZ393248 BJV393243:BJV393248 BTR393243:BTR393248 CDN393243:CDN393248 CNJ393243:CNJ393248 CXF393243:CXF393248 DHB393243:DHB393248 DQX393243:DQX393248 EAT393243:EAT393248 EKP393243:EKP393248 EUL393243:EUL393248 FEH393243:FEH393248 FOD393243:FOD393248 FXZ393243:FXZ393248 GHV393243:GHV393248 GRR393243:GRR393248 HBN393243:HBN393248 HLJ393243:HLJ393248 HVF393243:HVF393248 IFB393243:IFB393248 IOX393243:IOX393248 IYT393243:IYT393248 JIP393243:JIP393248 JSL393243:JSL393248 KCH393243:KCH393248 KMD393243:KMD393248 KVZ393243:KVZ393248 LFV393243:LFV393248 LPR393243:LPR393248 LZN393243:LZN393248 MJJ393243:MJJ393248 MTF393243:MTF393248 NDB393243:NDB393248 NMX393243:NMX393248 NWT393243:NWT393248 OGP393243:OGP393248 OQL393243:OQL393248 PAH393243:PAH393248 PKD393243:PKD393248 PTZ393243:PTZ393248 QDV393243:QDV393248 QNR393243:QNR393248 QXN393243:QXN393248 RHJ393243:RHJ393248 RRF393243:RRF393248 SBB393243:SBB393248 SKX393243:SKX393248 SUT393243:SUT393248 TEP393243:TEP393248 TOL393243:TOL393248 TYH393243:TYH393248 UID393243:UID393248 URZ393243:URZ393248 VBV393243:VBV393248 VLR393243:VLR393248 VVN393243:VVN393248 WFJ393243:WFJ393248 WPF393243:WPF393248 WZB393243:WZB393248 CT458779:CT458784 MP458779:MP458784 WL458779:WL458784 AGH458779:AGH458784 AQD458779:AQD458784 AZZ458779:AZZ458784 BJV458779:BJV458784 BTR458779:BTR458784 CDN458779:CDN458784 CNJ458779:CNJ458784 CXF458779:CXF458784 DHB458779:DHB458784 DQX458779:DQX458784 EAT458779:EAT458784 EKP458779:EKP458784 EUL458779:EUL458784 FEH458779:FEH458784 FOD458779:FOD458784 FXZ458779:FXZ458784 GHV458779:GHV458784 GRR458779:GRR458784 HBN458779:HBN458784 HLJ458779:HLJ458784 HVF458779:HVF458784 IFB458779:IFB458784 IOX458779:IOX458784 IYT458779:IYT458784 JIP458779:JIP458784 JSL458779:JSL458784 KCH458779:KCH458784 KMD458779:KMD458784 KVZ458779:KVZ458784 LFV458779:LFV458784 LPR458779:LPR458784 LZN458779:LZN458784 MJJ458779:MJJ458784 MTF458779:MTF458784 NDB458779:NDB458784 NMX458779:NMX458784 NWT458779:NWT458784 OGP458779:OGP458784 OQL458779:OQL458784 PAH458779:PAH458784 PKD458779:PKD458784 PTZ458779:PTZ458784 QDV458779:QDV458784 QNR458779:QNR458784 QXN458779:QXN458784 RHJ458779:RHJ458784 RRF458779:RRF458784 SBB458779:SBB458784 SKX458779:SKX458784 SUT458779:SUT458784 TEP458779:TEP458784 TOL458779:TOL458784 TYH458779:TYH458784 UID458779:UID458784 URZ458779:URZ458784 VBV458779:VBV458784 VLR458779:VLR458784 VVN458779:VVN458784 WFJ458779:WFJ458784 WPF458779:WPF458784 WZB458779:WZB458784 CT524315:CT524320 MP524315:MP524320 WL524315:WL524320 AGH524315:AGH524320 AQD524315:AQD524320 AZZ524315:AZZ524320 BJV524315:BJV524320 BTR524315:BTR524320 CDN524315:CDN524320 CNJ524315:CNJ524320 CXF524315:CXF524320 DHB524315:DHB524320 DQX524315:DQX524320 EAT524315:EAT524320 EKP524315:EKP524320 EUL524315:EUL524320 FEH524315:FEH524320 FOD524315:FOD524320 FXZ524315:FXZ524320 GHV524315:GHV524320 GRR524315:GRR524320 HBN524315:HBN524320 HLJ524315:HLJ524320 HVF524315:HVF524320 IFB524315:IFB524320 IOX524315:IOX524320 IYT524315:IYT524320 JIP524315:JIP524320 JSL524315:JSL524320 KCH524315:KCH524320 KMD524315:KMD524320 KVZ524315:KVZ524320 LFV524315:LFV524320 LPR524315:LPR524320 LZN524315:LZN524320 MJJ524315:MJJ524320 MTF524315:MTF524320 NDB524315:NDB524320 NMX524315:NMX524320 NWT524315:NWT524320 OGP524315:OGP524320 OQL524315:OQL524320 PAH524315:PAH524320 PKD524315:PKD524320 PTZ524315:PTZ524320 QDV524315:QDV524320 QNR524315:QNR524320 QXN524315:QXN524320 RHJ524315:RHJ524320 RRF524315:RRF524320 SBB524315:SBB524320 SKX524315:SKX524320 SUT524315:SUT524320 TEP524315:TEP524320 TOL524315:TOL524320 TYH524315:TYH524320 UID524315:UID524320 URZ524315:URZ524320 VBV524315:VBV524320 VLR524315:VLR524320 VVN524315:VVN524320 WFJ524315:WFJ524320 WPF524315:WPF524320 WZB524315:WZB524320 CT589851:CT589856 MP589851:MP589856 WL589851:WL589856 AGH589851:AGH589856 AQD589851:AQD589856 AZZ589851:AZZ589856 BJV589851:BJV589856 BTR589851:BTR589856 CDN589851:CDN589856 CNJ589851:CNJ589856 CXF589851:CXF589856 DHB589851:DHB589856 DQX589851:DQX589856 EAT589851:EAT589856 EKP589851:EKP589856 EUL589851:EUL589856 FEH589851:FEH589856 FOD589851:FOD589856 FXZ589851:FXZ589856 GHV589851:GHV589856 GRR589851:GRR589856 HBN589851:HBN589856 HLJ589851:HLJ589856 HVF589851:HVF589856 IFB589851:IFB589856 IOX589851:IOX589856 IYT589851:IYT589856 JIP589851:JIP589856 JSL589851:JSL589856 KCH589851:KCH589856 KMD589851:KMD589856 KVZ589851:KVZ589856 LFV589851:LFV589856 LPR589851:LPR589856 LZN589851:LZN589856 MJJ589851:MJJ589856 MTF589851:MTF589856 NDB589851:NDB589856 NMX589851:NMX589856 NWT589851:NWT589856 OGP589851:OGP589856 OQL589851:OQL589856 PAH589851:PAH589856 PKD589851:PKD589856 PTZ589851:PTZ589856 QDV589851:QDV589856 QNR589851:QNR589856 QXN589851:QXN589856 RHJ589851:RHJ589856 RRF589851:RRF589856 SBB589851:SBB589856 SKX589851:SKX589856 SUT589851:SUT589856 TEP589851:TEP589856 TOL589851:TOL589856 TYH589851:TYH589856 UID589851:UID589856 URZ589851:URZ589856 VBV589851:VBV589856 VLR589851:VLR589856 VVN589851:VVN589856 WFJ589851:WFJ589856 WPF589851:WPF589856 WZB589851:WZB589856 CT655387:CT655392 MP655387:MP655392 WL655387:WL655392 AGH655387:AGH655392 AQD655387:AQD655392 AZZ655387:AZZ655392 BJV655387:BJV655392 BTR655387:BTR655392 CDN655387:CDN655392 CNJ655387:CNJ655392 CXF655387:CXF655392 DHB655387:DHB655392 DQX655387:DQX655392 EAT655387:EAT655392 EKP655387:EKP655392 EUL655387:EUL655392 FEH655387:FEH655392 FOD655387:FOD655392 FXZ655387:FXZ655392 GHV655387:GHV655392 GRR655387:GRR655392 HBN655387:HBN655392 HLJ655387:HLJ655392 HVF655387:HVF655392 IFB655387:IFB655392 IOX655387:IOX655392 IYT655387:IYT655392 JIP655387:JIP655392 JSL655387:JSL655392 KCH655387:KCH655392 KMD655387:KMD655392 KVZ655387:KVZ655392 LFV655387:LFV655392 LPR655387:LPR655392 LZN655387:LZN655392 MJJ655387:MJJ655392 MTF655387:MTF655392 NDB655387:NDB655392 NMX655387:NMX655392 NWT655387:NWT655392 OGP655387:OGP655392 OQL655387:OQL655392 PAH655387:PAH655392 PKD655387:PKD655392 PTZ655387:PTZ655392 QDV655387:QDV655392 QNR655387:QNR655392 QXN655387:QXN655392 RHJ655387:RHJ655392 RRF655387:RRF655392 SBB655387:SBB655392 SKX655387:SKX655392 SUT655387:SUT655392 TEP655387:TEP655392 TOL655387:TOL655392 TYH655387:TYH655392 UID655387:UID655392 URZ655387:URZ655392 VBV655387:VBV655392 VLR655387:VLR655392 VVN655387:VVN655392 WFJ655387:WFJ655392 WPF655387:WPF655392 WZB655387:WZB655392 CT720923:CT720928 MP720923:MP720928 WL720923:WL720928 AGH720923:AGH720928 AQD720923:AQD720928 AZZ720923:AZZ720928 BJV720923:BJV720928 BTR720923:BTR720928 CDN720923:CDN720928 CNJ720923:CNJ720928 CXF720923:CXF720928 DHB720923:DHB720928 DQX720923:DQX720928 EAT720923:EAT720928 EKP720923:EKP720928 EUL720923:EUL720928 FEH720923:FEH720928 FOD720923:FOD720928 FXZ720923:FXZ720928 GHV720923:GHV720928 GRR720923:GRR720928 HBN720923:HBN720928 HLJ720923:HLJ720928 HVF720923:HVF720928 IFB720923:IFB720928 IOX720923:IOX720928 IYT720923:IYT720928 JIP720923:JIP720928 JSL720923:JSL720928 KCH720923:KCH720928 KMD720923:KMD720928 KVZ720923:KVZ720928 LFV720923:LFV720928 LPR720923:LPR720928 LZN720923:LZN720928 MJJ720923:MJJ720928 MTF720923:MTF720928 NDB720923:NDB720928 NMX720923:NMX720928 NWT720923:NWT720928 OGP720923:OGP720928 OQL720923:OQL720928 PAH720923:PAH720928 PKD720923:PKD720928 PTZ720923:PTZ720928 QDV720923:QDV720928 QNR720923:QNR720928 QXN720923:QXN720928 RHJ720923:RHJ720928 RRF720923:RRF720928 SBB720923:SBB720928 SKX720923:SKX720928 SUT720923:SUT720928 TEP720923:TEP720928 TOL720923:TOL720928 TYH720923:TYH720928 UID720923:UID720928 URZ720923:URZ720928 VBV720923:VBV720928 VLR720923:VLR720928 VVN720923:VVN720928 WFJ720923:WFJ720928 WPF720923:WPF720928 WZB720923:WZB720928 CT786459:CT786464 MP786459:MP786464 WL786459:WL786464 AGH786459:AGH786464 AQD786459:AQD786464 AZZ786459:AZZ786464 BJV786459:BJV786464 BTR786459:BTR786464 CDN786459:CDN786464 CNJ786459:CNJ786464 CXF786459:CXF786464 DHB786459:DHB786464 DQX786459:DQX786464 EAT786459:EAT786464 EKP786459:EKP786464 EUL786459:EUL786464 FEH786459:FEH786464 FOD786459:FOD786464 FXZ786459:FXZ786464 GHV786459:GHV786464 GRR786459:GRR786464 HBN786459:HBN786464 HLJ786459:HLJ786464 HVF786459:HVF786464 IFB786459:IFB786464 IOX786459:IOX786464 IYT786459:IYT786464 JIP786459:JIP786464 JSL786459:JSL786464 KCH786459:KCH786464 KMD786459:KMD786464 KVZ786459:KVZ786464 LFV786459:LFV786464 LPR786459:LPR786464 LZN786459:LZN786464 MJJ786459:MJJ786464 MTF786459:MTF786464 NDB786459:NDB786464 NMX786459:NMX786464 NWT786459:NWT786464 OGP786459:OGP786464 OQL786459:OQL786464 PAH786459:PAH786464 PKD786459:PKD786464 PTZ786459:PTZ786464 QDV786459:QDV786464 QNR786459:QNR786464 QXN786459:QXN786464 RHJ786459:RHJ786464 RRF786459:RRF786464 SBB786459:SBB786464 SKX786459:SKX786464 SUT786459:SUT786464 TEP786459:TEP786464 TOL786459:TOL786464 TYH786459:TYH786464 UID786459:UID786464 URZ786459:URZ786464 VBV786459:VBV786464 VLR786459:VLR786464 VVN786459:VVN786464 WFJ786459:WFJ786464 WPF786459:WPF786464 WZB786459:WZB786464 CT851995:CT852000 MP851995:MP852000 WL851995:WL852000 AGH851995:AGH852000 AQD851995:AQD852000 AZZ851995:AZZ852000 BJV851995:BJV852000 BTR851995:BTR852000 CDN851995:CDN852000 CNJ851995:CNJ852000 CXF851995:CXF852000 DHB851995:DHB852000 DQX851995:DQX852000 EAT851995:EAT852000 EKP851995:EKP852000 EUL851995:EUL852000 FEH851995:FEH852000 FOD851995:FOD852000 FXZ851995:FXZ852000 GHV851995:GHV852000 GRR851995:GRR852000 HBN851995:HBN852000 HLJ851995:HLJ852000 HVF851995:HVF852000 IFB851995:IFB852000 IOX851995:IOX852000 IYT851995:IYT852000 JIP851995:JIP852000 JSL851995:JSL852000 KCH851995:KCH852000 KMD851995:KMD852000 KVZ851995:KVZ852000 LFV851995:LFV852000 LPR851995:LPR852000 LZN851995:LZN852000 MJJ851995:MJJ852000 MTF851995:MTF852000 NDB851995:NDB852000 NMX851995:NMX852000 NWT851995:NWT852000 OGP851995:OGP852000 OQL851995:OQL852000 PAH851995:PAH852000 PKD851995:PKD852000 PTZ851995:PTZ852000 QDV851995:QDV852000 QNR851995:QNR852000 QXN851995:QXN852000 RHJ851995:RHJ852000 RRF851995:RRF852000 SBB851995:SBB852000 SKX851995:SKX852000 SUT851995:SUT852000 TEP851995:TEP852000 TOL851995:TOL852000 TYH851995:TYH852000 UID851995:UID852000 URZ851995:URZ852000 VBV851995:VBV852000 VLR851995:VLR852000 VVN851995:VVN852000 WFJ851995:WFJ852000 WPF851995:WPF852000 WZB851995:WZB852000 CT917531:CT917536 MP917531:MP917536 WL917531:WL917536 AGH917531:AGH917536 AQD917531:AQD917536 AZZ917531:AZZ917536 BJV917531:BJV917536 BTR917531:BTR917536 CDN917531:CDN917536 CNJ917531:CNJ917536 CXF917531:CXF917536 DHB917531:DHB917536 DQX917531:DQX917536 EAT917531:EAT917536 EKP917531:EKP917536 EUL917531:EUL917536 FEH917531:FEH917536 FOD917531:FOD917536 FXZ917531:FXZ917536 GHV917531:GHV917536 GRR917531:GRR917536 HBN917531:HBN917536 HLJ917531:HLJ917536 HVF917531:HVF917536 IFB917531:IFB917536 IOX917531:IOX917536 IYT917531:IYT917536 JIP917531:JIP917536 JSL917531:JSL917536 KCH917531:KCH917536 KMD917531:KMD917536 KVZ917531:KVZ917536 LFV917531:LFV917536 LPR917531:LPR917536 LZN917531:LZN917536 MJJ917531:MJJ917536 MTF917531:MTF917536 NDB917531:NDB917536 NMX917531:NMX917536 NWT917531:NWT917536 OGP917531:OGP917536 OQL917531:OQL917536 PAH917531:PAH917536 PKD917531:PKD917536 PTZ917531:PTZ917536 QDV917531:QDV917536 QNR917531:QNR917536 QXN917531:QXN917536 RHJ917531:RHJ917536 RRF917531:RRF917536 SBB917531:SBB917536 SKX917531:SKX917536 SUT917531:SUT917536 TEP917531:TEP917536 TOL917531:TOL917536 TYH917531:TYH917536 UID917531:UID917536 URZ917531:URZ917536 VBV917531:VBV917536 VLR917531:VLR917536 VVN917531:VVN917536 WFJ917531:WFJ917536 WPF917531:WPF917536 WZB917531:WZB917536 CT983067:CT983072 MP983067:MP983072 WL983067:WL983072 AGH983067:AGH983072 AQD983067:AQD983072 AZZ983067:AZZ983072 BJV983067:BJV983072 BTR983067:BTR983072 CDN983067:CDN983072 CNJ983067:CNJ983072 CXF983067:CXF983072 DHB983067:DHB983072 DQX983067:DQX983072 EAT983067:EAT983072 EKP983067:EKP983072 EUL983067:EUL983072 FEH983067:FEH983072 FOD983067:FOD983072 FXZ983067:FXZ983072 GHV983067:GHV983072 GRR983067:GRR983072 HBN983067:HBN983072 HLJ983067:HLJ983072 HVF983067:HVF983072 IFB983067:IFB983072 IOX983067:IOX983072 IYT983067:IYT983072 JIP983067:JIP983072 JSL983067:JSL983072 KCH983067:KCH983072 KMD983067:KMD983072 KVZ983067:KVZ983072 LFV983067:LFV983072 LPR983067:LPR983072 LZN983067:LZN983072 MJJ983067:MJJ983072 MTF983067:MTF983072 NDB983067:NDB983072 NMX983067:NMX983072 NWT983067:NWT983072 OGP983067:OGP983072 OQL983067:OQL983072 PAH983067:PAH983072 PKD983067:PKD983072 PTZ983067:PTZ983072 QDV983067:QDV983072 QNR983067:QNR983072 QXN983067:QXN983072 RHJ983067:RHJ983072 RRF983067:RRF983072 SBB983067:SBB983072 SKX983067:SKX983072 SUT983067:SUT983072 TEP983067:TEP983072 TOL983067:TOL983072 TYH983067:TYH983072 UID983067:UID983072 URZ983067:URZ983072 VBV983067:VBV983072 VLR983067:VLR983072 VVN983067:VVN983072 WFJ983067:WFJ983072 MP33:MP38 WL33:WL38 AGH33:AGH38 AQD33:AQD38 AZZ33:AZZ38 BJV33:BJV38 BTR33:BTR38 CDN33:CDN38 CNJ33:CNJ38 CXF33:CXF38 DHB33:DHB38 DQX33:DQX38 EAT33:EAT38 EKP33:EKP38 EUL33:EUL38 FEH33:FEH38 FOD33:FOD38 FXZ33:FXZ38 GHV33:GHV38 GRR33:GRR38 HBN33:HBN38 HLJ33:HLJ38 HVF33:HVF38 IFB33:IFB38 IOX33:IOX38 IYT33:IYT38 JIP33:JIP38 JSL33:JSL38 KCH33:KCH38 KMD33:KMD38 KVZ33:KVZ38 LFV33:LFV38 LPR33:LPR38 LZN33:LZN38 MJJ33:MJJ38 MTF33:MTF38 NDB33:NDB38 NMX33:NMX38 NWT33:NWT38 OGP33:OGP38 OQL33:OQL38 PAH33:PAH38 PKD33:PKD38 PTZ33:PTZ38 QDV33:QDV38 QNR33:QNR38 QXN33:QXN38 RHJ33:RHJ38 RRF33:RRF38 SBB33:SBB38 SKX33:SKX38 SUT33:SUT38 TEP33:TEP38 TOL33:TOL38 TYH33:TYH38 UID33:UID38 URZ33:URZ38 VBV33:VBV38 VLR33:VLR38 VVN33:VVN38 WFJ33:WFJ38 WPF33:WPF38 WZB33:WZB38">
      <formula1>$CY$33:$CY$40</formula1>
    </dataValidation>
    <dataValidation type="list" allowBlank="1" showInputMessage="1" showErrorMessage="1" sqref="P20:BY20 WVX983054:WYG983054 WMB983054:WOK983054 WCF983054:WEO983054 VSJ983054:VUS983054 VIN983054:VKW983054 UYR983054:VBA983054 UOV983054:URE983054 UEZ983054:UHI983054 TVD983054:TXM983054 TLH983054:TNQ983054 TBL983054:TDU983054 SRP983054:STY983054 SHT983054:SKC983054 RXX983054:SAG983054 ROB983054:RQK983054 REF983054:RGO983054 QUJ983054:QWS983054 QKN983054:QMW983054 QAR983054:QDA983054 PQV983054:PTE983054 PGZ983054:PJI983054 OXD983054:OZM983054 ONH983054:OPQ983054 ODL983054:OFU983054 NTP983054:NVY983054 NJT983054:NMC983054 MZX983054:NCG983054 MQB983054:MSK983054 MGF983054:MIO983054 LWJ983054:LYS983054 LMN983054:LOW983054 LCR983054:LFA983054 KSV983054:KVE983054 KIZ983054:KLI983054 JZD983054:KBM983054 JPH983054:JRQ983054 JFL983054:JHU983054 IVP983054:IXY983054 ILT983054:IOC983054 IBX983054:IEG983054 HSB983054:HUK983054 HIF983054:HKO983054 GYJ983054:HAS983054 GON983054:GQW983054 GER983054:GHA983054 FUV983054:FXE983054 FKZ983054:FNI983054 FBD983054:FDM983054 ERH983054:ETQ983054 EHL983054:EJU983054 DXP983054:DZY983054 DNT983054:DQC983054 DDX983054:DGG983054 CUB983054:CWK983054 CKF983054:CMO983054 CAJ983054:CCS983054 BQN983054:BSW983054 BGR983054:BJA983054 AWV983054:AZE983054 AMZ983054:API983054 ADD983054:AFM983054 TH983054:VQ983054 JL983054:LU983054 P983054:BY983054 WVX917518:WYG917518 WMB917518:WOK917518 WCF917518:WEO917518 VSJ917518:VUS917518 VIN917518:VKW917518 UYR917518:VBA917518 UOV917518:URE917518 UEZ917518:UHI917518 TVD917518:TXM917518 TLH917518:TNQ917518 TBL917518:TDU917518 SRP917518:STY917518 SHT917518:SKC917518 RXX917518:SAG917518 ROB917518:RQK917518 REF917518:RGO917518 QUJ917518:QWS917518 QKN917518:QMW917518 QAR917518:QDA917518 PQV917518:PTE917518 PGZ917518:PJI917518 OXD917518:OZM917518 ONH917518:OPQ917518 ODL917518:OFU917518 NTP917518:NVY917518 NJT917518:NMC917518 MZX917518:NCG917518 MQB917518:MSK917518 MGF917518:MIO917518 LWJ917518:LYS917518 LMN917518:LOW917518 LCR917518:LFA917518 KSV917518:KVE917518 KIZ917518:KLI917518 JZD917518:KBM917518 JPH917518:JRQ917518 JFL917518:JHU917518 IVP917518:IXY917518 ILT917518:IOC917518 IBX917518:IEG917518 HSB917518:HUK917518 HIF917518:HKO917518 GYJ917518:HAS917518 GON917518:GQW917518 GER917518:GHA917518 FUV917518:FXE917518 FKZ917518:FNI917518 FBD917518:FDM917518 ERH917518:ETQ917518 EHL917518:EJU917518 DXP917518:DZY917518 DNT917518:DQC917518 DDX917518:DGG917518 CUB917518:CWK917518 CKF917518:CMO917518 CAJ917518:CCS917518 BQN917518:BSW917518 BGR917518:BJA917518 AWV917518:AZE917518 AMZ917518:API917518 ADD917518:AFM917518 TH917518:VQ917518 JL917518:LU917518 P917518:BY917518 WVX851982:WYG851982 WMB851982:WOK851982 WCF851982:WEO851982 VSJ851982:VUS851982 VIN851982:VKW851982 UYR851982:VBA851982 UOV851982:URE851982 UEZ851982:UHI851982 TVD851982:TXM851982 TLH851982:TNQ851982 TBL851982:TDU851982 SRP851982:STY851982 SHT851982:SKC851982 RXX851982:SAG851982 ROB851982:RQK851982 REF851982:RGO851982 QUJ851982:QWS851982 QKN851982:QMW851982 QAR851982:QDA851982 PQV851982:PTE851982 PGZ851982:PJI851982 OXD851982:OZM851982 ONH851982:OPQ851982 ODL851982:OFU851982 NTP851982:NVY851982 NJT851982:NMC851982 MZX851982:NCG851982 MQB851982:MSK851982 MGF851982:MIO851982 LWJ851982:LYS851982 LMN851982:LOW851982 LCR851982:LFA851982 KSV851982:KVE851982 KIZ851982:KLI851982 JZD851982:KBM851982 JPH851982:JRQ851982 JFL851982:JHU851982 IVP851982:IXY851982 ILT851982:IOC851982 IBX851982:IEG851982 HSB851982:HUK851982 HIF851982:HKO851982 GYJ851982:HAS851982 GON851982:GQW851982 GER851982:GHA851982 FUV851982:FXE851982 FKZ851982:FNI851982 FBD851982:FDM851982 ERH851982:ETQ851982 EHL851982:EJU851982 DXP851982:DZY851982 DNT851982:DQC851982 DDX851982:DGG851982 CUB851982:CWK851982 CKF851982:CMO851982 CAJ851982:CCS851982 BQN851982:BSW851982 BGR851982:BJA851982 AWV851982:AZE851982 AMZ851982:API851982 ADD851982:AFM851982 TH851982:VQ851982 JL851982:LU851982 P851982:BY851982 WVX786446:WYG786446 WMB786446:WOK786446 WCF786446:WEO786446 VSJ786446:VUS786446 VIN786446:VKW786446 UYR786446:VBA786446 UOV786446:URE786446 UEZ786446:UHI786446 TVD786446:TXM786446 TLH786446:TNQ786446 TBL786446:TDU786446 SRP786446:STY786446 SHT786446:SKC786446 RXX786446:SAG786446 ROB786446:RQK786446 REF786446:RGO786446 QUJ786446:QWS786446 QKN786446:QMW786446 QAR786446:QDA786446 PQV786446:PTE786446 PGZ786446:PJI786446 OXD786446:OZM786446 ONH786446:OPQ786446 ODL786446:OFU786446 NTP786446:NVY786446 NJT786446:NMC786446 MZX786446:NCG786446 MQB786446:MSK786446 MGF786446:MIO786446 LWJ786446:LYS786446 LMN786446:LOW786446 LCR786446:LFA786446 KSV786446:KVE786446 KIZ786446:KLI786446 JZD786446:KBM786446 JPH786446:JRQ786446 JFL786446:JHU786446 IVP786446:IXY786446 ILT786446:IOC786446 IBX786446:IEG786446 HSB786446:HUK786446 HIF786446:HKO786446 GYJ786446:HAS786446 GON786446:GQW786446 GER786446:GHA786446 FUV786446:FXE786446 FKZ786446:FNI786446 FBD786446:FDM786446 ERH786446:ETQ786446 EHL786446:EJU786446 DXP786446:DZY786446 DNT786446:DQC786446 DDX786446:DGG786446 CUB786446:CWK786446 CKF786446:CMO786446 CAJ786446:CCS786446 BQN786446:BSW786446 BGR786446:BJA786446 AWV786446:AZE786446 AMZ786446:API786446 ADD786446:AFM786446 TH786446:VQ786446 JL786446:LU786446 P786446:BY786446 WVX720910:WYG720910 WMB720910:WOK720910 WCF720910:WEO720910 VSJ720910:VUS720910 VIN720910:VKW720910 UYR720910:VBA720910 UOV720910:URE720910 UEZ720910:UHI720910 TVD720910:TXM720910 TLH720910:TNQ720910 TBL720910:TDU720910 SRP720910:STY720910 SHT720910:SKC720910 RXX720910:SAG720910 ROB720910:RQK720910 REF720910:RGO720910 QUJ720910:QWS720910 QKN720910:QMW720910 QAR720910:QDA720910 PQV720910:PTE720910 PGZ720910:PJI720910 OXD720910:OZM720910 ONH720910:OPQ720910 ODL720910:OFU720910 NTP720910:NVY720910 NJT720910:NMC720910 MZX720910:NCG720910 MQB720910:MSK720910 MGF720910:MIO720910 LWJ720910:LYS720910 LMN720910:LOW720910 LCR720910:LFA720910 KSV720910:KVE720910 KIZ720910:KLI720910 JZD720910:KBM720910 JPH720910:JRQ720910 JFL720910:JHU720910 IVP720910:IXY720910 ILT720910:IOC720910 IBX720910:IEG720910 HSB720910:HUK720910 HIF720910:HKO720910 GYJ720910:HAS720910 GON720910:GQW720910 GER720910:GHA720910 FUV720910:FXE720910 FKZ720910:FNI720910 FBD720910:FDM720910 ERH720910:ETQ720910 EHL720910:EJU720910 DXP720910:DZY720910 DNT720910:DQC720910 DDX720910:DGG720910 CUB720910:CWK720910 CKF720910:CMO720910 CAJ720910:CCS720910 BQN720910:BSW720910 BGR720910:BJA720910 AWV720910:AZE720910 AMZ720910:API720910 ADD720910:AFM720910 TH720910:VQ720910 JL720910:LU720910 P720910:BY720910 WVX655374:WYG655374 WMB655374:WOK655374 WCF655374:WEO655374 VSJ655374:VUS655374 VIN655374:VKW655374 UYR655374:VBA655374 UOV655374:URE655374 UEZ655374:UHI655374 TVD655374:TXM655374 TLH655374:TNQ655374 TBL655374:TDU655374 SRP655374:STY655374 SHT655374:SKC655374 RXX655374:SAG655374 ROB655374:RQK655374 REF655374:RGO655374 QUJ655374:QWS655374 QKN655374:QMW655374 QAR655374:QDA655374 PQV655374:PTE655374 PGZ655374:PJI655374 OXD655374:OZM655374 ONH655374:OPQ655374 ODL655374:OFU655374 NTP655374:NVY655374 NJT655374:NMC655374 MZX655374:NCG655374 MQB655374:MSK655374 MGF655374:MIO655374 LWJ655374:LYS655374 LMN655374:LOW655374 LCR655374:LFA655374 KSV655374:KVE655374 KIZ655374:KLI655374 JZD655374:KBM655374 JPH655374:JRQ655374 JFL655374:JHU655374 IVP655374:IXY655374 ILT655374:IOC655374 IBX655374:IEG655374 HSB655374:HUK655374 HIF655374:HKO655374 GYJ655374:HAS655374 GON655374:GQW655374 GER655374:GHA655374 FUV655374:FXE655374 FKZ655374:FNI655374 FBD655374:FDM655374 ERH655374:ETQ655374 EHL655374:EJU655374 DXP655374:DZY655374 DNT655374:DQC655374 DDX655374:DGG655374 CUB655374:CWK655374 CKF655374:CMO655374 CAJ655374:CCS655374 BQN655374:BSW655374 BGR655374:BJA655374 AWV655374:AZE655374 AMZ655374:API655374 ADD655374:AFM655374 TH655374:VQ655374 JL655374:LU655374 P655374:BY655374 WVX589838:WYG589838 WMB589838:WOK589838 WCF589838:WEO589838 VSJ589838:VUS589838 VIN589838:VKW589838 UYR589838:VBA589838 UOV589838:URE589838 UEZ589838:UHI589838 TVD589838:TXM589838 TLH589838:TNQ589838 TBL589838:TDU589838 SRP589838:STY589838 SHT589838:SKC589838 RXX589838:SAG589838 ROB589838:RQK589838 REF589838:RGO589838 QUJ589838:QWS589838 QKN589838:QMW589838 QAR589838:QDA589838 PQV589838:PTE589838 PGZ589838:PJI589838 OXD589838:OZM589838 ONH589838:OPQ589838 ODL589838:OFU589838 NTP589838:NVY589838 NJT589838:NMC589838 MZX589838:NCG589838 MQB589838:MSK589838 MGF589838:MIO589838 LWJ589838:LYS589838 LMN589838:LOW589838 LCR589838:LFA589838 KSV589838:KVE589838 KIZ589838:KLI589838 JZD589838:KBM589838 JPH589838:JRQ589838 JFL589838:JHU589838 IVP589838:IXY589838 ILT589838:IOC589838 IBX589838:IEG589838 HSB589838:HUK589838 HIF589838:HKO589838 GYJ589838:HAS589838 GON589838:GQW589838 GER589838:GHA589838 FUV589838:FXE589838 FKZ589838:FNI589838 FBD589838:FDM589838 ERH589838:ETQ589838 EHL589838:EJU589838 DXP589838:DZY589838 DNT589838:DQC589838 DDX589838:DGG589838 CUB589838:CWK589838 CKF589838:CMO589838 CAJ589838:CCS589838 BQN589838:BSW589838 BGR589838:BJA589838 AWV589838:AZE589838 AMZ589838:API589838 ADD589838:AFM589838 TH589838:VQ589838 JL589838:LU589838 P589838:BY589838 WVX524302:WYG524302 WMB524302:WOK524302 WCF524302:WEO524302 VSJ524302:VUS524302 VIN524302:VKW524302 UYR524302:VBA524302 UOV524302:URE524302 UEZ524302:UHI524302 TVD524302:TXM524302 TLH524302:TNQ524302 TBL524302:TDU524302 SRP524302:STY524302 SHT524302:SKC524302 RXX524302:SAG524302 ROB524302:RQK524302 REF524302:RGO524302 QUJ524302:QWS524302 QKN524302:QMW524302 QAR524302:QDA524302 PQV524302:PTE524302 PGZ524302:PJI524302 OXD524302:OZM524302 ONH524302:OPQ524302 ODL524302:OFU524302 NTP524302:NVY524302 NJT524302:NMC524302 MZX524302:NCG524302 MQB524302:MSK524302 MGF524302:MIO524302 LWJ524302:LYS524302 LMN524302:LOW524302 LCR524302:LFA524302 KSV524302:KVE524302 KIZ524302:KLI524302 JZD524302:KBM524302 JPH524302:JRQ524302 JFL524302:JHU524302 IVP524302:IXY524302 ILT524302:IOC524302 IBX524302:IEG524302 HSB524302:HUK524302 HIF524302:HKO524302 GYJ524302:HAS524302 GON524302:GQW524302 GER524302:GHA524302 FUV524302:FXE524302 FKZ524302:FNI524302 FBD524302:FDM524302 ERH524302:ETQ524302 EHL524302:EJU524302 DXP524302:DZY524302 DNT524302:DQC524302 DDX524302:DGG524302 CUB524302:CWK524302 CKF524302:CMO524302 CAJ524302:CCS524302 BQN524302:BSW524302 BGR524302:BJA524302 AWV524302:AZE524302 AMZ524302:API524302 ADD524302:AFM524302 TH524302:VQ524302 JL524302:LU524302 P524302:BY524302 WVX458766:WYG458766 WMB458766:WOK458766 WCF458766:WEO458766 VSJ458766:VUS458766 VIN458766:VKW458766 UYR458766:VBA458766 UOV458766:URE458766 UEZ458766:UHI458766 TVD458766:TXM458766 TLH458766:TNQ458766 TBL458766:TDU458766 SRP458766:STY458766 SHT458766:SKC458766 RXX458766:SAG458766 ROB458766:RQK458766 REF458766:RGO458766 QUJ458766:QWS458766 QKN458766:QMW458766 QAR458766:QDA458766 PQV458766:PTE458766 PGZ458766:PJI458766 OXD458766:OZM458766 ONH458766:OPQ458766 ODL458766:OFU458766 NTP458766:NVY458766 NJT458766:NMC458766 MZX458766:NCG458766 MQB458766:MSK458766 MGF458766:MIO458766 LWJ458766:LYS458766 LMN458766:LOW458766 LCR458766:LFA458766 KSV458766:KVE458766 KIZ458766:KLI458766 JZD458766:KBM458766 JPH458766:JRQ458766 JFL458766:JHU458766 IVP458766:IXY458766 ILT458766:IOC458766 IBX458766:IEG458766 HSB458766:HUK458766 HIF458766:HKO458766 GYJ458766:HAS458766 GON458766:GQW458766 GER458766:GHA458766 FUV458766:FXE458766 FKZ458766:FNI458766 FBD458766:FDM458766 ERH458766:ETQ458766 EHL458766:EJU458766 DXP458766:DZY458766 DNT458766:DQC458766 DDX458766:DGG458766 CUB458766:CWK458766 CKF458766:CMO458766 CAJ458766:CCS458766 BQN458766:BSW458766 BGR458766:BJA458766 AWV458766:AZE458766 AMZ458766:API458766 ADD458766:AFM458766 TH458766:VQ458766 JL458766:LU458766 P458766:BY458766 WVX393230:WYG393230 WMB393230:WOK393230 WCF393230:WEO393230 VSJ393230:VUS393230 VIN393230:VKW393230 UYR393230:VBA393230 UOV393230:URE393230 UEZ393230:UHI393230 TVD393230:TXM393230 TLH393230:TNQ393230 TBL393230:TDU393230 SRP393230:STY393230 SHT393230:SKC393230 RXX393230:SAG393230 ROB393230:RQK393230 REF393230:RGO393230 QUJ393230:QWS393230 QKN393230:QMW393230 QAR393230:QDA393230 PQV393230:PTE393230 PGZ393230:PJI393230 OXD393230:OZM393230 ONH393230:OPQ393230 ODL393230:OFU393230 NTP393230:NVY393230 NJT393230:NMC393230 MZX393230:NCG393230 MQB393230:MSK393230 MGF393230:MIO393230 LWJ393230:LYS393230 LMN393230:LOW393230 LCR393230:LFA393230 KSV393230:KVE393230 KIZ393230:KLI393230 JZD393230:KBM393230 JPH393230:JRQ393230 JFL393230:JHU393230 IVP393230:IXY393230 ILT393230:IOC393230 IBX393230:IEG393230 HSB393230:HUK393230 HIF393230:HKO393230 GYJ393230:HAS393230 GON393230:GQW393230 GER393230:GHA393230 FUV393230:FXE393230 FKZ393230:FNI393230 FBD393230:FDM393230 ERH393230:ETQ393230 EHL393230:EJU393230 DXP393230:DZY393230 DNT393230:DQC393230 DDX393230:DGG393230 CUB393230:CWK393230 CKF393230:CMO393230 CAJ393230:CCS393230 BQN393230:BSW393230 BGR393230:BJA393230 AWV393230:AZE393230 AMZ393230:API393230 ADD393230:AFM393230 TH393230:VQ393230 JL393230:LU393230 P393230:BY393230 WVX327694:WYG327694 WMB327694:WOK327694 WCF327694:WEO327694 VSJ327694:VUS327694 VIN327694:VKW327694 UYR327694:VBA327694 UOV327694:URE327694 UEZ327694:UHI327694 TVD327694:TXM327694 TLH327694:TNQ327694 TBL327694:TDU327694 SRP327694:STY327694 SHT327694:SKC327694 RXX327694:SAG327694 ROB327694:RQK327694 REF327694:RGO327694 QUJ327694:QWS327694 QKN327694:QMW327694 QAR327694:QDA327694 PQV327694:PTE327694 PGZ327694:PJI327694 OXD327694:OZM327694 ONH327694:OPQ327694 ODL327694:OFU327694 NTP327694:NVY327694 NJT327694:NMC327694 MZX327694:NCG327694 MQB327694:MSK327694 MGF327694:MIO327694 LWJ327694:LYS327694 LMN327694:LOW327694 LCR327694:LFA327694 KSV327694:KVE327694 KIZ327694:KLI327694 JZD327694:KBM327694 JPH327694:JRQ327694 JFL327694:JHU327694 IVP327694:IXY327694 ILT327694:IOC327694 IBX327694:IEG327694 HSB327694:HUK327694 HIF327694:HKO327694 GYJ327694:HAS327694 GON327694:GQW327694 GER327694:GHA327694 FUV327694:FXE327694 FKZ327694:FNI327694 FBD327694:FDM327694 ERH327694:ETQ327694 EHL327694:EJU327694 DXP327694:DZY327694 DNT327694:DQC327694 DDX327694:DGG327694 CUB327694:CWK327694 CKF327694:CMO327694 CAJ327694:CCS327694 BQN327694:BSW327694 BGR327694:BJA327694 AWV327694:AZE327694 AMZ327694:API327694 ADD327694:AFM327694 TH327694:VQ327694 JL327694:LU327694 P327694:BY327694 WVX262158:WYG262158 WMB262158:WOK262158 WCF262158:WEO262158 VSJ262158:VUS262158 VIN262158:VKW262158 UYR262158:VBA262158 UOV262158:URE262158 UEZ262158:UHI262158 TVD262158:TXM262158 TLH262158:TNQ262158 TBL262158:TDU262158 SRP262158:STY262158 SHT262158:SKC262158 RXX262158:SAG262158 ROB262158:RQK262158 REF262158:RGO262158 QUJ262158:QWS262158 QKN262158:QMW262158 QAR262158:QDA262158 PQV262158:PTE262158 PGZ262158:PJI262158 OXD262158:OZM262158 ONH262158:OPQ262158 ODL262158:OFU262158 NTP262158:NVY262158 NJT262158:NMC262158 MZX262158:NCG262158 MQB262158:MSK262158 MGF262158:MIO262158 LWJ262158:LYS262158 LMN262158:LOW262158 LCR262158:LFA262158 KSV262158:KVE262158 KIZ262158:KLI262158 JZD262158:KBM262158 JPH262158:JRQ262158 JFL262158:JHU262158 IVP262158:IXY262158 ILT262158:IOC262158 IBX262158:IEG262158 HSB262158:HUK262158 HIF262158:HKO262158 GYJ262158:HAS262158 GON262158:GQW262158 GER262158:GHA262158 FUV262158:FXE262158 FKZ262158:FNI262158 FBD262158:FDM262158 ERH262158:ETQ262158 EHL262158:EJU262158 DXP262158:DZY262158 DNT262158:DQC262158 DDX262158:DGG262158 CUB262158:CWK262158 CKF262158:CMO262158 CAJ262158:CCS262158 BQN262158:BSW262158 BGR262158:BJA262158 AWV262158:AZE262158 AMZ262158:API262158 ADD262158:AFM262158 TH262158:VQ262158 JL262158:LU262158 P262158:BY262158 WVX196622:WYG196622 WMB196622:WOK196622 WCF196622:WEO196622 VSJ196622:VUS196622 VIN196622:VKW196622 UYR196622:VBA196622 UOV196622:URE196622 UEZ196622:UHI196622 TVD196622:TXM196622 TLH196622:TNQ196622 TBL196622:TDU196622 SRP196622:STY196622 SHT196622:SKC196622 RXX196622:SAG196622 ROB196622:RQK196622 REF196622:RGO196622 QUJ196622:QWS196622 QKN196622:QMW196622 QAR196622:QDA196622 PQV196622:PTE196622 PGZ196622:PJI196622 OXD196622:OZM196622 ONH196622:OPQ196622 ODL196622:OFU196622 NTP196622:NVY196622 NJT196622:NMC196622 MZX196622:NCG196622 MQB196622:MSK196622 MGF196622:MIO196622 LWJ196622:LYS196622 LMN196622:LOW196622 LCR196622:LFA196622 KSV196622:KVE196622 KIZ196622:KLI196622 JZD196622:KBM196622 JPH196622:JRQ196622 JFL196622:JHU196622 IVP196622:IXY196622 ILT196622:IOC196622 IBX196622:IEG196622 HSB196622:HUK196622 HIF196622:HKO196622 GYJ196622:HAS196622 GON196622:GQW196622 GER196622:GHA196622 FUV196622:FXE196622 FKZ196622:FNI196622 FBD196622:FDM196622 ERH196622:ETQ196622 EHL196622:EJU196622 DXP196622:DZY196622 DNT196622:DQC196622 DDX196622:DGG196622 CUB196622:CWK196622 CKF196622:CMO196622 CAJ196622:CCS196622 BQN196622:BSW196622 BGR196622:BJA196622 AWV196622:AZE196622 AMZ196622:API196622 ADD196622:AFM196622 TH196622:VQ196622 JL196622:LU196622 P196622:BY196622 WVX131086:WYG131086 WMB131086:WOK131086 WCF131086:WEO131086 VSJ131086:VUS131086 VIN131086:VKW131086 UYR131086:VBA131086 UOV131086:URE131086 UEZ131086:UHI131086 TVD131086:TXM131086 TLH131086:TNQ131086 TBL131086:TDU131086 SRP131086:STY131086 SHT131086:SKC131086 RXX131086:SAG131086 ROB131086:RQK131086 REF131086:RGO131086 QUJ131086:QWS131086 QKN131086:QMW131086 QAR131086:QDA131086 PQV131086:PTE131086 PGZ131086:PJI131086 OXD131086:OZM131086 ONH131086:OPQ131086 ODL131086:OFU131086 NTP131086:NVY131086 NJT131086:NMC131086 MZX131086:NCG131086 MQB131086:MSK131086 MGF131086:MIO131086 LWJ131086:LYS131086 LMN131086:LOW131086 LCR131086:LFA131086 KSV131086:KVE131086 KIZ131086:KLI131086 JZD131086:KBM131086 JPH131086:JRQ131086 JFL131086:JHU131086 IVP131086:IXY131086 ILT131086:IOC131086 IBX131086:IEG131086 HSB131086:HUK131086 HIF131086:HKO131086 GYJ131086:HAS131086 GON131086:GQW131086 GER131086:GHA131086 FUV131086:FXE131086 FKZ131086:FNI131086 FBD131086:FDM131086 ERH131086:ETQ131086 EHL131086:EJU131086 DXP131086:DZY131086 DNT131086:DQC131086 DDX131086:DGG131086 CUB131086:CWK131086 CKF131086:CMO131086 CAJ131086:CCS131086 BQN131086:BSW131086 BGR131086:BJA131086 AWV131086:AZE131086 AMZ131086:API131086 ADD131086:AFM131086 TH131086:VQ131086 JL131086:LU131086 P131086:BY131086 WVX65550:WYG65550 WMB65550:WOK65550 WCF65550:WEO65550 VSJ65550:VUS65550 VIN65550:VKW65550 UYR65550:VBA65550 UOV65550:URE65550 UEZ65550:UHI65550 TVD65550:TXM65550 TLH65550:TNQ65550 TBL65550:TDU65550 SRP65550:STY65550 SHT65550:SKC65550 RXX65550:SAG65550 ROB65550:RQK65550 REF65550:RGO65550 QUJ65550:QWS65550 QKN65550:QMW65550 QAR65550:QDA65550 PQV65550:PTE65550 PGZ65550:PJI65550 OXD65550:OZM65550 ONH65550:OPQ65550 ODL65550:OFU65550 NTP65550:NVY65550 NJT65550:NMC65550 MZX65550:NCG65550 MQB65550:MSK65550 MGF65550:MIO65550 LWJ65550:LYS65550 LMN65550:LOW65550 LCR65550:LFA65550 KSV65550:KVE65550 KIZ65550:KLI65550 JZD65550:KBM65550 JPH65550:JRQ65550 JFL65550:JHU65550 IVP65550:IXY65550 ILT65550:IOC65550 IBX65550:IEG65550 HSB65550:HUK65550 HIF65550:HKO65550 GYJ65550:HAS65550 GON65550:GQW65550 GER65550:GHA65550 FUV65550:FXE65550 FKZ65550:FNI65550 FBD65550:FDM65550 ERH65550:ETQ65550 EHL65550:EJU65550 DXP65550:DZY65550 DNT65550:DQC65550 DDX65550:DGG65550 CUB65550:CWK65550 CKF65550:CMO65550 CAJ65550:CCS65550 BQN65550:BSW65550 BGR65550:BJA65550 AWV65550:AZE65550 AMZ65550:API65550 ADD65550:AFM65550 TH65550:VQ65550 JL65550:LU65550 P65550:BY65550 WVX20:WYG20 WMB20:WOK20 WCF20:WEO20 VSJ20:VUS20 VIN20:VKW20 UYR20:VBA20 UOV20:URE20 UEZ20:UHI20 TVD20:TXM20 TLH20:TNQ20 TBL20:TDU20 SRP20:STY20 SHT20:SKC20 RXX20:SAG20 ROB20:RQK20 REF20:RGO20 QUJ20:QWS20 QKN20:QMW20 QAR20:QDA20 PQV20:PTE20 PGZ20:PJI20 OXD20:OZM20 ONH20:OPQ20 ODL20:OFU20 NTP20:NVY20 NJT20:NMC20 MZX20:NCG20 MQB20:MSK20 MGF20:MIO20 LWJ20:LYS20 LMN20:LOW20 LCR20:LFA20 KSV20:KVE20 KIZ20:KLI20 JZD20:KBM20 JPH20:JRQ20 JFL20:JHU20 IVP20:IXY20 ILT20:IOC20 IBX20:IEG20 HSB20:HUK20 HIF20:HKO20 GYJ20:HAS20 GON20:GQW20 GER20:GHA20 FUV20:FXE20 FKZ20:FNI20 FBD20:FDM20 ERH20:ETQ20 EHL20:EJU20 DXP20:DZY20 DNT20:DQC20 DDX20:DGG20 CUB20:CWK20 CKF20:CMO20 CAJ20:CCS20 BQN20:BSW20 BGR20:BJA20 AWV20:AZE20 AMZ20:API20 ADD20:AFM20 TH20:VQ20 JL20:LU20">
      <formula1>$FJ$69:$FJ$112</formula1>
    </dataValidation>
    <dataValidation type="list" allowBlank="1" showInputMessage="1" showErrorMessage="1" sqref="CT43:CT46">
      <formula1>CY$43:CY$48</formula1>
    </dataValidation>
    <dataValidation type="list" allowBlank="1" showInputMessage="1" showErrorMessage="1" sqref="CT33:CT39">
      <formula1>$CY$33:$CY$41</formula1>
    </dataValidation>
    <dataValidation type="list" allowBlank="1" showInputMessage="1" showErrorMessage="1" sqref="CT47:CT48">
      <formula1>$CY$45:$CY$48</formula1>
    </dataValidation>
  </dataValidations>
  <pageMargins left="0.59055118110236227" right="0.39370078740157483" top="0.78740157480314965" bottom="0.39370078740157483" header="0.27559055118110237" footer="0.27559055118110237"/>
  <pageSetup paperSize="8" fitToWidth="0" orientation="portrait" r:id="rId4"/>
  <headerFooter differentFirst="1" alignWithMargins="0">
    <oddHeader>&amp;R&amp;F</oddHeader>
    <oddFooter>&amp;RСтраница  &amp;P из &amp;N</oddFooter>
  </headerFooter>
  <rowBreaks count="1" manualBreakCount="1">
    <brk id="33" max="9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L62"/>
  <sheetViews>
    <sheetView topLeftCell="A7" workbookViewId="0">
      <selection activeCell="A49" sqref="A47:CV49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49" t="s">
        <v>90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s="15" customFormat="1" ht="12.75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</row>
    <row r="3" spans="1:142" s="15" customFormat="1" ht="13.5" thickBot="1" x14ac:dyDescent="0.25"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42" s="15" customFormat="1" ht="12.75" x14ac:dyDescent="0.2">
      <c r="A4" s="7"/>
      <c r="BL4" s="13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541" t="str">
        <f>Лист1!$BD$16</f>
        <v>25</v>
      </c>
      <c r="CB4" s="541"/>
      <c r="CC4" s="541"/>
      <c r="CD4" s="7" t="s">
        <v>10</v>
      </c>
      <c r="DU4" s="13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2" s="15" customFormat="1" ht="12.75" x14ac:dyDescent="0.2">
      <c r="A5" s="7"/>
      <c r="DU5" s="13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2" s="15" customFormat="1" ht="12.75" x14ac:dyDescent="0.2">
      <c r="A6" s="7"/>
      <c r="DU6" s="13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15" customFormat="1" ht="33.75" customHeight="1" x14ac:dyDescent="0.2">
      <c r="A7" s="7" t="s">
        <v>11</v>
      </c>
      <c r="Z7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13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15" customFormat="1" ht="12.75" x14ac:dyDescent="0.2">
      <c r="A8" s="7" t="s">
        <v>12</v>
      </c>
      <c r="DU8" s="13"/>
      <c r="DW8" s="499" t="str">
        <f>Лист1!$CI$22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15" customFormat="1" ht="12.75" x14ac:dyDescent="0.2">
      <c r="A9" s="7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13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15" customFormat="1" ht="12.75" x14ac:dyDescent="0.2">
      <c r="A10" s="7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13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15" customFormat="1" ht="13.5" thickBot="1" x14ac:dyDescent="0.25">
      <c r="A11" s="7" t="s">
        <v>15</v>
      </c>
      <c r="DU11" s="13"/>
      <c r="DW11" s="260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2"/>
    </row>
    <row r="12" spans="1:142" s="15" customFormat="1" ht="12.75" x14ac:dyDescent="0.2">
      <c r="DU12" s="13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42" s="15" customFormat="1" ht="12.75" customHeight="1" x14ac:dyDescent="0.2">
      <c r="A13" s="510" t="s">
        <v>93</v>
      </c>
      <c r="B13" s="510"/>
      <c r="C13" s="510"/>
      <c r="D13" s="510"/>
      <c r="E13" s="510"/>
      <c r="F13" s="510"/>
      <c r="G13" s="510"/>
      <c r="H13" s="510"/>
      <c r="I13" s="510"/>
      <c r="J13" s="510"/>
      <c r="K13" s="510"/>
      <c r="L13" s="510"/>
      <c r="M13" s="510"/>
      <c r="N13" s="510"/>
      <c r="O13" s="510"/>
      <c r="P13" s="510"/>
      <c r="Q13" s="510"/>
      <c r="R13" s="510"/>
      <c r="S13" s="510"/>
      <c r="T13" s="510"/>
      <c r="U13" s="510"/>
      <c r="V13" s="510"/>
      <c r="W13" s="510"/>
      <c r="X13" s="510"/>
      <c r="Y13" s="510"/>
      <c r="Z13" s="348" t="s">
        <v>18</v>
      </c>
      <c r="AA13" s="510"/>
      <c r="AB13" s="510"/>
      <c r="AC13" s="510"/>
      <c r="AD13" s="365"/>
      <c r="AE13" s="510" t="s">
        <v>94</v>
      </c>
      <c r="AF13" s="510"/>
      <c r="AG13" s="510"/>
      <c r="AH13" s="510"/>
      <c r="AI13" s="510"/>
      <c r="AJ13" s="510"/>
      <c r="AK13" s="510"/>
      <c r="AL13" s="510"/>
      <c r="AM13" s="510"/>
      <c r="AN13" s="510"/>
      <c r="AO13" s="510"/>
      <c r="AP13" s="510"/>
      <c r="AQ13" s="510"/>
      <c r="AR13" s="510"/>
      <c r="AS13" s="348" t="s">
        <v>97</v>
      </c>
      <c r="AT13" s="510"/>
      <c r="AU13" s="510"/>
      <c r="AV13" s="510"/>
      <c r="AW13" s="510"/>
      <c r="AX13" s="510"/>
      <c r="AY13" s="510"/>
      <c r="AZ13" s="510"/>
      <c r="BA13" s="510"/>
      <c r="BB13" s="510"/>
      <c r="BC13" s="510"/>
      <c r="BD13" s="510"/>
      <c r="BE13" s="510"/>
      <c r="BF13" s="510"/>
      <c r="BG13" s="510"/>
      <c r="BH13" s="510"/>
      <c r="BI13" s="510"/>
      <c r="BJ13" s="510"/>
      <c r="BK13" s="510"/>
      <c r="BL13" s="510"/>
      <c r="BM13" s="365"/>
      <c r="BN13" s="348" t="s">
        <v>100</v>
      </c>
      <c r="BO13" s="510"/>
      <c r="BP13" s="510"/>
      <c r="BQ13" s="510"/>
      <c r="BR13" s="510"/>
      <c r="BS13" s="510"/>
      <c r="BT13" s="510"/>
      <c r="BU13" s="510"/>
      <c r="BV13" s="510"/>
      <c r="BW13" s="510"/>
      <c r="BX13" s="510"/>
      <c r="BY13" s="510"/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  <c r="CJ13" s="510"/>
      <c r="CK13" s="510"/>
      <c r="CL13" s="510"/>
      <c r="CM13" s="510"/>
      <c r="CN13" s="510"/>
      <c r="CO13" s="510"/>
      <c r="CP13" s="510"/>
      <c r="CQ13" s="510"/>
      <c r="CR13" s="510"/>
      <c r="CS13" s="510"/>
      <c r="CT13" s="510"/>
      <c r="CU13" s="510"/>
      <c r="CV13" s="510"/>
      <c r="CW13" s="510"/>
      <c r="CX13" s="510"/>
      <c r="CY13" s="510"/>
      <c r="CZ13" s="510"/>
      <c r="DA13" s="510"/>
      <c r="DB13" s="510"/>
      <c r="DC13" s="365"/>
      <c r="DD13" s="348" t="s">
        <v>871</v>
      </c>
      <c r="DE13" s="510"/>
      <c r="DF13" s="510"/>
      <c r="DG13" s="510"/>
      <c r="DH13" s="510"/>
      <c r="DI13" s="510"/>
      <c r="DJ13" s="510"/>
      <c r="DK13" s="510"/>
      <c r="DL13" s="510"/>
      <c r="DM13" s="510"/>
      <c r="DN13" s="510"/>
      <c r="DO13" s="510"/>
      <c r="DP13" s="510"/>
      <c r="DQ13" s="510"/>
      <c r="DR13" s="348" t="s">
        <v>122</v>
      </c>
      <c r="DS13" s="510"/>
      <c r="DT13" s="510"/>
      <c r="DU13" s="510"/>
      <c r="DV13" s="510"/>
      <c r="DW13" s="510"/>
      <c r="DX13" s="510"/>
      <c r="DY13" s="510"/>
      <c r="DZ13" s="510"/>
      <c r="EA13" s="365"/>
      <c r="EB13" s="510" t="s">
        <v>124</v>
      </c>
      <c r="EC13" s="510"/>
      <c r="ED13" s="510"/>
      <c r="EE13" s="510"/>
      <c r="EF13" s="510"/>
      <c r="EG13" s="510"/>
      <c r="EH13" s="510"/>
      <c r="EI13" s="510"/>
      <c r="EJ13" s="510"/>
      <c r="EK13" s="510"/>
      <c r="EL13" s="76"/>
    </row>
    <row r="14" spans="1:142" s="15" customFormat="1" ht="12.75" customHeight="1" x14ac:dyDescent="0.2">
      <c r="A14" s="512"/>
      <c r="B14" s="512"/>
      <c r="C14" s="512"/>
      <c r="D14" s="512"/>
      <c r="E14" s="512"/>
      <c r="F14" s="512"/>
      <c r="G14" s="512"/>
      <c r="H14" s="512"/>
      <c r="I14" s="512"/>
      <c r="J14" s="512"/>
      <c r="K14" s="512"/>
      <c r="L14" s="512"/>
      <c r="M14" s="512"/>
      <c r="N14" s="512"/>
      <c r="O14" s="512"/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360" t="s">
        <v>21</v>
      </c>
      <c r="AA14" s="512"/>
      <c r="AB14" s="512"/>
      <c r="AC14" s="512"/>
      <c r="AD14" s="364"/>
      <c r="AE14" s="512" t="s">
        <v>95</v>
      </c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360" t="s">
        <v>98</v>
      </c>
      <c r="AT14" s="512"/>
      <c r="AU14" s="512"/>
      <c r="AV14" s="512"/>
      <c r="AW14" s="512"/>
      <c r="AX14" s="512"/>
      <c r="AY14" s="512"/>
      <c r="AZ14" s="512"/>
      <c r="BA14" s="512"/>
      <c r="BB14" s="512"/>
      <c r="BC14" s="512"/>
      <c r="BD14" s="512"/>
      <c r="BE14" s="512"/>
      <c r="BF14" s="512"/>
      <c r="BG14" s="512"/>
      <c r="BH14" s="512"/>
      <c r="BI14" s="512"/>
      <c r="BJ14" s="512"/>
      <c r="BK14" s="512"/>
      <c r="BL14" s="512"/>
      <c r="BM14" s="364"/>
      <c r="BN14" s="360" t="s">
        <v>101</v>
      </c>
      <c r="BO14" s="512"/>
      <c r="BP14" s="512"/>
      <c r="BQ14" s="512"/>
      <c r="BR14" s="512"/>
      <c r="BS14" s="512"/>
      <c r="BT14" s="512"/>
      <c r="BU14" s="512"/>
      <c r="BV14" s="512"/>
      <c r="BW14" s="512"/>
      <c r="BX14" s="512"/>
      <c r="BY14" s="512"/>
      <c r="BZ14" s="512"/>
      <c r="CA14" s="512"/>
      <c r="CB14" s="512"/>
      <c r="CC14" s="512"/>
      <c r="CD14" s="512"/>
      <c r="CE14" s="512"/>
      <c r="CF14" s="512"/>
      <c r="CG14" s="512"/>
      <c r="CH14" s="512"/>
      <c r="CI14" s="512"/>
      <c r="CJ14" s="512"/>
      <c r="CK14" s="512"/>
      <c r="CL14" s="512"/>
      <c r="CM14" s="512"/>
      <c r="CN14" s="512"/>
      <c r="CO14" s="512"/>
      <c r="CP14" s="512"/>
      <c r="CQ14" s="512"/>
      <c r="CR14" s="512"/>
      <c r="CS14" s="512"/>
      <c r="CT14" s="512"/>
      <c r="CU14" s="512"/>
      <c r="CV14" s="512"/>
      <c r="CW14" s="512"/>
      <c r="CX14" s="512"/>
      <c r="CY14" s="512"/>
      <c r="CZ14" s="512"/>
      <c r="DA14" s="512"/>
      <c r="DB14" s="512"/>
      <c r="DC14" s="364"/>
      <c r="DD14" s="360" t="s">
        <v>917</v>
      </c>
      <c r="DE14" s="512"/>
      <c r="DF14" s="512"/>
      <c r="DG14" s="512"/>
      <c r="DH14" s="512"/>
      <c r="DI14" s="512"/>
      <c r="DJ14" s="512"/>
      <c r="DK14" s="512"/>
      <c r="DL14" s="512"/>
      <c r="DM14" s="512"/>
      <c r="DN14" s="512"/>
      <c r="DO14" s="512"/>
      <c r="DP14" s="512"/>
      <c r="DQ14" s="512"/>
      <c r="DR14" s="360" t="s">
        <v>123</v>
      </c>
      <c r="DS14" s="512"/>
      <c r="DT14" s="512"/>
      <c r="DU14" s="512"/>
      <c r="DV14" s="512"/>
      <c r="DW14" s="512"/>
      <c r="DX14" s="512"/>
      <c r="DY14" s="512"/>
      <c r="DZ14" s="512"/>
      <c r="EA14" s="364"/>
      <c r="EB14" s="512" t="s">
        <v>125</v>
      </c>
      <c r="EC14" s="512"/>
      <c r="ED14" s="512"/>
      <c r="EE14" s="512"/>
      <c r="EF14" s="512"/>
      <c r="EG14" s="512"/>
      <c r="EH14" s="512"/>
      <c r="EI14" s="512"/>
      <c r="EJ14" s="512"/>
      <c r="EK14" s="512"/>
      <c r="EL14" s="76"/>
    </row>
    <row r="15" spans="1:142" s="15" customFormat="1" ht="12.75" customHeight="1" x14ac:dyDescent="0.2">
      <c r="A15" s="512"/>
      <c r="B15" s="512"/>
      <c r="C15" s="512"/>
      <c r="D15" s="512"/>
      <c r="E15" s="512"/>
      <c r="F15" s="512"/>
      <c r="G15" s="512"/>
      <c r="H15" s="512"/>
      <c r="I15" s="512"/>
      <c r="J15" s="512"/>
      <c r="K15" s="512"/>
      <c r="L15" s="512"/>
      <c r="M15" s="512"/>
      <c r="N15" s="512"/>
      <c r="O15" s="512"/>
      <c r="P15" s="512"/>
      <c r="Q15" s="512"/>
      <c r="R15" s="512"/>
      <c r="S15" s="512"/>
      <c r="T15" s="512"/>
      <c r="U15" s="512"/>
      <c r="V15" s="512"/>
      <c r="W15" s="512"/>
      <c r="X15" s="512"/>
      <c r="Y15" s="512"/>
      <c r="Z15" s="360"/>
      <c r="AA15" s="512"/>
      <c r="AB15" s="512"/>
      <c r="AC15" s="512"/>
      <c r="AD15" s="364"/>
      <c r="AE15" s="512" t="s">
        <v>96</v>
      </c>
      <c r="AF15" s="512"/>
      <c r="AG15" s="512"/>
      <c r="AH15" s="512"/>
      <c r="AI15" s="512"/>
      <c r="AJ15" s="512"/>
      <c r="AK15" s="512"/>
      <c r="AL15" s="512"/>
      <c r="AM15" s="512"/>
      <c r="AN15" s="512"/>
      <c r="AO15" s="512"/>
      <c r="AP15" s="512"/>
      <c r="AQ15" s="512"/>
      <c r="AR15" s="512"/>
      <c r="AS15" s="579" t="s">
        <v>99</v>
      </c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577"/>
      <c r="BH15" s="577"/>
      <c r="BI15" s="577"/>
      <c r="BJ15" s="577"/>
      <c r="BK15" s="577"/>
      <c r="BL15" s="577"/>
      <c r="BM15" s="578"/>
      <c r="BN15" s="360"/>
      <c r="BO15" s="512"/>
      <c r="BP15" s="512"/>
      <c r="BQ15" s="512"/>
      <c r="BR15" s="512"/>
      <c r="BS15" s="512"/>
      <c r="BT15" s="512"/>
      <c r="BU15" s="512"/>
      <c r="BV15" s="512"/>
      <c r="BW15" s="512"/>
      <c r="BX15" s="512"/>
      <c r="BY15" s="512"/>
      <c r="BZ15" s="512"/>
      <c r="CA15" s="512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361"/>
      <c r="DD15" s="579" t="s">
        <v>872</v>
      </c>
      <c r="DE15" s="288"/>
      <c r="DF15" s="288"/>
      <c r="DG15" s="288"/>
      <c r="DH15" s="288"/>
      <c r="DI15" s="288"/>
      <c r="DJ15" s="288"/>
      <c r="DK15" s="288"/>
      <c r="DL15" s="288"/>
      <c r="DM15" s="288"/>
      <c r="DN15" s="288"/>
      <c r="DO15" s="288"/>
      <c r="DP15" s="288"/>
      <c r="DQ15" s="584"/>
      <c r="DR15" s="360"/>
      <c r="DS15" s="512"/>
      <c r="DT15" s="512"/>
      <c r="DU15" s="512"/>
      <c r="DV15" s="512"/>
      <c r="DW15" s="512"/>
      <c r="DX15" s="512"/>
      <c r="DY15" s="512"/>
      <c r="DZ15" s="512"/>
      <c r="EA15" s="364"/>
      <c r="EB15" s="512" t="s">
        <v>126</v>
      </c>
      <c r="EC15" s="512"/>
      <c r="ED15" s="512"/>
      <c r="EE15" s="512"/>
      <c r="EF15" s="512"/>
      <c r="EG15" s="512"/>
      <c r="EH15" s="512"/>
      <c r="EI15" s="512"/>
      <c r="EJ15" s="512"/>
      <c r="EK15" s="512"/>
      <c r="EL15" s="76"/>
    </row>
    <row r="16" spans="1:142" s="15" customFormat="1" ht="12.75" customHeight="1" x14ac:dyDescent="0.2">
      <c r="A16" s="512"/>
      <c r="B16" s="512"/>
      <c r="C16" s="512"/>
      <c r="D16" s="512"/>
      <c r="E16" s="512"/>
      <c r="F16" s="512"/>
      <c r="G16" s="512"/>
      <c r="H16" s="512"/>
      <c r="I16" s="512"/>
      <c r="J16" s="512"/>
      <c r="K16" s="512"/>
      <c r="L16" s="512"/>
      <c r="M16" s="512"/>
      <c r="N16" s="512"/>
      <c r="O16" s="512"/>
      <c r="P16" s="512"/>
      <c r="Q16" s="512"/>
      <c r="R16" s="512"/>
      <c r="S16" s="512"/>
      <c r="T16" s="512"/>
      <c r="U16" s="512"/>
      <c r="V16" s="512"/>
      <c r="W16" s="512"/>
      <c r="X16" s="512"/>
      <c r="Y16" s="512"/>
      <c r="Z16" s="360"/>
      <c r="AA16" s="512"/>
      <c r="AB16" s="512"/>
      <c r="AC16" s="512"/>
      <c r="AD16" s="364"/>
      <c r="AE16" s="348" t="s">
        <v>28</v>
      </c>
      <c r="AF16" s="510"/>
      <c r="AG16" s="510"/>
      <c r="AH16" s="510"/>
      <c r="AI16" s="510"/>
      <c r="AJ16" s="510"/>
      <c r="AK16" s="365"/>
      <c r="AL16" s="348" t="s">
        <v>111</v>
      </c>
      <c r="AM16" s="510"/>
      <c r="AN16" s="510"/>
      <c r="AO16" s="510"/>
      <c r="AP16" s="510"/>
      <c r="AQ16" s="510"/>
      <c r="AR16" s="365"/>
      <c r="AS16" s="510" t="s">
        <v>103</v>
      </c>
      <c r="AT16" s="510"/>
      <c r="AU16" s="510"/>
      <c r="AV16" s="510"/>
      <c r="AW16" s="510"/>
      <c r="AX16" s="510"/>
      <c r="AY16" s="510"/>
      <c r="AZ16" s="510"/>
      <c r="BA16" s="510"/>
      <c r="BB16" s="510"/>
      <c r="BC16" s="510"/>
      <c r="BD16" s="510"/>
      <c r="BE16" s="510"/>
      <c r="BF16" s="510"/>
      <c r="BG16" s="348" t="s">
        <v>104</v>
      </c>
      <c r="BH16" s="510"/>
      <c r="BI16" s="510"/>
      <c r="BJ16" s="510"/>
      <c r="BK16" s="510"/>
      <c r="BL16" s="510"/>
      <c r="BM16" s="365"/>
      <c r="BN16" s="348" t="s">
        <v>28</v>
      </c>
      <c r="BO16" s="510"/>
      <c r="BP16" s="510"/>
      <c r="BQ16" s="510"/>
      <c r="BR16" s="510"/>
      <c r="BS16" s="510"/>
      <c r="BT16" s="365"/>
      <c r="BU16" s="348" t="s">
        <v>111</v>
      </c>
      <c r="BV16" s="510"/>
      <c r="BW16" s="510"/>
      <c r="BX16" s="510"/>
      <c r="BY16" s="510"/>
      <c r="BZ16" s="510"/>
      <c r="CA16" s="365"/>
      <c r="CB16" s="512" t="s">
        <v>102</v>
      </c>
      <c r="CC16" s="512"/>
      <c r="CD16" s="512"/>
      <c r="CE16" s="512"/>
      <c r="CF16" s="512"/>
      <c r="CG16" s="512"/>
      <c r="CH16" s="512"/>
      <c r="CI16" s="512"/>
      <c r="CJ16" s="512"/>
      <c r="CK16" s="512"/>
      <c r="CL16" s="512"/>
      <c r="CM16" s="512"/>
      <c r="CN16" s="512"/>
      <c r="CO16" s="512"/>
      <c r="CP16" s="512"/>
      <c r="CQ16" s="512"/>
      <c r="CR16" s="512"/>
      <c r="CS16" s="512"/>
      <c r="CT16" s="512"/>
      <c r="CU16" s="512"/>
      <c r="CV16" s="512"/>
      <c r="CW16" s="512"/>
      <c r="CX16" s="512"/>
      <c r="CY16" s="512"/>
      <c r="CZ16" s="512"/>
      <c r="DA16" s="512"/>
      <c r="DB16" s="512"/>
      <c r="DC16" s="512"/>
      <c r="DD16" s="348" t="s">
        <v>120</v>
      </c>
      <c r="DE16" s="510"/>
      <c r="DF16" s="510"/>
      <c r="DG16" s="510"/>
      <c r="DH16" s="510"/>
      <c r="DI16" s="510"/>
      <c r="DJ16" s="365"/>
      <c r="DK16" s="348" t="s">
        <v>121</v>
      </c>
      <c r="DL16" s="510"/>
      <c r="DM16" s="510"/>
      <c r="DN16" s="510"/>
      <c r="DO16" s="510"/>
      <c r="DP16" s="510"/>
      <c r="DQ16" s="365"/>
      <c r="DR16" s="360"/>
      <c r="DS16" s="512"/>
      <c r="DT16" s="512"/>
      <c r="DU16" s="512"/>
      <c r="DV16" s="512"/>
      <c r="DW16" s="512"/>
      <c r="DX16" s="512"/>
      <c r="DY16" s="512"/>
      <c r="DZ16" s="512"/>
      <c r="EA16" s="364"/>
      <c r="EB16" s="512" t="s">
        <v>127</v>
      </c>
      <c r="EC16" s="512"/>
      <c r="ED16" s="512"/>
      <c r="EE16" s="512"/>
      <c r="EF16" s="512"/>
      <c r="EG16" s="512"/>
      <c r="EH16" s="512"/>
      <c r="EI16" s="512"/>
      <c r="EJ16" s="512"/>
      <c r="EK16" s="512"/>
      <c r="EL16" s="76"/>
    </row>
    <row r="17" spans="1:142" s="15" customFormat="1" ht="12.75" customHeight="1" x14ac:dyDescent="0.2">
      <c r="A17" s="512"/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512"/>
      <c r="X17" s="512"/>
      <c r="Y17" s="512"/>
      <c r="Z17" s="360"/>
      <c r="AA17" s="512"/>
      <c r="AB17" s="512"/>
      <c r="AC17" s="512"/>
      <c r="AD17" s="364"/>
      <c r="AE17" s="360"/>
      <c r="AF17" s="512"/>
      <c r="AG17" s="512"/>
      <c r="AH17" s="512"/>
      <c r="AI17" s="512"/>
      <c r="AJ17" s="512"/>
      <c r="AK17" s="364"/>
      <c r="AL17" s="360" t="s">
        <v>112</v>
      </c>
      <c r="AM17" s="512"/>
      <c r="AN17" s="512"/>
      <c r="AO17" s="512"/>
      <c r="AP17" s="512"/>
      <c r="AQ17" s="512"/>
      <c r="AR17" s="364"/>
      <c r="AS17" s="348" t="s">
        <v>108</v>
      </c>
      <c r="AT17" s="510"/>
      <c r="AU17" s="510"/>
      <c r="AV17" s="510"/>
      <c r="AW17" s="510"/>
      <c r="AX17" s="510"/>
      <c r="AY17" s="510"/>
      <c r="AZ17" s="348" t="s">
        <v>106</v>
      </c>
      <c r="BA17" s="510"/>
      <c r="BB17" s="510"/>
      <c r="BC17" s="510"/>
      <c r="BD17" s="510"/>
      <c r="BE17" s="510"/>
      <c r="BF17" s="365"/>
      <c r="BG17" s="360" t="s">
        <v>105</v>
      </c>
      <c r="BH17" s="512"/>
      <c r="BI17" s="512"/>
      <c r="BJ17" s="512"/>
      <c r="BK17" s="512"/>
      <c r="BL17" s="512"/>
      <c r="BM17" s="364"/>
      <c r="BN17" s="360"/>
      <c r="BO17" s="512"/>
      <c r="BP17" s="512"/>
      <c r="BQ17" s="512"/>
      <c r="BR17" s="512"/>
      <c r="BS17" s="512"/>
      <c r="BT17" s="364"/>
      <c r="BU17" s="360" t="s">
        <v>112</v>
      </c>
      <c r="BV17" s="512"/>
      <c r="BW17" s="512"/>
      <c r="BX17" s="512"/>
      <c r="BY17" s="512"/>
      <c r="BZ17" s="512"/>
      <c r="CA17" s="364"/>
      <c r="CB17" s="348" t="s">
        <v>115</v>
      </c>
      <c r="CC17" s="510"/>
      <c r="CD17" s="510"/>
      <c r="CE17" s="510"/>
      <c r="CF17" s="510"/>
      <c r="CG17" s="510"/>
      <c r="CH17" s="365"/>
      <c r="CI17" s="348" t="s">
        <v>117</v>
      </c>
      <c r="CJ17" s="510"/>
      <c r="CK17" s="510"/>
      <c r="CL17" s="510"/>
      <c r="CM17" s="510"/>
      <c r="CN17" s="510"/>
      <c r="CO17" s="365"/>
      <c r="CP17" s="348" t="s">
        <v>118</v>
      </c>
      <c r="CQ17" s="510"/>
      <c r="CR17" s="510"/>
      <c r="CS17" s="510"/>
      <c r="CT17" s="510"/>
      <c r="CU17" s="510"/>
      <c r="CV17" s="365"/>
      <c r="CW17" s="348" t="s">
        <v>119</v>
      </c>
      <c r="CX17" s="510"/>
      <c r="CY17" s="510"/>
      <c r="CZ17" s="510"/>
      <c r="DA17" s="510"/>
      <c r="DB17" s="510"/>
      <c r="DC17" s="365"/>
      <c r="DD17" s="360" t="s">
        <v>78</v>
      </c>
      <c r="DE17" s="512"/>
      <c r="DF17" s="512"/>
      <c r="DG17" s="512"/>
      <c r="DH17" s="512"/>
      <c r="DI17" s="512"/>
      <c r="DJ17" s="364"/>
      <c r="DK17" s="360"/>
      <c r="DL17" s="512"/>
      <c r="DM17" s="512"/>
      <c r="DN17" s="512"/>
      <c r="DO17" s="512"/>
      <c r="DP17" s="512"/>
      <c r="DQ17" s="364"/>
      <c r="DR17" s="360"/>
      <c r="DS17" s="512"/>
      <c r="DT17" s="512"/>
      <c r="DU17" s="512"/>
      <c r="DV17" s="512"/>
      <c r="DW17" s="512"/>
      <c r="DX17" s="512"/>
      <c r="DY17" s="512"/>
      <c r="DZ17" s="512"/>
      <c r="EA17" s="364"/>
      <c r="EB17" s="512" t="s">
        <v>128</v>
      </c>
      <c r="EC17" s="512"/>
      <c r="ED17" s="512"/>
      <c r="EE17" s="512"/>
      <c r="EF17" s="512"/>
      <c r="EG17" s="512"/>
      <c r="EH17" s="512"/>
      <c r="EI17" s="512"/>
      <c r="EJ17" s="512"/>
      <c r="EK17" s="512"/>
      <c r="EL17" s="76"/>
    </row>
    <row r="18" spans="1:142" s="15" customFormat="1" ht="12.75" customHeight="1" x14ac:dyDescent="0.2">
      <c r="A18" s="512"/>
      <c r="B18" s="512"/>
      <c r="C18" s="512"/>
      <c r="D18" s="512"/>
      <c r="E18" s="512"/>
      <c r="F18" s="512"/>
      <c r="G18" s="512"/>
      <c r="H18" s="512"/>
      <c r="I18" s="512"/>
      <c r="J18" s="512"/>
      <c r="K18" s="512"/>
      <c r="L18" s="512"/>
      <c r="M18" s="512"/>
      <c r="N18" s="512"/>
      <c r="O18" s="512"/>
      <c r="P18" s="512"/>
      <c r="Q18" s="512"/>
      <c r="R18" s="512"/>
      <c r="S18" s="512"/>
      <c r="T18" s="512"/>
      <c r="U18" s="512"/>
      <c r="V18" s="512"/>
      <c r="W18" s="512"/>
      <c r="X18" s="512"/>
      <c r="Y18" s="512"/>
      <c r="Z18" s="360"/>
      <c r="AA18" s="512"/>
      <c r="AB18" s="512"/>
      <c r="AC18" s="512"/>
      <c r="AD18" s="364"/>
      <c r="AE18" s="360"/>
      <c r="AF18" s="512"/>
      <c r="AG18" s="512"/>
      <c r="AH18" s="512"/>
      <c r="AI18" s="512"/>
      <c r="AJ18" s="512"/>
      <c r="AK18" s="364"/>
      <c r="AL18" s="360" t="s">
        <v>113</v>
      </c>
      <c r="AM18" s="512"/>
      <c r="AN18" s="512"/>
      <c r="AO18" s="512"/>
      <c r="AP18" s="512"/>
      <c r="AQ18" s="512"/>
      <c r="AR18" s="364"/>
      <c r="AS18" s="360" t="s">
        <v>109</v>
      </c>
      <c r="AT18" s="512"/>
      <c r="AU18" s="512"/>
      <c r="AV18" s="512"/>
      <c r="AW18" s="512"/>
      <c r="AX18" s="512"/>
      <c r="AY18" s="512"/>
      <c r="AZ18" s="576" t="s">
        <v>107</v>
      </c>
      <c r="BA18" s="577"/>
      <c r="BB18" s="577"/>
      <c r="BC18" s="577"/>
      <c r="BD18" s="577"/>
      <c r="BE18" s="577"/>
      <c r="BF18" s="578"/>
      <c r="BG18" s="360"/>
      <c r="BH18" s="512"/>
      <c r="BI18" s="512"/>
      <c r="BJ18" s="512"/>
      <c r="BK18" s="512"/>
      <c r="BL18" s="512"/>
      <c r="BM18" s="364"/>
      <c r="BN18" s="360"/>
      <c r="BO18" s="512"/>
      <c r="BP18" s="512"/>
      <c r="BQ18" s="512"/>
      <c r="BR18" s="512"/>
      <c r="BS18" s="512"/>
      <c r="BT18" s="364"/>
      <c r="BU18" s="360" t="s">
        <v>113</v>
      </c>
      <c r="BV18" s="512"/>
      <c r="BW18" s="512"/>
      <c r="BX18" s="512"/>
      <c r="BY18" s="512"/>
      <c r="BZ18" s="512"/>
      <c r="CA18" s="364"/>
      <c r="CB18" s="360" t="s">
        <v>105</v>
      </c>
      <c r="CC18" s="512"/>
      <c r="CD18" s="512"/>
      <c r="CE18" s="512"/>
      <c r="CF18" s="512"/>
      <c r="CG18" s="512"/>
      <c r="CH18" s="364"/>
      <c r="CI18" s="360" t="s">
        <v>105</v>
      </c>
      <c r="CJ18" s="512"/>
      <c r="CK18" s="512"/>
      <c r="CL18" s="512"/>
      <c r="CM18" s="512"/>
      <c r="CN18" s="512"/>
      <c r="CO18" s="364"/>
      <c r="CP18" s="360" t="s">
        <v>105</v>
      </c>
      <c r="CQ18" s="512"/>
      <c r="CR18" s="512"/>
      <c r="CS18" s="512"/>
      <c r="CT18" s="512"/>
      <c r="CU18" s="512"/>
      <c r="CV18" s="364"/>
      <c r="CW18" s="360" t="s">
        <v>105</v>
      </c>
      <c r="CX18" s="512"/>
      <c r="CY18" s="512"/>
      <c r="CZ18" s="512"/>
      <c r="DA18" s="512"/>
      <c r="DB18" s="512"/>
      <c r="DC18" s="364"/>
      <c r="DD18" s="360"/>
      <c r="DE18" s="512"/>
      <c r="DF18" s="512"/>
      <c r="DG18" s="512"/>
      <c r="DH18" s="512"/>
      <c r="DI18" s="512"/>
      <c r="DJ18" s="364"/>
      <c r="DK18" s="360"/>
      <c r="DL18" s="512"/>
      <c r="DM18" s="512"/>
      <c r="DN18" s="512"/>
      <c r="DO18" s="512"/>
      <c r="DP18" s="512"/>
      <c r="DQ18" s="364"/>
      <c r="DR18" s="360"/>
      <c r="DS18" s="512"/>
      <c r="DT18" s="512"/>
      <c r="DU18" s="512"/>
      <c r="DV18" s="512"/>
      <c r="DW18" s="512"/>
      <c r="DX18" s="512"/>
      <c r="DY18" s="512"/>
      <c r="DZ18" s="512"/>
      <c r="EA18" s="364"/>
      <c r="EB18" s="512" t="s">
        <v>129</v>
      </c>
      <c r="EC18" s="512"/>
      <c r="ED18" s="512"/>
      <c r="EE18" s="512"/>
      <c r="EF18" s="512"/>
      <c r="EG18" s="512"/>
      <c r="EH18" s="512"/>
      <c r="EI18" s="512"/>
      <c r="EJ18" s="512"/>
      <c r="EK18" s="512"/>
      <c r="EL18" s="76"/>
    </row>
    <row r="19" spans="1:142" s="15" customFormat="1" ht="12.75" customHeight="1" x14ac:dyDescent="0.2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363"/>
      <c r="AA19" s="241"/>
      <c r="AB19" s="241"/>
      <c r="AC19" s="241"/>
      <c r="AD19" s="361"/>
      <c r="AE19" s="363"/>
      <c r="AF19" s="241"/>
      <c r="AG19" s="241"/>
      <c r="AH19" s="241"/>
      <c r="AI19" s="241"/>
      <c r="AJ19" s="241"/>
      <c r="AK19" s="361"/>
      <c r="AL19" s="363" t="s">
        <v>114</v>
      </c>
      <c r="AM19" s="241"/>
      <c r="AN19" s="241"/>
      <c r="AO19" s="241"/>
      <c r="AP19" s="241"/>
      <c r="AQ19" s="241"/>
      <c r="AR19" s="361"/>
      <c r="AS19" s="579" t="s">
        <v>110</v>
      </c>
      <c r="AT19" s="288"/>
      <c r="AU19" s="288"/>
      <c r="AV19" s="288"/>
      <c r="AW19" s="288"/>
      <c r="AX19" s="288"/>
      <c r="AY19" s="288"/>
      <c r="AZ19" s="363"/>
      <c r="BA19" s="241"/>
      <c r="BB19" s="241"/>
      <c r="BC19" s="241"/>
      <c r="BD19" s="241"/>
      <c r="BE19" s="241"/>
      <c r="BF19" s="361"/>
      <c r="BG19" s="363"/>
      <c r="BH19" s="241"/>
      <c r="BI19" s="241"/>
      <c r="BJ19" s="241"/>
      <c r="BK19" s="241"/>
      <c r="BL19" s="241"/>
      <c r="BM19" s="361"/>
      <c r="BN19" s="363"/>
      <c r="BO19" s="241"/>
      <c r="BP19" s="241"/>
      <c r="BQ19" s="241"/>
      <c r="BR19" s="241"/>
      <c r="BS19" s="241"/>
      <c r="BT19" s="361"/>
      <c r="BU19" s="363" t="s">
        <v>114</v>
      </c>
      <c r="BV19" s="241"/>
      <c r="BW19" s="241"/>
      <c r="BX19" s="241"/>
      <c r="BY19" s="241"/>
      <c r="BZ19" s="241"/>
      <c r="CA19" s="361"/>
      <c r="CB19" s="363" t="s">
        <v>116</v>
      </c>
      <c r="CC19" s="241"/>
      <c r="CD19" s="241"/>
      <c r="CE19" s="241"/>
      <c r="CF19" s="241"/>
      <c r="CG19" s="241"/>
      <c r="CH19" s="361"/>
      <c r="CI19" s="363" t="s">
        <v>116</v>
      </c>
      <c r="CJ19" s="241"/>
      <c r="CK19" s="241"/>
      <c r="CL19" s="241"/>
      <c r="CM19" s="241"/>
      <c r="CN19" s="241"/>
      <c r="CO19" s="361"/>
      <c r="CP19" s="363" t="s">
        <v>116</v>
      </c>
      <c r="CQ19" s="241"/>
      <c r="CR19" s="241"/>
      <c r="CS19" s="241"/>
      <c r="CT19" s="241"/>
      <c r="CU19" s="241"/>
      <c r="CV19" s="361"/>
      <c r="CW19" s="363" t="s">
        <v>116</v>
      </c>
      <c r="CX19" s="241"/>
      <c r="CY19" s="241"/>
      <c r="CZ19" s="241"/>
      <c r="DA19" s="241"/>
      <c r="DB19" s="241"/>
      <c r="DC19" s="361"/>
      <c r="DD19" s="363"/>
      <c r="DE19" s="241"/>
      <c r="DF19" s="241"/>
      <c r="DG19" s="241"/>
      <c r="DH19" s="241"/>
      <c r="DI19" s="241"/>
      <c r="DJ19" s="361"/>
      <c r="DK19" s="363"/>
      <c r="DL19" s="241"/>
      <c r="DM19" s="241"/>
      <c r="DN19" s="241"/>
      <c r="DO19" s="241"/>
      <c r="DP19" s="241"/>
      <c r="DQ19" s="361"/>
      <c r="DR19" s="363"/>
      <c r="DS19" s="241"/>
      <c r="DT19" s="241"/>
      <c r="DU19" s="241"/>
      <c r="DV19" s="241"/>
      <c r="DW19" s="241"/>
      <c r="DX19" s="241"/>
      <c r="DY19" s="241"/>
      <c r="DZ19" s="241"/>
      <c r="EA19" s="36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76"/>
    </row>
    <row r="20" spans="1:142" s="15" customFormat="1" ht="13.5" thickBot="1" x14ac:dyDescent="0.25">
      <c r="A20" s="356">
        <v>1</v>
      </c>
      <c r="B20" s="357"/>
      <c r="C20" s="357"/>
      <c r="D20" s="357"/>
      <c r="E20" s="357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57"/>
      <c r="Z20" s="347">
        <v>2</v>
      </c>
      <c r="AA20" s="347"/>
      <c r="AB20" s="347"/>
      <c r="AC20" s="347"/>
      <c r="AD20" s="347"/>
      <c r="AE20" s="347">
        <v>3</v>
      </c>
      <c r="AF20" s="347"/>
      <c r="AG20" s="347"/>
      <c r="AH20" s="347"/>
      <c r="AI20" s="347"/>
      <c r="AJ20" s="347"/>
      <c r="AK20" s="347"/>
      <c r="AL20" s="347">
        <v>4</v>
      </c>
      <c r="AM20" s="347"/>
      <c r="AN20" s="347"/>
      <c r="AO20" s="347"/>
      <c r="AP20" s="347"/>
      <c r="AQ20" s="347"/>
      <c r="AR20" s="347"/>
      <c r="AS20" s="347">
        <v>5</v>
      </c>
      <c r="AT20" s="347"/>
      <c r="AU20" s="347"/>
      <c r="AV20" s="347"/>
      <c r="AW20" s="347"/>
      <c r="AX20" s="347"/>
      <c r="AY20" s="347"/>
      <c r="AZ20" s="347">
        <v>6</v>
      </c>
      <c r="BA20" s="347"/>
      <c r="BB20" s="347"/>
      <c r="BC20" s="347"/>
      <c r="BD20" s="347"/>
      <c r="BE20" s="347"/>
      <c r="BF20" s="347"/>
      <c r="BG20" s="347">
        <v>7</v>
      </c>
      <c r="BH20" s="347"/>
      <c r="BI20" s="347"/>
      <c r="BJ20" s="347"/>
      <c r="BK20" s="347"/>
      <c r="BL20" s="347"/>
      <c r="BM20" s="347"/>
      <c r="BN20" s="347">
        <v>8</v>
      </c>
      <c r="BO20" s="347"/>
      <c r="BP20" s="347"/>
      <c r="BQ20" s="347"/>
      <c r="BR20" s="347"/>
      <c r="BS20" s="347"/>
      <c r="BT20" s="347"/>
      <c r="BU20" s="347">
        <v>9</v>
      </c>
      <c r="BV20" s="347"/>
      <c r="BW20" s="347"/>
      <c r="BX20" s="347"/>
      <c r="BY20" s="347"/>
      <c r="BZ20" s="347"/>
      <c r="CA20" s="347"/>
      <c r="CB20" s="347">
        <v>10</v>
      </c>
      <c r="CC20" s="347"/>
      <c r="CD20" s="347"/>
      <c r="CE20" s="347"/>
      <c r="CF20" s="347"/>
      <c r="CG20" s="347"/>
      <c r="CH20" s="347"/>
      <c r="CI20" s="347">
        <v>11</v>
      </c>
      <c r="CJ20" s="347"/>
      <c r="CK20" s="347"/>
      <c r="CL20" s="347"/>
      <c r="CM20" s="347"/>
      <c r="CN20" s="347"/>
      <c r="CO20" s="347"/>
      <c r="CP20" s="347">
        <v>12</v>
      </c>
      <c r="CQ20" s="347"/>
      <c r="CR20" s="347"/>
      <c r="CS20" s="347"/>
      <c r="CT20" s="347"/>
      <c r="CU20" s="347"/>
      <c r="CV20" s="347"/>
      <c r="CW20" s="347">
        <v>13</v>
      </c>
      <c r="CX20" s="347"/>
      <c r="CY20" s="347"/>
      <c r="CZ20" s="347"/>
      <c r="DA20" s="347"/>
      <c r="DB20" s="347"/>
      <c r="DC20" s="347"/>
      <c r="DD20" s="347">
        <v>14</v>
      </c>
      <c r="DE20" s="347"/>
      <c r="DF20" s="347"/>
      <c r="DG20" s="347"/>
      <c r="DH20" s="347"/>
      <c r="DI20" s="347"/>
      <c r="DJ20" s="347"/>
      <c r="DK20" s="347">
        <v>15</v>
      </c>
      <c r="DL20" s="347"/>
      <c r="DM20" s="347"/>
      <c r="DN20" s="347"/>
      <c r="DO20" s="347"/>
      <c r="DP20" s="347"/>
      <c r="DQ20" s="347"/>
      <c r="DR20" s="347">
        <v>16</v>
      </c>
      <c r="DS20" s="347"/>
      <c r="DT20" s="347"/>
      <c r="DU20" s="347"/>
      <c r="DV20" s="347"/>
      <c r="DW20" s="347"/>
      <c r="DX20" s="347"/>
      <c r="DY20" s="347"/>
      <c r="DZ20" s="347"/>
      <c r="EA20" s="347"/>
      <c r="EB20" s="347">
        <v>17</v>
      </c>
      <c r="EC20" s="347"/>
      <c r="ED20" s="347"/>
      <c r="EE20" s="347"/>
      <c r="EF20" s="347"/>
      <c r="EG20" s="347"/>
      <c r="EH20" s="347"/>
      <c r="EI20" s="347"/>
      <c r="EJ20" s="347"/>
      <c r="EK20" s="348"/>
      <c r="EL20" s="76"/>
    </row>
    <row r="21" spans="1:142" s="15" customFormat="1" ht="12.75" x14ac:dyDescent="0.2">
      <c r="A21" s="336" t="s">
        <v>130</v>
      </c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49" t="s">
        <v>40</v>
      </c>
      <c r="AA21" s="350"/>
      <c r="AB21" s="350"/>
      <c r="AC21" s="350"/>
      <c r="AD21" s="350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  <c r="CB21" s="528"/>
      <c r="CC21" s="528"/>
      <c r="CD21" s="528"/>
      <c r="CE21" s="528"/>
      <c r="CF21" s="528"/>
      <c r="CG21" s="528"/>
      <c r="CH21" s="528"/>
      <c r="CI21" s="528"/>
      <c r="CJ21" s="528"/>
      <c r="CK21" s="528"/>
      <c r="CL21" s="528"/>
      <c r="CM21" s="528"/>
      <c r="CN21" s="528"/>
      <c r="CO21" s="528"/>
      <c r="CP21" s="528"/>
      <c r="CQ21" s="528"/>
      <c r="CR21" s="528"/>
      <c r="CS21" s="528"/>
      <c r="CT21" s="528"/>
      <c r="CU21" s="528"/>
      <c r="CV21" s="528"/>
      <c r="CW21" s="528"/>
      <c r="CX21" s="528"/>
      <c r="CY21" s="528"/>
      <c r="CZ21" s="528"/>
      <c r="DA21" s="528"/>
      <c r="DB21" s="528"/>
      <c r="DC21" s="528"/>
      <c r="DD21" s="528"/>
      <c r="DE21" s="528"/>
      <c r="DF21" s="528"/>
      <c r="DG21" s="528"/>
      <c r="DH21" s="528"/>
      <c r="DI21" s="528"/>
      <c r="DJ21" s="528"/>
      <c r="DK21" s="528"/>
      <c r="DL21" s="528"/>
      <c r="DM21" s="528"/>
      <c r="DN21" s="528"/>
      <c r="DO21" s="528"/>
      <c r="DP21" s="528"/>
      <c r="DQ21" s="528"/>
      <c r="DR21" s="536"/>
      <c r="DS21" s="536"/>
      <c r="DT21" s="536"/>
      <c r="DU21" s="536"/>
      <c r="DV21" s="536"/>
      <c r="DW21" s="536"/>
      <c r="DX21" s="536"/>
      <c r="DY21" s="536"/>
      <c r="DZ21" s="536"/>
      <c r="EA21" s="536"/>
      <c r="EB21" s="536"/>
      <c r="EC21" s="536"/>
      <c r="ED21" s="536"/>
      <c r="EE21" s="536"/>
      <c r="EF21" s="536"/>
      <c r="EG21" s="536"/>
      <c r="EH21" s="536"/>
      <c r="EI21" s="536"/>
      <c r="EJ21" s="536"/>
      <c r="EK21" s="580"/>
    </row>
    <row r="22" spans="1:142" s="15" customFormat="1" ht="12.75" x14ac:dyDescent="0.2">
      <c r="A22" s="304" t="s">
        <v>131</v>
      </c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5" t="s">
        <v>41</v>
      </c>
      <c r="AA22" s="306"/>
      <c r="AB22" s="306"/>
      <c r="AC22" s="306"/>
      <c r="AD22" s="306"/>
      <c r="AE22" s="532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532"/>
      <c r="BF22" s="532"/>
      <c r="BG22" s="532"/>
      <c r="BH22" s="532"/>
      <c r="BI22" s="532"/>
      <c r="BJ22" s="532"/>
      <c r="BK22" s="532"/>
      <c r="BL22" s="532"/>
      <c r="BM22" s="532"/>
      <c r="BN22" s="532"/>
      <c r="BO22" s="532"/>
      <c r="BP22" s="532"/>
      <c r="BQ22" s="532"/>
      <c r="BR22" s="532"/>
      <c r="BS22" s="532"/>
      <c r="BT22" s="532"/>
      <c r="BU22" s="532"/>
      <c r="BV22" s="532"/>
      <c r="BW22" s="532"/>
      <c r="BX22" s="532"/>
      <c r="BY22" s="532"/>
      <c r="BZ22" s="532"/>
      <c r="CA22" s="532"/>
      <c r="CB22" s="532"/>
      <c r="CC22" s="532"/>
      <c r="CD22" s="532"/>
      <c r="CE22" s="532"/>
      <c r="CF22" s="532"/>
      <c r="CG22" s="532"/>
      <c r="CH22" s="532"/>
      <c r="CI22" s="532"/>
      <c r="CJ22" s="532"/>
      <c r="CK22" s="532"/>
      <c r="CL22" s="532"/>
      <c r="CM22" s="532"/>
      <c r="CN22" s="532"/>
      <c r="CO22" s="532"/>
      <c r="CP22" s="532"/>
      <c r="CQ22" s="532"/>
      <c r="CR22" s="532"/>
      <c r="CS22" s="532"/>
      <c r="CT22" s="532"/>
      <c r="CU22" s="532"/>
      <c r="CV22" s="532"/>
      <c r="CW22" s="532"/>
      <c r="CX22" s="532"/>
      <c r="CY22" s="532"/>
      <c r="CZ22" s="532"/>
      <c r="DA22" s="532"/>
      <c r="DB22" s="532"/>
      <c r="DC22" s="532"/>
      <c r="DD22" s="532"/>
      <c r="DE22" s="532"/>
      <c r="DF22" s="532"/>
      <c r="DG22" s="532"/>
      <c r="DH22" s="532"/>
      <c r="DI22" s="532"/>
      <c r="DJ22" s="532"/>
      <c r="DK22" s="532"/>
      <c r="DL22" s="532"/>
      <c r="DM22" s="532"/>
      <c r="DN22" s="532"/>
      <c r="DO22" s="532"/>
      <c r="DP22" s="532"/>
      <c r="DQ22" s="532"/>
      <c r="DR22" s="531"/>
      <c r="DS22" s="531"/>
      <c r="DT22" s="531"/>
      <c r="DU22" s="531"/>
      <c r="DV22" s="531"/>
      <c r="DW22" s="531"/>
      <c r="DX22" s="531"/>
      <c r="DY22" s="531"/>
      <c r="DZ22" s="531"/>
      <c r="EA22" s="531"/>
      <c r="EB22" s="531"/>
      <c r="EC22" s="531"/>
      <c r="ED22" s="531"/>
      <c r="EE22" s="531"/>
      <c r="EF22" s="531"/>
      <c r="EG22" s="531"/>
      <c r="EH22" s="531"/>
      <c r="EI22" s="531"/>
      <c r="EJ22" s="531"/>
      <c r="EK22" s="581"/>
    </row>
    <row r="23" spans="1:142" s="15" customFormat="1" ht="12.75" x14ac:dyDescent="0.2">
      <c r="A23" s="286" t="s">
        <v>132</v>
      </c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305" t="s">
        <v>168</v>
      </c>
      <c r="AA23" s="306"/>
      <c r="AB23" s="306"/>
      <c r="AC23" s="306"/>
      <c r="AD23" s="306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  <c r="BF23" s="532"/>
      <c r="BG23" s="532"/>
      <c r="BH23" s="532"/>
      <c r="BI23" s="532"/>
      <c r="BJ23" s="532"/>
      <c r="BK23" s="532"/>
      <c r="BL23" s="532"/>
      <c r="BM23" s="532"/>
      <c r="BN23" s="532"/>
      <c r="BO23" s="532"/>
      <c r="BP23" s="532"/>
      <c r="BQ23" s="532"/>
      <c r="BR23" s="532"/>
      <c r="BS23" s="532"/>
      <c r="BT23" s="532"/>
      <c r="BU23" s="532"/>
      <c r="BV23" s="532"/>
      <c r="BW23" s="532"/>
      <c r="BX23" s="532"/>
      <c r="BY23" s="532"/>
      <c r="BZ23" s="532"/>
      <c r="CA23" s="532"/>
      <c r="CB23" s="532"/>
      <c r="CC23" s="532"/>
      <c r="CD23" s="532"/>
      <c r="CE23" s="532"/>
      <c r="CF23" s="532"/>
      <c r="CG23" s="532"/>
      <c r="CH23" s="532"/>
      <c r="CI23" s="532"/>
      <c r="CJ23" s="532"/>
      <c r="CK23" s="532"/>
      <c r="CL23" s="532"/>
      <c r="CM23" s="532"/>
      <c r="CN23" s="532"/>
      <c r="CO23" s="532"/>
      <c r="CP23" s="532"/>
      <c r="CQ23" s="532"/>
      <c r="CR23" s="532"/>
      <c r="CS23" s="532"/>
      <c r="CT23" s="532"/>
      <c r="CU23" s="532"/>
      <c r="CV23" s="532"/>
      <c r="CW23" s="532"/>
      <c r="CX23" s="532"/>
      <c r="CY23" s="532"/>
      <c r="CZ23" s="532"/>
      <c r="DA23" s="532"/>
      <c r="DB23" s="532"/>
      <c r="DC23" s="532"/>
      <c r="DD23" s="532"/>
      <c r="DE23" s="532"/>
      <c r="DF23" s="532"/>
      <c r="DG23" s="532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1"/>
      <c r="DS23" s="531"/>
      <c r="DT23" s="531"/>
      <c r="DU23" s="531"/>
      <c r="DV23" s="531"/>
      <c r="DW23" s="531"/>
      <c r="DX23" s="531"/>
      <c r="DY23" s="531"/>
      <c r="DZ23" s="531"/>
      <c r="EA23" s="531"/>
      <c r="EB23" s="531"/>
      <c r="EC23" s="531"/>
      <c r="ED23" s="531"/>
      <c r="EE23" s="531"/>
      <c r="EF23" s="531"/>
      <c r="EG23" s="531"/>
      <c r="EH23" s="531"/>
      <c r="EI23" s="531"/>
      <c r="EJ23" s="531"/>
      <c r="EK23" s="581"/>
    </row>
    <row r="24" spans="1:142" s="15" customFormat="1" ht="12.75" x14ac:dyDescent="0.2">
      <c r="A24" s="313" t="s">
        <v>133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05" t="s">
        <v>167</v>
      </c>
      <c r="AA24" s="306"/>
      <c r="AB24" s="306"/>
      <c r="AC24" s="306"/>
      <c r="AD24" s="306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  <c r="BF24" s="532"/>
      <c r="BG24" s="532"/>
      <c r="BH24" s="532"/>
      <c r="BI24" s="532"/>
      <c r="BJ24" s="532"/>
      <c r="BK24" s="532"/>
      <c r="BL24" s="532"/>
      <c r="BM24" s="532"/>
      <c r="BN24" s="532"/>
      <c r="BO24" s="532"/>
      <c r="BP24" s="532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2"/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1"/>
      <c r="DS24" s="531"/>
      <c r="DT24" s="531"/>
      <c r="DU24" s="531"/>
      <c r="DV24" s="531"/>
      <c r="DW24" s="531"/>
      <c r="DX24" s="531"/>
      <c r="DY24" s="531"/>
      <c r="DZ24" s="531"/>
      <c r="EA24" s="531"/>
      <c r="EB24" s="531"/>
      <c r="EC24" s="531"/>
      <c r="ED24" s="531"/>
      <c r="EE24" s="531"/>
      <c r="EF24" s="531"/>
      <c r="EG24" s="531"/>
      <c r="EH24" s="531"/>
      <c r="EI24" s="531"/>
      <c r="EJ24" s="531"/>
      <c r="EK24" s="581"/>
    </row>
    <row r="25" spans="1:142" s="15" customFormat="1" ht="12.75" x14ac:dyDescent="0.2">
      <c r="A25" s="337" t="s">
        <v>134</v>
      </c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05"/>
      <c r="AA25" s="306"/>
      <c r="AB25" s="306"/>
      <c r="AC25" s="306"/>
      <c r="AD25" s="306"/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  <c r="BF25" s="532"/>
      <c r="BG25" s="532"/>
      <c r="BH25" s="532"/>
      <c r="BI25" s="532"/>
      <c r="BJ25" s="532"/>
      <c r="BK25" s="532"/>
      <c r="BL25" s="532"/>
      <c r="BM25" s="532"/>
      <c r="BN25" s="532"/>
      <c r="BO25" s="532"/>
      <c r="BP25" s="532"/>
      <c r="BQ25" s="532"/>
      <c r="BR25" s="532"/>
      <c r="BS25" s="532"/>
      <c r="BT25" s="532"/>
      <c r="BU25" s="532"/>
      <c r="BV25" s="532"/>
      <c r="BW25" s="532"/>
      <c r="BX25" s="532"/>
      <c r="BY25" s="532"/>
      <c r="BZ25" s="532"/>
      <c r="CA25" s="532"/>
      <c r="CB25" s="532"/>
      <c r="CC25" s="532"/>
      <c r="CD25" s="532"/>
      <c r="CE25" s="532"/>
      <c r="CF25" s="532"/>
      <c r="CG25" s="532"/>
      <c r="CH25" s="532"/>
      <c r="CI25" s="532"/>
      <c r="CJ25" s="532"/>
      <c r="CK25" s="532"/>
      <c r="CL25" s="532"/>
      <c r="CM25" s="532"/>
      <c r="CN25" s="532"/>
      <c r="CO25" s="532"/>
      <c r="CP25" s="532"/>
      <c r="CQ25" s="532"/>
      <c r="CR25" s="532"/>
      <c r="CS25" s="532"/>
      <c r="CT25" s="532"/>
      <c r="CU25" s="532"/>
      <c r="CV25" s="532"/>
      <c r="CW25" s="532"/>
      <c r="CX25" s="532"/>
      <c r="CY25" s="532"/>
      <c r="CZ25" s="532"/>
      <c r="DA25" s="532"/>
      <c r="DB25" s="532"/>
      <c r="DC25" s="532"/>
      <c r="DD25" s="532"/>
      <c r="DE25" s="532"/>
      <c r="DF25" s="532"/>
      <c r="DG25" s="532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1"/>
      <c r="DS25" s="531"/>
      <c r="DT25" s="531"/>
      <c r="DU25" s="531"/>
      <c r="DV25" s="531"/>
      <c r="DW25" s="531"/>
      <c r="DX25" s="531"/>
      <c r="DY25" s="531"/>
      <c r="DZ25" s="531"/>
      <c r="EA25" s="531"/>
      <c r="EB25" s="531"/>
      <c r="EC25" s="531"/>
      <c r="ED25" s="531"/>
      <c r="EE25" s="531"/>
      <c r="EF25" s="531"/>
      <c r="EG25" s="531"/>
      <c r="EH25" s="531"/>
      <c r="EI25" s="531"/>
      <c r="EJ25" s="531"/>
      <c r="EK25" s="581"/>
    </row>
    <row r="26" spans="1:142" s="15" customFormat="1" ht="12.75" x14ac:dyDescent="0.2">
      <c r="A26" s="301" t="s">
        <v>135</v>
      </c>
      <c r="B26" s="301"/>
      <c r="C26" s="301"/>
      <c r="D26" s="301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5"/>
      <c r="AA26" s="306"/>
      <c r="AB26" s="306"/>
      <c r="AC26" s="306"/>
      <c r="AD26" s="306"/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  <c r="BF26" s="532"/>
      <c r="BG26" s="532"/>
      <c r="BH26" s="532"/>
      <c r="BI26" s="532"/>
      <c r="BJ26" s="532"/>
      <c r="BK26" s="532"/>
      <c r="BL26" s="532"/>
      <c r="BM26" s="532"/>
      <c r="BN26" s="532"/>
      <c r="BO26" s="532"/>
      <c r="BP26" s="532"/>
      <c r="BQ26" s="532"/>
      <c r="BR26" s="532"/>
      <c r="BS26" s="532"/>
      <c r="BT26" s="532"/>
      <c r="BU26" s="532"/>
      <c r="BV26" s="532"/>
      <c r="BW26" s="532"/>
      <c r="BX26" s="532"/>
      <c r="BY26" s="532"/>
      <c r="BZ26" s="532"/>
      <c r="CA26" s="532"/>
      <c r="CB26" s="532"/>
      <c r="CC26" s="532"/>
      <c r="CD26" s="532"/>
      <c r="CE26" s="532"/>
      <c r="CF26" s="532"/>
      <c r="CG26" s="532"/>
      <c r="CH26" s="532"/>
      <c r="CI26" s="532"/>
      <c r="CJ26" s="532"/>
      <c r="CK26" s="532"/>
      <c r="CL26" s="532"/>
      <c r="CM26" s="532"/>
      <c r="CN26" s="532"/>
      <c r="CO26" s="532"/>
      <c r="CP26" s="532"/>
      <c r="CQ26" s="532"/>
      <c r="CR26" s="532"/>
      <c r="CS26" s="532"/>
      <c r="CT26" s="532"/>
      <c r="CU26" s="532"/>
      <c r="CV26" s="532"/>
      <c r="CW26" s="532"/>
      <c r="CX26" s="532"/>
      <c r="CY26" s="532"/>
      <c r="CZ26" s="532"/>
      <c r="DA26" s="532"/>
      <c r="DB26" s="532"/>
      <c r="DC26" s="532"/>
      <c r="DD26" s="532"/>
      <c r="DE26" s="532"/>
      <c r="DF26" s="532"/>
      <c r="DG26" s="532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1"/>
      <c r="DS26" s="531"/>
      <c r="DT26" s="531"/>
      <c r="DU26" s="531"/>
      <c r="DV26" s="531"/>
      <c r="DW26" s="531"/>
      <c r="DX26" s="531"/>
      <c r="DY26" s="531"/>
      <c r="DZ26" s="531"/>
      <c r="EA26" s="531"/>
      <c r="EB26" s="531"/>
      <c r="EC26" s="531"/>
      <c r="ED26" s="531"/>
      <c r="EE26" s="531"/>
      <c r="EF26" s="531"/>
      <c r="EG26" s="531"/>
      <c r="EH26" s="531"/>
      <c r="EI26" s="531"/>
      <c r="EJ26" s="531"/>
      <c r="EK26" s="581"/>
    </row>
    <row r="27" spans="1:142" s="15" customFormat="1" ht="12.75" x14ac:dyDescent="0.2">
      <c r="A27" s="313" t="s">
        <v>140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05" t="s">
        <v>166</v>
      </c>
      <c r="AA27" s="306"/>
      <c r="AB27" s="306"/>
      <c r="AC27" s="306"/>
      <c r="AD27" s="306"/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  <c r="BF27" s="532"/>
      <c r="BG27" s="532"/>
      <c r="BH27" s="532"/>
      <c r="BI27" s="532"/>
      <c r="BJ27" s="532"/>
      <c r="BK27" s="532"/>
      <c r="BL27" s="532"/>
      <c r="BM27" s="532"/>
      <c r="BN27" s="532"/>
      <c r="BO27" s="532"/>
      <c r="BP27" s="532"/>
      <c r="BQ27" s="532"/>
      <c r="BR27" s="532"/>
      <c r="BS27" s="532"/>
      <c r="BT27" s="532"/>
      <c r="BU27" s="532"/>
      <c r="BV27" s="532"/>
      <c r="BW27" s="532"/>
      <c r="BX27" s="532"/>
      <c r="BY27" s="532"/>
      <c r="BZ27" s="532"/>
      <c r="CA27" s="532"/>
      <c r="CB27" s="532"/>
      <c r="CC27" s="532"/>
      <c r="CD27" s="532"/>
      <c r="CE27" s="532"/>
      <c r="CF27" s="532"/>
      <c r="CG27" s="532"/>
      <c r="CH27" s="532"/>
      <c r="CI27" s="532"/>
      <c r="CJ27" s="532"/>
      <c r="CK27" s="532"/>
      <c r="CL27" s="532"/>
      <c r="CM27" s="532"/>
      <c r="CN27" s="532"/>
      <c r="CO27" s="532"/>
      <c r="CP27" s="532"/>
      <c r="CQ27" s="532"/>
      <c r="CR27" s="532"/>
      <c r="CS27" s="532"/>
      <c r="CT27" s="532"/>
      <c r="CU27" s="532"/>
      <c r="CV27" s="532"/>
      <c r="CW27" s="532"/>
      <c r="CX27" s="532"/>
      <c r="CY27" s="532"/>
      <c r="CZ27" s="532"/>
      <c r="DA27" s="532"/>
      <c r="DB27" s="532"/>
      <c r="DC27" s="532"/>
      <c r="DD27" s="532"/>
      <c r="DE27" s="532"/>
      <c r="DF27" s="532"/>
      <c r="DG27" s="532"/>
      <c r="DH27" s="532"/>
      <c r="DI27" s="532"/>
      <c r="DJ27" s="532"/>
      <c r="DK27" s="532"/>
      <c r="DL27" s="532"/>
      <c r="DM27" s="532"/>
      <c r="DN27" s="532"/>
      <c r="DO27" s="532"/>
      <c r="DP27" s="532"/>
      <c r="DQ27" s="532"/>
      <c r="DR27" s="531"/>
      <c r="DS27" s="531"/>
      <c r="DT27" s="531"/>
      <c r="DU27" s="531"/>
      <c r="DV27" s="531"/>
      <c r="DW27" s="531"/>
      <c r="DX27" s="531"/>
      <c r="DY27" s="531"/>
      <c r="DZ27" s="531"/>
      <c r="EA27" s="531"/>
      <c r="EB27" s="531"/>
      <c r="EC27" s="531"/>
      <c r="ED27" s="531"/>
      <c r="EE27" s="531"/>
      <c r="EF27" s="531"/>
      <c r="EG27" s="531"/>
      <c r="EH27" s="531"/>
      <c r="EI27" s="531"/>
      <c r="EJ27" s="531"/>
      <c r="EK27" s="581"/>
    </row>
    <row r="28" spans="1:142" s="15" customFormat="1" ht="12.75" x14ac:dyDescent="0.2">
      <c r="A28" s="301" t="s">
        <v>139</v>
      </c>
      <c r="B28" s="301"/>
      <c r="C28" s="301"/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5"/>
      <c r="AA28" s="306"/>
      <c r="AB28" s="306"/>
      <c r="AC28" s="306"/>
      <c r="AD28" s="306"/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  <c r="BF28" s="532"/>
      <c r="BG28" s="532"/>
      <c r="BH28" s="532"/>
      <c r="BI28" s="532"/>
      <c r="BJ28" s="532"/>
      <c r="BK28" s="532"/>
      <c r="BL28" s="532"/>
      <c r="BM28" s="532"/>
      <c r="BN28" s="532"/>
      <c r="BO28" s="532"/>
      <c r="BP28" s="532"/>
      <c r="BQ28" s="532"/>
      <c r="BR28" s="532"/>
      <c r="BS28" s="532"/>
      <c r="BT28" s="532"/>
      <c r="BU28" s="532"/>
      <c r="BV28" s="532"/>
      <c r="BW28" s="532"/>
      <c r="BX28" s="532"/>
      <c r="BY28" s="532"/>
      <c r="BZ28" s="532"/>
      <c r="CA28" s="532"/>
      <c r="CB28" s="532"/>
      <c r="CC28" s="532"/>
      <c r="CD28" s="532"/>
      <c r="CE28" s="532"/>
      <c r="CF28" s="532"/>
      <c r="CG28" s="532"/>
      <c r="CH28" s="532"/>
      <c r="CI28" s="532"/>
      <c r="CJ28" s="532"/>
      <c r="CK28" s="532"/>
      <c r="CL28" s="532"/>
      <c r="CM28" s="532"/>
      <c r="CN28" s="532"/>
      <c r="CO28" s="532"/>
      <c r="CP28" s="532"/>
      <c r="CQ28" s="532"/>
      <c r="CR28" s="532"/>
      <c r="CS28" s="532"/>
      <c r="CT28" s="532"/>
      <c r="CU28" s="532"/>
      <c r="CV28" s="532"/>
      <c r="CW28" s="532"/>
      <c r="CX28" s="532"/>
      <c r="CY28" s="532"/>
      <c r="CZ28" s="532"/>
      <c r="DA28" s="532"/>
      <c r="DB28" s="532"/>
      <c r="DC28" s="532"/>
      <c r="DD28" s="532"/>
      <c r="DE28" s="532"/>
      <c r="DF28" s="532"/>
      <c r="DG28" s="532"/>
      <c r="DH28" s="532"/>
      <c r="DI28" s="532"/>
      <c r="DJ28" s="532"/>
      <c r="DK28" s="532"/>
      <c r="DL28" s="532"/>
      <c r="DM28" s="532"/>
      <c r="DN28" s="532"/>
      <c r="DO28" s="532"/>
      <c r="DP28" s="532"/>
      <c r="DQ28" s="532"/>
      <c r="DR28" s="531"/>
      <c r="DS28" s="531"/>
      <c r="DT28" s="531"/>
      <c r="DU28" s="531"/>
      <c r="DV28" s="531"/>
      <c r="DW28" s="531"/>
      <c r="DX28" s="531"/>
      <c r="DY28" s="531"/>
      <c r="DZ28" s="531"/>
      <c r="EA28" s="531"/>
      <c r="EB28" s="531"/>
      <c r="EC28" s="531"/>
      <c r="ED28" s="531"/>
      <c r="EE28" s="531"/>
      <c r="EF28" s="531"/>
      <c r="EG28" s="531"/>
      <c r="EH28" s="531"/>
      <c r="EI28" s="531"/>
      <c r="EJ28" s="531"/>
      <c r="EK28" s="581"/>
    </row>
    <row r="29" spans="1:142" s="15" customFormat="1" ht="12.75" x14ac:dyDescent="0.2">
      <c r="A29" s="313" t="s">
        <v>136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05" t="s">
        <v>165</v>
      </c>
      <c r="AA29" s="306"/>
      <c r="AB29" s="306"/>
      <c r="AC29" s="306"/>
      <c r="AD29" s="306"/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  <c r="BF29" s="532"/>
      <c r="BG29" s="532"/>
      <c r="BH29" s="532"/>
      <c r="BI29" s="532"/>
      <c r="BJ29" s="532"/>
      <c r="BK29" s="532"/>
      <c r="BL29" s="532"/>
      <c r="BM29" s="532"/>
      <c r="BN29" s="532"/>
      <c r="BO29" s="532"/>
      <c r="BP29" s="532"/>
      <c r="BQ29" s="532"/>
      <c r="BR29" s="532"/>
      <c r="BS29" s="532"/>
      <c r="BT29" s="532"/>
      <c r="BU29" s="532"/>
      <c r="BV29" s="532"/>
      <c r="BW29" s="532"/>
      <c r="BX29" s="532"/>
      <c r="BY29" s="532"/>
      <c r="BZ29" s="532"/>
      <c r="CA29" s="532"/>
      <c r="CB29" s="532"/>
      <c r="CC29" s="532"/>
      <c r="CD29" s="532"/>
      <c r="CE29" s="532"/>
      <c r="CF29" s="532"/>
      <c r="CG29" s="532"/>
      <c r="CH29" s="532"/>
      <c r="CI29" s="532"/>
      <c r="CJ29" s="532"/>
      <c r="CK29" s="532"/>
      <c r="CL29" s="532"/>
      <c r="CM29" s="532"/>
      <c r="CN29" s="532"/>
      <c r="CO29" s="532"/>
      <c r="CP29" s="532"/>
      <c r="CQ29" s="532"/>
      <c r="CR29" s="532"/>
      <c r="CS29" s="532"/>
      <c r="CT29" s="532"/>
      <c r="CU29" s="532"/>
      <c r="CV29" s="532"/>
      <c r="CW29" s="532"/>
      <c r="CX29" s="532"/>
      <c r="CY29" s="532"/>
      <c r="CZ29" s="532"/>
      <c r="DA29" s="532"/>
      <c r="DB29" s="532"/>
      <c r="DC29" s="532"/>
      <c r="DD29" s="532"/>
      <c r="DE29" s="532"/>
      <c r="DF29" s="532"/>
      <c r="DG29" s="532"/>
      <c r="DH29" s="532"/>
      <c r="DI29" s="532"/>
      <c r="DJ29" s="532"/>
      <c r="DK29" s="532"/>
      <c r="DL29" s="532"/>
      <c r="DM29" s="532"/>
      <c r="DN29" s="532"/>
      <c r="DO29" s="532"/>
      <c r="DP29" s="532"/>
      <c r="DQ29" s="532"/>
      <c r="DR29" s="531"/>
      <c r="DS29" s="531"/>
      <c r="DT29" s="531"/>
      <c r="DU29" s="531"/>
      <c r="DV29" s="531"/>
      <c r="DW29" s="531"/>
      <c r="DX29" s="531"/>
      <c r="DY29" s="531"/>
      <c r="DZ29" s="531"/>
      <c r="EA29" s="531"/>
      <c r="EB29" s="531"/>
      <c r="EC29" s="531"/>
      <c r="ED29" s="531"/>
      <c r="EE29" s="531"/>
      <c r="EF29" s="531"/>
      <c r="EG29" s="531"/>
      <c r="EH29" s="531"/>
      <c r="EI29" s="531"/>
      <c r="EJ29" s="531"/>
      <c r="EK29" s="581"/>
    </row>
    <row r="30" spans="1:142" s="15" customFormat="1" ht="12.75" x14ac:dyDescent="0.2">
      <c r="A30" s="337" t="s">
        <v>137</v>
      </c>
      <c r="B30" s="337"/>
      <c r="C30" s="337"/>
      <c r="D30" s="337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05"/>
      <c r="AA30" s="306"/>
      <c r="AB30" s="306"/>
      <c r="AC30" s="306"/>
      <c r="AD30" s="306"/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  <c r="BF30" s="532"/>
      <c r="BG30" s="532"/>
      <c r="BH30" s="532"/>
      <c r="BI30" s="532"/>
      <c r="BJ30" s="532"/>
      <c r="BK30" s="532"/>
      <c r="BL30" s="532"/>
      <c r="BM30" s="532"/>
      <c r="BN30" s="532"/>
      <c r="BO30" s="532"/>
      <c r="BP30" s="532"/>
      <c r="BQ30" s="532"/>
      <c r="BR30" s="532"/>
      <c r="BS30" s="532"/>
      <c r="BT30" s="532"/>
      <c r="BU30" s="532"/>
      <c r="BV30" s="532"/>
      <c r="BW30" s="532"/>
      <c r="BX30" s="532"/>
      <c r="BY30" s="532"/>
      <c r="BZ30" s="532"/>
      <c r="CA30" s="532"/>
      <c r="CB30" s="532"/>
      <c r="CC30" s="532"/>
      <c r="CD30" s="532"/>
      <c r="CE30" s="532"/>
      <c r="CF30" s="532"/>
      <c r="CG30" s="532"/>
      <c r="CH30" s="532"/>
      <c r="CI30" s="532"/>
      <c r="CJ30" s="532"/>
      <c r="CK30" s="532"/>
      <c r="CL30" s="532"/>
      <c r="CM30" s="532"/>
      <c r="CN30" s="532"/>
      <c r="CO30" s="532"/>
      <c r="CP30" s="532"/>
      <c r="CQ30" s="532"/>
      <c r="CR30" s="532"/>
      <c r="CS30" s="532"/>
      <c r="CT30" s="532"/>
      <c r="CU30" s="532"/>
      <c r="CV30" s="532"/>
      <c r="CW30" s="532"/>
      <c r="CX30" s="532"/>
      <c r="CY30" s="532"/>
      <c r="CZ30" s="532"/>
      <c r="DA30" s="532"/>
      <c r="DB30" s="532"/>
      <c r="DC30" s="532"/>
      <c r="DD30" s="532"/>
      <c r="DE30" s="532"/>
      <c r="DF30" s="532"/>
      <c r="DG30" s="532"/>
      <c r="DH30" s="532"/>
      <c r="DI30" s="532"/>
      <c r="DJ30" s="532"/>
      <c r="DK30" s="532"/>
      <c r="DL30" s="532"/>
      <c r="DM30" s="532"/>
      <c r="DN30" s="532"/>
      <c r="DO30" s="532"/>
      <c r="DP30" s="532"/>
      <c r="DQ30" s="532"/>
      <c r="DR30" s="531"/>
      <c r="DS30" s="531"/>
      <c r="DT30" s="531"/>
      <c r="DU30" s="531"/>
      <c r="DV30" s="531"/>
      <c r="DW30" s="531"/>
      <c r="DX30" s="531"/>
      <c r="DY30" s="531"/>
      <c r="DZ30" s="531"/>
      <c r="EA30" s="531"/>
      <c r="EB30" s="531"/>
      <c r="EC30" s="531"/>
      <c r="ED30" s="531"/>
      <c r="EE30" s="531"/>
      <c r="EF30" s="531"/>
      <c r="EG30" s="531"/>
      <c r="EH30" s="531"/>
      <c r="EI30" s="531"/>
      <c r="EJ30" s="531"/>
      <c r="EK30" s="581"/>
    </row>
    <row r="31" spans="1:142" s="15" customFormat="1" ht="12.75" x14ac:dyDescent="0.2">
      <c r="A31" s="301" t="s">
        <v>138</v>
      </c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5"/>
      <c r="AA31" s="306"/>
      <c r="AB31" s="306"/>
      <c r="AC31" s="306"/>
      <c r="AD31" s="306"/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  <c r="BF31" s="532"/>
      <c r="BG31" s="532"/>
      <c r="BH31" s="532"/>
      <c r="BI31" s="532"/>
      <c r="BJ31" s="532"/>
      <c r="BK31" s="532"/>
      <c r="BL31" s="532"/>
      <c r="BM31" s="532"/>
      <c r="BN31" s="532"/>
      <c r="BO31" s="532"/>
      <c r="BP31" s="532"/>
      <c r="BQ31" s="532"/>
      <c r="BR31" s="532"/>
      <c r="BS31" s="532"/>
      <c r="BT31" s="532"/>
      <c r="BU31" s="532"/>
      <c r="BV31" s="532"/>
      <c r="BW31" s="532"/>
      <c r="BX31" s="532"/>
      <c r="BY31" s="532"/>
      <c r="BZ31" s="532"/>
      <c r="CA31" s="532"/>
      <c r="CB31" s="532"/>
      <c r="CC31" s="532"/>
      <c r="CD31" s="532"/>
      <c r="CE31" s="532"/>
      <c r="CF31" s="532"/>
      <c r="CG31" s="532"/>
      <c r="CH31" s="532"/>
      <c r="CI31" s="532"/>
      <c r="CJ31" s="532"/>
      <c r="CK31" s="532"/>
      <c r="CL31" s="532"/>
      <c r="CM31" s="532"/>
      <c r="CN31" s="532"/>
      <c r="CO31" s="532"/>
      <c r="CP31" s="532"/>
      <c r="CQ31" s="532"/>
      <c r="CR31" s="532"/>
      <c r="CS31" s="532"/>
      <c r="CT31" s="532"/>
      <c r="CU31" s="532"/>
      <c r="CV31" s="532"/>
      <c r="CW31" s="532"/>
      <c r="CX31" s="532"/>
      <c r="CY31" s="532"/>
      <c r="CZ31" s="532"/>
      <c r="DA31" s="532"/>
      <c r="DB31" s="532"/>
      <c r="DC31" s="532"/>
      <c r="DD31" s="532"/>
      <c r="DE31" s="532"/>
      <c r="DF31" s="532"/>
      <c r="DG31" s="532"/>
      <c r="DH31" s="532"/>
      <c r="DI31" s="532"/>
      <c r="DJ31" s="532"/>
      <c r="DK31" s="532"/>
      <c r="DL31" s="532"/>
      <c r="DM31" s="532"/>
      <c r="DN31" s="532"/>
      <c r="DO31" s="532"/>
      <c r="DP31" s="532"/>
      <c r="DQ31" s="532"/>
      <c r="DR31" s="531"/>
      <c r="DS31" s="531"/>
      <c r="DT31" s="531"/>
      <c r="DU31" s="531"/>
      <c r="DV31" s="531"/>
      <c r="DW31" s="531"/>
      <c r="DX31" s="531"/>
      <c r="DY31" s="531"/>
      <c r="DZ31" s="531"/>
      <c r="EA31" s="531"/>
      <c r="EB31" s="531"/>
      <c r="EC31" s="531"/>
      <c r="ED31" s="531"/>
      <c r="EE31" s="531"/>
      <c r="EF31" s="531"/>
      <c r="EG31" s="531"/>
      <c r="EH31" s="531"/>
      <c r="EI31" s="531"/>
      <c r="EJ31" s="531"/>
      <c r="EK31" s="581"/>
    </row>
    <row r="32" spans="1:142" s="15" customFormat="1" ht="12.75" x14ac:dyDescent="0.2">
      <c r="A32" s="313" t="s">
        <v>141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05" t="s">
        <v>164</v>
      </c>
      <c r="AA32" s="306"/>
      <c r="AB32" s="306"/>
      <c r="AC32" s="306"/>
      <c r="AD32" s="306"/>
      <c r="AE32" s="532"/>
      <c r="AF32" s="532"/>
      <c r="AG32" s="532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  <c r="BF32" s="532"/>
      <c r="BG32" s="532"/>
      <c r="BH32" s="532"/>
      <c r="BI32" s="532"/>
      <c r="BJ32" s="532"/>
      <c r="BK32" s="532"/>
      <c r="BL32" s="532"/>
      <c r="BM32" s="532"/>
      <c r="BN32" s="532"/>
      <c r="BO32" s="532"/>
      <c r="BP32" s="532"/>
      <c r="BQ32" s="532"/>
      <c r="BR32" s="532"/>
      <c r="BS32" s="532"/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2"/>
      <c r="DN32" s="532"/>
      <c r="DO32" s="532"/>
      <c r="DP32" s="532"/>
      <c r="DQ32" s="532"/>
      <c r="DR32" s="531"/>
      <c r="DS32" s="531"/>
      <c r="DT32" s="531"/>
      <c r="DU32" s="531"/>
      <c r="DV32" s="531"/>
      <c r="DW32" s="531"/>
      <c r="DX32" s="531"/>
      <c r="DY32" s="531"/>
      <c r="DZ32" s="531"/>
      <c r="EA32" s="531"/>
      <c r="EB32" s="531"/>
      <c r="EC32" s="531"/>
      <c r="ED32" s="531"/>
      <c r="EE32" s="531"/>
      <c r="EF32" s="531"/>
      <c r="EG32" s="531"/>
      <c r="EH32" s="531"/>
      <c r="EI32" s="531"/>
      <c r="EJ32" s="531"/>
      <c r="EK32" s="581"/>
    </row>
    <row r="33" spans="1:141" s="15" customFormat="1" ht="12.75" x14ac:dyDescent="0.2">
      <c r="A33" s="301" t="s">
        <v>142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5"/>
      <c r="AA33" s="306"/>
      <c r="AB33" s="306"/>
      <c r="AC33" s="306"/>
      <c r="AD33" s="306"/>
      <c r="AE33" s="532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/>
      <c r="DM33" s="532"/>
      <c r="DN33" s="532"/>
      <c r="DO33" s="532"/>
      <c r="DP33" s="532"/>
      <c r="DQ33" s="532"/>
      <c r="DR33" s="531"/>
      <c r="DS33" s="531"/>
      <c r="DT33" s="531"/>
      <c r="DU33" s="531"/>
      <c r="DV33" s="531"/>
      <c r="DW33" s="531"/>
      <c r="DX33" s="531"/>
      <c r="DY33" s="531"/>
      <c r="DZ33" s="531"/>
      <c r="EA33" s="531"/>
      <c r="EB33" s="531"/>
      <c r="EC33" s="531"/>
      <c r="ED33" s="531"/>
      <c r="EE33" s="531"/>
      <c r="EF33" s="531"/>
      <c r="EG33" s="531"/>
      <c r="EH33" s="531"/>
      <c r="EI33" s="531"/>
      <c r="EJ33" s="531"/>
      <c r="EK33" s="581"/>
    </row>
    <row r="34" spans="1:141" s="15" customFormat="1" ht="12.75" x14ac:dyDescent="0.2">
      <c r="A34" s="585" t="s">
        <v>143</v>
      </c>
      <c r="B34" s="585"/>
      <c r="C34" s="585"/>
      <c r="D34" s="585"/>
      <c r="E34" s="585"/>
      <c r="F34" s="585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85"/>
      <c r="S34" s="585"/>
      <c r="T34" s="585"/>
      <c r="U34" s="585"/>
      <c r="V34" s="585"/>
      <c r="W34" s="585"/>
      <c r="X34" s="585"/>
      <c r="Y34" s="585"/>
      <c r="Z34" s="305" t="s">
        <v>163</v>
      </c>
      <c r="AA34" s="306"/>
      <c r="AB34" s="306"/>
      <c r="AC34" s="306"/>
      <c r="AD34" s="306"/>
      <c r="AE34" s="532"/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2"/>
      <c r="BO34" s="532"/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A34" s="532"/>
      <c r="DB34" s="532"/>
      <c r="DC34" s="532"/>
      <c r="DD34" s="532"/>
      <c r="DE34" s="532"/>
      <c r="DF34" s="532"/>
      <c r="DG34" s="532"/>
      <c r="DH34" s="532"/>
      <c r="DI34" s="532"/>
      <c r="DJ34" s="532"/>
      <c r="DK34" s="532"/>
      <c r="DL34" s="532"/>
      <c r="DM34" s="532"/>
      <c r="DN34" s="532"/>
      <c r="DO34" s="532"/>
      <c r="DP34" s="532"/>
      <c r="DQ34" s="532"/>
      <c r="DR34" s="531"/>
      <c r="DS34" s="531"/>
      <c r="DT34" s="531"/>
      <c r="DU34" s="531"/>
      <c r="DV34" s="531"/>
      <c r="DW34" s="531"/>
      <c r="DX34" s="531"/>
      <c r="DY34" s="531"/>
      <c r="DZ34" s="531"/>
      <c r="EA34" s="531"/>
      <c r="EB34" s="531"/>
      <c r="EC34" s="531"/>
      <c r="ED34" s="531"/>
      <c r="EE34" s="531"/>
      <c r="EF34" s="531"/>
      <c r="EG34" s="531"/>
      <c r="EH34" s="531"/>
      <c r="EI34" s="531"/>
      <c r="EJ34" s="531"/>
      <c r="EK34" s="581"/>
    </row>
    <row r="35" spans="1:141" s="15" customFormat="1" ht="12.75" x14ac:dyDescent="0.2">
      <c r="A35" s="583" t="s">
        <v>144</v>
      </c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305"/>
      <c r="AA35" s="306"/>
      <c r="AB35" s="306"/>
      <c r="AC35" s="306"/>
      <c r="AD35" s="306"/>
      <c r="AE35" s="532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2"/>
      <c r="BN35" s="532"/>
      <c r="BO35" s="532"/>
      <c r="BP35" s="532"/>
      <c r="BQ35" s="532"/>
      <c r="BR35" s="532"/>
      <c r="BS35" s="532"/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A35" s="532"/>
      <c r="DB35" s="532"/>
      <c r="DC35" s="532"/>
      <c r="DD35" s="532"/>
      <c r="DE35" s="532"/>
      <c r="DF35" s="532"/>
      <c r="DG35" s="532"/>
      <c r="DH35" s="532"/>
      <c r="DI35" s="532"/>
      <c r="DJ35" s="532"/>
      <c r="DK35" s="532"/>
      <c r="DL35" s="532"/>
      <c r="DM35" s="532"/>
      <c r="DN35" s="532"/>
      <c r="DO35" s="532"/>
      <c r="DP35" s="532"/>
      <c r="DQ35" s="532"/>
      <c r="DR35" s="531"/>
      <c r="DS35" s="531"/>
      <c r="DT35" s="531"/>
      <c r="DU35" s="531"/>
      <c r="DV35" s="531"/>
      <c r="DW35" s="531"/>
      <c r="DX35" s="531"/>
      <c r="DY35" s="531"/>
      <c r="DZ35" s="531"/>
      <c r="EA35" s="531"/>
      <c r="EB35" s="531"/>
      <c r="EC35" s="531"/>
      <c r="ED35" s="531"/>
      <c r="EE35" s="531"/>
      <c r="EF35" s="531"/>
      <c r="EG35" s="531"/>
      <c r="EH35" s="531"/>
      <c r="EI35" s="531"/>
      <c r="EJ35" s="531"/>
      <c r="EK35" s="581"/>
    </row>
    <row r="36" spans="1:141" s="15" customFormat="1" ht="12.75" x14ac:dyDescent="0.2">
      <c r="A36" s="582" t="s">
        <v>145</v>
      </c>
      <c r="B36" s="582"/>
      <c r="C36" s="582"/>
      <c r="D36" s="582"/>
      <c r="E36" s="582"/>
      <c r="F36" s="582"/>
      <c r="G36" s="582"/>
      <c r="H36" s="582"/>
      <c r="I36" s="582"/>
      <c r="J36" s="582"/>
      <c r="K36" s="582"/>
      <c r="L36" s="582"/>
      <c r="M36" s="582"/>
      <c r="N36" s="582"/>
      <c r="O36" s="582"/>
      <c r="P36" s="582"/>
      <c r="Q36" s="582"/>
      <c r="R36" s="582"/>
      <c r="S36" s="582"/>
      <c r="T36" s="582"/>
      <c r="U36" s="582"/>
      <c r="V36" s="582"/>
      <c r="W36" s="582"/>
      <c r="X36" s="582"/>
      <c r="Y36" s="582"/>
      <c r="Z36" s="305"/>
      <c r="AA36" s="306"/>
      <c r="AB36" s="306"/>
      <c r="AC36" s="306"/>
      <c r="AD36" s="306"/>
      <c r="AE36" s="532"/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2"/>
      <c r="BN36" s="532"/>
      <c r="BO36" s="532"/>
      <c r="BP36" s="532"/>
      <c r="BQ36" s="532"/>
      <c r="BR36" s="532"/>
      <c r="BS36" s="532"/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A36" s="532"/>
      <c r="DB36" s="532"/>
      <c r="DC36" s="532"/>
      <c r="DD36" s="532"/>
      <c r="DE36" s="532"/>
      <c r="DF36" s="532"/>
      <c r="DG36" s="532"/>
      <c r="DH36" s="532"/>
      <c r="DI36" s="532"/>
      <c r="DJ36" s="532"/>
      <c r="DK36" s="532"/>
      <c r="DL36" s="532"/>
      <c r="DM36" s="532"/>
      <c r="DN36" s="532"/>
      <c r="DO36" s="532"/>
      <c r="DP36" s="532"/>
      <c r="DQ36" s="532"/>
      <c r="DR36" s="531"/>
      <c r="DS36" s="531"/>
      <c r="DT36" s="531"/>
      <c r="DU36" s="531"/>
      <c r="DV36" s="531"/>
      <c r="DW36" s="531"/>
      <c r="DX36" s="531"/>
      <c r="DY36" s="531"/>
      <c r="DZ36" s="531"/>
      <c r="EA36" s="531"/>
      <c r="EB36" s="531"/>
      <c r="EC36" s="531"/>
      <c r="ED36" s="531"/>
      <c r="EE36" s="531"/>
      <c r="EF36" s="531"/>
      <c r="EG36" s="531"/>
      <c r="EH36" s="531"/>
      <c r="EI36" s="531"/>
      <c r="EJ36" s="531"/>
      <c r="EK36" s="581"/>
    </row>
    <row r="37" spans="1:141" s="15" customFormat="1" ht="12.75" x14ac:dyDescent="0.2">
      <c r="A37" s="585" t="s">
        <v>146</v>
      </c>
      <c r="B37" s="585"/>
      <c r="C37" s="585"/>
      <c r="D37" s="585"/>
      <c r="E37" s="585"/>
      <c r="F37" s="585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5"/>
      <c r="S37" s="585"/>
      <c r="T37" s="585"/>
      <c r="U37" s="585"/>
      <c r="V37" s="585"/>
      <c r="W37" s="585"/>
      <c r="X37" s="585"/>
      <c r="Y37" s="585"/>
      <c r="Z37" s="305" t="s">
        <v>162</v>
      </c>
      <c r="AA37" s="306"/>
      <c r="AB37" s="306"/>
      <c r="AC37" s="306"/>
      <c r="AD37" s="306"/>
      <c r="AE37" s="532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A37" s="532"/>
      <c r="DB37" s="532"/>
      <c r="DC37" s="532"/>
      <c r="DD37" s="532"/>
      <c r="DE37" s="532"/>
      <c r="DF37" s="532"/>
      <c r="DG37" s="532"/>
      <c r="DH37" s="532"/>
      <c r="DI37" s="532"/>
      <c r="DJ37" s="532"/>
      <c r="DK37" s="532"/>
      <c r="DL37" s="532"/>
      <c r="DM37" s="532"/>
      <c r="DN37" s="532"/>
      <c r="DO37" s="532"/>
      <c r="DP37" s="532"/>
      <c r="DQ37" s="532"/>
      <c r="DR37" s="531"/>
      <c r="DS37" s="531"/>
      <c r="DT37" s="531"/>
      <c r="DU37" s="531"/>
      <c r="DV37" s="531"/>
      <c r="DW37" s="531"/>
      <c r="DX37" s="531"/>
      <c r="DY37" s="531"/>
      <c r="DZ37" s="531"/>
      <c r="EA37" s="531"/>
      <c r="EB37" s="531"/>
      <c r="EC37" s="531"/>
      <c r="ED37" s="531"/>
      <c r="EE37" s="531"/>
      <c r="EF37" s="531"/>
      <c r="EG37" s="531"/>
      <c r="EH37" s="531"/>
      <c r="EI37" s="531"/>
      <c r="EJ37" s="531"/>
      <c r="EK37" s="581"/>
    </row>
    <row r="38" spans="1:141" s="15" customFormat="1" ht="12.75" x14ac:dyDescent="0.2">
      <c r="A38" s="583" t="s">
        <v>147</v>
      </c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305"/>
      <c r="AA38" s="306"/>
      <c r="AB38" s="306"/>
      <c r="AC38" s="306"/>
      <c r="AD38" s="306"/>
      <c r="AE38" s="532"/>
      <c r="AF38" s="532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2"/>
      <c r="BN38" s="532"/>
      <c r="BO38" s="532"/>
      <c r="BP38" s="532"/>
      <c r="BQ38" s="532"/>
      <c r="BR38" s="532"/>
      <c r="BS38" s="532"/>
      <c r="BT38" s="532"/>
      <c r="BU38" s="532"/>
      <c r="BV38" s="532"/>
      <c r="BW38" s="532"/>
      <c r="BX38" s="532"/>
      <c r="BY38" s="532"/>
      <c r="BZ38" s="532"/>
      <c r="CA38" s="532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A38" s="532"/>
      <c r="DB38" s="532"/>
      <c r="DC38" s="532"/>
      <c r="DD38" s="532"/>
      <c r="DE38" s="532"/>
      <c r="DF38" s="532"/>
      <c r="DG38" s="532"/>
      <c r="DH38" s="532"/>
      <c r="DI38" s="532"/>
      <c r="DJ38" s="532"/>
      <c r="DK38" s="532"/>
      <c r="DL38" s="532"/>
      <c r="DM38" s="532"/>
      <c r="DN38" s="532"/>
      <c r="DO38" s="532"/>
      <c r="DP38" s="532"/>
      <c r="DQ38" s="532"/>
      <c r="DR38" s="531"/>
      <c r="DS38" s="531"/>
      <c r="DT38" s="531"/>
      <c r="DU38" s="531"/>
      <c r="DV38" s="531"/>
      <c r="DW38" s="531"/>
      <c r="DX38" s="531"/>
      <c r="DY38" s="531"/>
      <c r="DZ38" s="531"/>
      <c r="EA38" s="531"/>
      <c r="EB38" s="531"/>
      <c r="EC38" s="531"/>
      <c r="ED38" s="531"/>
      <c r="EE38" s="531"/>
      <c r="EF38" s="531"/>
      <c r="EG38" s="531"/>
      <c r="EH38" s="531"/>
      <c r="EI38" s="531"/>
      <c r="EJ38" s="531"/>
      <c r="EK38" s="581"/>
    </row>
    <row r="39" spans="1:141" s="15" customFormat="1" ht="12.75" x14ac:dyDescent="0.2">
      <c r="A39" s="582" t="s">
        <v>148</v>
      </c>
      <c r="B39" s="582"/>
      <c r="C39" s="582"/>
      <c r="D39" s="582"/>
      <c r="E39" s="582"/>
      <c r="F39" s="582"/>
      <c r="G39" s="582"/>
      <c r="H39" s="582"/>
      <c r="I39" s="582"/>
      <c r="J39" s="582"/>
      <c r="K39" s="582"/>
      <c r="L39" s="582"/>
      <c r="M39" s="582"/>
      <c r="N39" s="582"/>
      <c r="O39" s="582"/>
      <c r="P39" s="582"/>
      <c r="Q39" s="582"/>
      <c r="R39" s="582"/>
      <c r="S39" s="582"/>
      <c r="T39" s="582"/>
      <c r="U39" s="582"/>
      <c r="V39" s="582"/>
      <c r="W39" s="582"/>
      <c r="X39" s="582"/>
      <c r="Y39" s="582"/>
      <c r="Z39" s="305"/>
      <c r="AA39" s="306"/>
      <c r="AB39" s="306"/>
      <c r="AC39" s="306"/>
      <c r="AD39" s="306"/>
      <c r="AE39" s="532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532"/>
      <c r="BJ39" s="532"/>
      <c r="BK39" s="532"/>
      <c r="BL39" s="532"/>
      <c r="BM39" s="532"/>
      <c r="BN39" s="532"/>
      <c r="BO39" s="532"/>
      <c r="BP39" s="532"/>
      <c r="BQ39" s="532"/>
      <c r="BR39" s="532"/>
      <c r="BS39" s="532"/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1"/>
      <c r="DS39" s="531"/>
      <c r="DT39" s="531"/>
      <c r="DU39" s="531"/>
      <c r="DV39" s="531"/>
      <c r="DW39" s="531"/>
      <c r="DX39" s="531"/>
      <c r="DY39" s="531"/>
      <c r="DZ39" s="531"/>
      <c r="EA39" s="531"/>
      <c r="EB39" s="531"/>
      <c r="EC39" s="531"/>
      <c r="ED39" s="531"/>
      <c r="EE39" s="531"/>
      <c r="EF39" s="531"/>
      <c r="EG39" s="531"/>
      <c r="EH39" s="531"/>
      <c r="EI39" s="531"/>
      <c r="EJ39" s="531"/>
      <c r="EK39" s="581"/>
    </row>
    <row r="40" spans="1:141" s="15" customFormat="1" ht="12.75" x14ac:dyDescent="0.2">
      <c r="A40" s="585" t="s">
        <v>149</v>
      </c>
      <c r="B40" s="585"/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5"/>
      <c r="T40" s="585"/>
      <c r="U40" s="585"/>
      <c r="V40" s="585"/>
      <c r="W40" s="585"/>
      <c r="X40" s="585"/>
      <c r="Y40" s="585"/>
      <c r="Z40" s="305" t="s">
        <v>161</v>
      </c>
      <c r="AA40" s="306"/>
      <c r="AB40" s="306"/>
      <c r="AC40" s="306"/>
      <c r="AD40" s="306"/>
      <c r="AE40" s="532"/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2"/>
      <c r="BN40" s="532"/>
      <c r="BO40" s="532"/>
      <c r="BP40" s="532"/>
      <c r="BQ40" s="532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1"/>
      <c r="DS40" s="531"/>
      <c r="DT40" s="531"/>
      <c r="DU40" s="531"/>
      <c r="DV40" s="531"/>
      <c r="DW40" s="531"/>
      <c r="DX40" s="531"/>
      <c r="DY40" s="531"/>
      <c r="DZ40" s="531"/>
      <c r="EA40" s="531"/>
      <c r="EB40" s="531"/>
      <c r="EC40" s="531"/>
      <c r="ED40" s="531"/>
      <c r="EE40" s="531"/>
      <c r="EF40" s="531"/>
      <c r="EG40" s="531"/>
      <c r="EH40" s="531"/>
      <c r="EI40" s="531"/>
      <c r="EJ40" s="531"/>
      <c r="EK40" s="581"/>
    </row>
    <row r="41" spans="1:141" s="15" customFormat="1" ht="12.75" x14ac:dyDescent="0.2">
      <c r="A41" s="583" t="s">
        <v>150</v>
      </c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305"/>
      <c r="AA41" s="306"/>
      <c r="AB41" s="306"/>
      <c r="AC41" s="306"/>
      <c r="AD41" s="306"/>
      <c r="AE41" s="532"/>
      <c r="AF41" s="532"/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532"/>
      <c r="BF41" s="532"/>
      <c r="BG41" s="532"/>
      <c r="BH41" s="532"/>
      <c r="BI41" s="532"/>
      <c r="BJ41" s="532"/>
      <c r="BK41" s="532"/>
      <c r="BL41" s="532"/>
      <c r="BM41" s="532"/>
      <c r="BN41" s="532"/>
      <c r="BO41" s="532"/>
      <c r="BP41" s="532"/>
      <c r="BQ41" s="532"/>
      <c r="BR41" s="532"/>
      <c r="BS41" s="532"/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1"/>
      <c r="DS41" s="531"/>
      <c r="DT41" s="531"/>
      <c r="DU41" s="531"/>
      <c r="DV41" s="531"/>
      <c r="DW41" s="531"/>
      <c r="DX41" s="531"/>
      <c r="DY41" s="531"/>
      <c r="DZ41" s="531"/>
      <c r="EA41" s="531"/>
      <c r="EB41" s="531"/>
      <c r="EC41" s="531"/>
      <c r="ED41" s="531"/>
      <c r="EE41" s="531"/>
      <c r="EF41" s="531"/>
      <c r="EG41" s="531"/>
      <c r="EH41" s="531"/>
      <c r="EI41" s="531"/>
      <c r="EJ41" s="531"/>
      <c r="EK41" s="581"/>
    </row>
    <row r="42" spans="1:141" s="15" customFormat="1" ht="12.75" x14ac:dyDescent="0.2">
      <c r="A42" s="582" t="s">
        <v>151</v>
      </c>
      <c r="B42" s="582"/>
      <c r="C42" s="582"/>
      <c r="D42" s="582"/>
      <c r="E42" s="582"/>
      <c r="F42" s="582"/>
      <c r="G42" s="582"/>
      <c r="H42" s="582"/>
      <c r="I42" s="582"/>
      <c r="J42" s="582"/>
      <c r="K42" s="582"/>
      <c r="L42" s="582"/>
      <c r="M42" s="582"/>
      <c r="N42" s="582"/>
      <c r="O42" s="582"/>
      <c r="P42" s="582"/>
      <c r="Q42" s="582"/>
      <c r="R42" s="582"/>
      <c r="S42" s="582"/>
      <c r="T42" s="582"/>
      <c r="U42" s="582"/>
      <c r="V42" s="582"/>
      <c r="W42" s="582"/>
      <c r="X42" s="582"/>
      <c r="Y42" s="582"/>
      <c r="Z42" s="305"/>
      <c r="AA42" s="306"/>
      <c r="AB42" s="306"/>
      <c r="AC42" s="306"/>
      <c r="AD42" s="306"/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1"/>
      <c r="DS42" s="531"/>
      <c r="DT42" s="531"/>
      <c r="DU42" s="531"/>
      <c r="DV42" s="531"/>
      <c r="DW42" s="531"/>
      <c r="DX42" s="531"/>
      <c r="DY42" s="531"/>
      <c r="DZ42" s="531"/>
      <c r="EA42" s="531"/>
      <c r="EB42" s="531"/>
      <c r="EC42" s="531"/>
      <c r="ED42" s="531"/>
      <c r="EE42" s="531"/>
      <c r="EF42" s="531"/>
      <c r="EG42" s="531"/>
      <c r="EH42" s="531"/>
      <c r="EI42" s="531"/>
      <c r="EJ42" s="531"/>
      <c r="EK42" s="581"/>
    </row>
    <row r="43" spans="1:141" s="15" customFormat="1" ht="12.75" x14ac:dyDescent="0.2">
      <c r="A43" s="286" t="s">
        <v>152</v>
      </c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305" t="s">
        <v>160</v>
      </c>
      <c r="AA43" s="306"/>
      <c r="AB43" s="306"/>
      <c r="AC43" s="306"/>
      <c r="AD43" s="306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1"/>
      <c r="DS43" s="531"/>
      <c r="DT43" s="531"/>
      <c r="DU43" s="531"/>
      <c r="DV43" s="531"/>
      <c r="DW43" s="531"/>
      <c r="DX43" s="531"/>
      <c r="DY43" s="531"/>
      <c r="DZ43" s="531"/>
      <c r="EA43" s="531"/>
      <c r="EB43" s="531"/>
      <c r="EC43" s="531"/>
      <c r="ED43" s="531"/>
      <c r="EE43" s="531"/>
      <c r="EF43" s="531"/>
      <c r="EG43" s="531"/>
      <c r="EH43" s="531"/>
      <c r="EI43" s="531"/>
      <c r="EJ43" s="531"/>
      <c r="EK43" s="581"/>
    </row>
    <row r="44" spans="1:141" s="15" customFormat="1" ht="12.75" x14ac:dyDescent="0.2">
      <c r="A44" s="313" t="s">
        <v>143</v>
      </c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05" t="s">
        <v>159</v>
      </c>
      <c r="AA44" s="306"/>
      <c r="AB44" s="306"/>
      <c r="AC44" s="306"/>
      <c r="AD44" s="306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1"/>
      <c r="DS44" s="531"/>
      <c r="DT44" s="531"/>
      <c r="DU44" s="531"/>
      <c r="DV44" s="531"/>
      <c r="DW44" s="531"/>
      <c r="DX44" s="531"/>
      <c r="DY44" s="531"/>
      <c r="DZ44" s="531"/>
      <c r="EA44" s="531"/>
      <c r="EB44" s="531"/>
      <c r="EC44" s="531"/>
      <c r="ED44" s="531"/>
      <c r="EE44" s="531"/>
      <c r="EF44" s="531"/>
      <c r="EG44" s="531"/>
      <c r="EH44" s="531"/>
      <c r="EI44" s="531"/>
      <c r="EJ44" s="531"/>
      <c r="EK44" s="581"/>
    </row>
    <row r="45" spans="1:141" s="15" customFormat="1" ht="12.75" x14ac:dyDescent="0.2">
      <c r="A45" s="301" t="s">
        <v>153</v>
      </c>
      <c r="B45" s="301"/>
      <c r="C45" s="301"/>
      <c r="D45" s="301"/>
      <c r="E45" s="301"/>
      <c r="F45" s="301"/>
      <c r="G45" s="301"/>
      <c r="H45" s="301"/>
      <c r="I45" s="301"/>
      <c r="J45" s="301"/>
      <c r="K45" s="301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5"/>
      <c r="AA45" s="306"/>
      <c r="AB45" s="306"/>
      <c r="AC45" s="306"/>
      <c r="AD45" s="306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1"/>
      <c r="DS45" s="531"/>
      <c r="DT45" s="531"/>
      <c r="DU45" s="531"/>
      <c r="DV45" s="531"/>
      <c r="DW45" s="531"/>
      <c r="DX45" s="531"/>
      <c r="DY45" s="531"/>
      <c r="DZ45" s="531"/>
      <c r="EA45" s="531"/>
      <c r="EB45" s="531"/>
      <c r="EC45" s="531"/>
      <c r="ED45" s="531"/>
      <c r="EE45" s="531"/>
      <c r="EF45" s="531"/>
      <c r="EG45" s="531"/>
      <c r="EH45" s="531"/>
      <c r="EI45" s="531"/>
      <c r="EJ45" s="531"/>
      <c r="EK45" s="581"/>
    </row>
    <row r="46" spans="1:141" s="15" customFormat="1" ht="12.75" x14ac:dyDescent="0.2">
      <c r="A46" s="286" t="s">
        <v>154</v>
      </c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305" t="s">
        <v>158</v>
      </c>
      <c r="AA46" s="306"/>
      <c r="AB46" s="306"/>
      <c r="AC46" s="306"/>
      <c r="AD46" s="306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1"/>
      <c r="DS46" s="531"/>
      <c r="DT46" s="531"/>
      <c r="DU46" s="531"/>
      <c r="DV46" s="531"/>
      <c r="DW46" s="531"/>
      <c r="DX46" s="531"/>
      <c r="DY46" s="531"/>
      <c r="DZ46" s="531"/>
      <c r="EA46" s="531"/>
      <c r="EB46" s="531"/>
      <c r="EC46" s="531"/>
      <c r="ED46" s="531"/>
      <c r="EE46" s="531"/>
      <c r="EF46" s="531"/>
      <c r="EG46" s="531"/>
      <c r="EH46" s="531"/>
      <c r="EI46" s="531"/>
      <c r="EJ46" s="531"/>
      <c r="EK46" s="581"/>
    </row>
    <row r="47" spans="1:141" s="15" customFormat="1" ht="12.75" x14ac:dyDescent="0.2">
      <c r="A47" s="337" t="s">
        <v>143</v>
      </c>
      <c r="B47" s="337"/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05" t="s">
        <v>157</v>
      </c>
      <c r="AA47" s="306"/>
      <c r="AB47" s="306"/>
      <c r="AC47" s="306"/>
      <c r="AD47" s="306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1"/>
      <c r="DS47" s="531"/>
      <c r="DT47" s="531"/>
      <c r="DU47" s="531"/>
      <c r="DV47" s="531"/>
      <c r="DW47" s="531"/>
      <c r="DX47" s="531"/>
      <c r="DY47" s="531"/>
      <c r="DZ47" s="531"/>
      <c r="EA47" s="531"/>
      <c r="EB47" s="531"/>
      <c r="EC47" s="531"/>
      <c r="ED47" s="531"/>
      <c r="EE47" s="531"/>
      <c r="EF47" s="531"/>
      <c r="EG47" s="531"/>
      <c r="EH47" s="531"/>
      <c r="EI47" s="531"/>
      <c r="EJ47" s="531"/>
      <c r="EK47" s="581"/>
    </row>
    <row r="48" spans="1:141" s="15" customFormat="1" ht="12.75" x14ac:dyDescent="0.2">
      <c r="A48" s="337" t="s">
        <v>155</v>
      </c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05"/>
      <c r="AA48" s="306"/>
      <c r="AB48" s="306"/>
      <c r="AC48" s="306"/>
      <c r="AD48" s="306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1"/>
      <c r="DS48" s="531"/>
      <c r="DT48" s="531"/>
      <c r="DU48" s="531"/>
      <c r="DV48" s="531"/>
      <c r="DW48" s="531"/>
      <c r="DX48" s="531"/>
      <c r="DY48" s="531"/>
      <c r="DZ48" s="531"/>
      <c r="EA48" s="531"/>
      <c r="EB48" s="531"/>
      <c r="EC48" s="531"/>
      <c r="ED48" s="531"/>
      <c r="EE48" s="531"/>
      <c r="EF48" s="531"/>
      <c r="EG48" s="531"/>
      <c r="EH48" s="531"/>
      <c r="EI48" s="531"/>
      <c r="EJ48" s="531"/>
      <c r="EK48" s="581"/>
    </row>
    <row r="49" spans="1:141" s="15" customFormat="1" ht="12.75" x14ac:dyDescent="0.2">
      <c r="A49" s="301" t="s">
        <v>156</v>
      </c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5"/>
      <c r="AA49" s="306"/>
      <c r="AB49" s="306"/>
      <c r="AC49" s="306"/>
      <c r="AD49" s="306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1"/>
      <c r="DS49" s="531"/>
      <c r="DT49" s="531"/>
      <c r="DU49" s="531"/>
      <c r="DV49" s="531"/>
      <c r="DW49" s="531"/>
      <c r="DX49" s="531"/>
      <c r="DY49" s="531"/>
      <c r="DZ49" s="531"/>
      <c r="EA49" s="531"/>
      <c r="EB49" s="531"/>
      <c r="EC49" s="531"/>
      <c r="ED49" s="531"/>
      <c r="EE49" s="531"/>
      <c r="EF49" s="531"/>
      <c r="EG49" s="531"/>
      <c r="EH49" s="531"/>
      <c r="EI49" s="531"/>
      <c r="EJ49" s="531"/>
      <c r="EK49" s="581"/>
    </row>
    <row r="50" spans="1:141" s="15" customFormat="1" ht="13.5" thickBot="1" x14ac:dyDescent="0.25">
      <c r="A50" s="302" t="s">
        <v>38</v>
      </c>
      <c r="B50" s="302"/>
      <c r="C50" s="302"/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22" t="s">
        <v>42</v>
      </c>
      <c r="AA50" s="323"/>
      <c r="AB50" s="323"/>
      <c r="AC50" s="323"/>
      <c r="AD50" s="323"/>
      <c r="AE50" s="538"/>
      <c r="AF50" s="538"/>
      <c r="AG50" s="538"/>
      <c r="AH50" s="538"/>
      <c r="AI50" s="538"/>
      <c r="AJ50" s="538"/>
      <c r="AK50" s="538"/>
      <c r="AL50" s="527" t="s">
        <v>39</v>
      </c>
      <c r="AM50" s="527"/>
      <c r="AN50" s="527"/>
      <c r="AO50" s="527"/>
      <c r="AP50" s="527"/>
      <c r="AQ50" s="527"/>
      <c r="AR50" s="527"/>
      <c r="AS50" s="538"/>
      <c r="AT50" s="538"/>
      <c r="AU50" s="538"/>
      <c r="AV50" s="538"/>
      <c r="AW50" s="538"/>
      <c r="AX50" s="538"/>
      <c r="AY50" s="538"/>
      <c r="AZ50" s="538"/>
      <c r="BA50" s="538"/>
      <c r="BB50" s="538"/>
      <c r="BC50" s="538"/>
      <c r="BD50" s="538"/>
      <c r="BE50" s="538"/>
      <c r="BF50" s="538"/>
      <c r="BG50" s="538"/>
      <c r="BH50" s="538"/>
      <c r="BI50" s="538"/>
      <c r="BJ50" s="538"/>
      <c r="BK50" s="538"/>
      <c r="BL50" s="538"/>
      <c r="BM50" s="538"/>
      <c r="BN50" s="527" t="s">
        <v>39</v>
      </c>
      <c r="BO50" s="527"/>
      <c r="BP50" s="527"/>
      <c r="BQ50" s="527"/>
      <c r="BR50" s="527"/>
      <c r="BS50" s="527"/>
      <c r="BT50" s="527"/>
      <c r="BU50" s="538"/>
      <c r="BV50" s="538"/>
      <c r="BW50" s="538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538"/>
      <c r="CY50" s="538"/>
      <c r="CZ50" s="538"/>
      <c r="DA50" s="538"/>
      <c r="DB50" s="538"/>
      <c r="DC50" s="538"/>
      <c r="DD50" s="538"/>
      <c r="DE50" s="538"/>
      <c r="DF50" s="538"/>
      <c r="DG50" s="538"/>
      <c r="DH50" s="538"/>
      <c r="DI50" s="538"/>
      <c r="DJ50" s="538"/>
      <c r="DK50" s="538"/>
      <c r="DL50" s="538"/>
      <c r="DM50" s="538"/>
      <c r="DN50" s="538"/>
      <c r="DO50" s="538"/>
      <c r="DP50" s="538"/>
      <c r="DQ50" s="538"/>
      <c r="DR50" s="586"/>
      <c r="DS50" s="586"/>
      <c r="DT50" s="586"/>
      <c r="DU50" s="586"/>
      <c r="DV50" s="586"/>
      <c r="DW50" s="586"/>
      <c r="DX50" s="586"/>
      <c r="DY50" s="586"/>
      <c r="DZ50" s="586"/>
      <c r="EA50" s="586"/>
      <c r="EB50" s="586"/>
      <c r="EC50" s="586"/>
      <c r="ED50" s="586"/>
      <c r="EE50" s="586"/>
      <c r="EF50" s="586"/>
      <c r="EG50" s="586"/>
      <c r="EH50" s="586"/>
      <c r="EI50" s="586"/>
      <c r="EJ50" s="586"/>
      <c r="EK50" s="587"/>
    </row>
    <row r="51" spans="1:141" s="22" customFormat="1" ht="8.25" x14ac:dyDescent="0.15"/>
    <row r="52" spans="1:141" s="15" customFormat="1" ht="12.75" x14ac:dyDescent="0.2">
      <c r="A52" s="7" t="s">
        <v>45</v>
      </c>
    </row>
    <row r="53" spans="1:141" s="15" customFormat="1" ht="12.75" x14ac:dyDescent="0.2">
      <c r="A53" s="7" t="s">
        <v>50</v>
      </c>
      <c r="W53" s="288" t="str">
        <f>Лист1!$O$68</f>
        <v>директор</v>
      </c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8"/>
      <c r="AV53" s="288"/>
      <c r="AW53" s="288"/>
      <c r="AX53" s="288"/>
      <c r="AY53" s="288"/>
      <c r="AZ53" s="288"/>
      <c r="BA53" s="288"/>
      <c r="BB53" s="288"/>
      <c r="BC53" s="288"/>
      <c r="BD53" s="288"/>
      <c r="BG53" s="288"/>
      <c r="BH53" s="288"/>
      <c r="BI53" s="288"/>
      <c r="BJ53" s="288"/>
      <c r="BK53" s="288"/>
      <c r="BL53" s="288"/>
      <c r="BM53" s="288"/>
      <c r="BN53" s="288"/>
      <c r="BO53" s="288"/>
      <c r="BP53" s="288"/>
      <c r="BQ53" s="288"/>
      <c r="BR53" s="288"/>
      <c r="BS53" s="288"/>
      <c r="BT53" s="288"/>
      <c r="BU53" s="288"/>
      <c r="BV53" s="288"/>
      <c r="BW53" s="288"/>
      <c r="BX53" s="288"/>
      <c r="BY53" s="288"/>
      <c r="BZ53" s="288"/>
      <c r="CA53" s="288"/>
      <c r="CB53" s="288"/>
      <c r="CC53" s="288"/>
      <c r="CD53" s="288"/>
      <c r="CE53" s="288"/>
      <c r="CF53" s="288"/>
      <c r="CG53" s="288"/>
      <c r="CH53" s="288"/>
      <c r="CI53" s="288"/>
      <c r="CJ53" s="288"/>
      <c r="CK53" s="288"/>
      <c r="CL53" s="288"/>
      <c r="CM53" s="288"/>
      <c r="CN53" s="288"/>
      <c r="CQ53" s="288" t="str">
        <f>Лист1!$BB$68</f>
        <v>И.Ю. Лодырев</v>
      </c>
      <c r="CR53" s="288"/>
      <c r="CS53" s="288"/>
      <c r="CT53" s="288"/>
      <c r="CU53" s="288"/>
      <c r="CV53" s="288"/>
      <c r="CW53" s="288"/>
      <c r="CX53" s="288"/>
      <c r="CY53" s="288"/>
      <c r="CZ53" s="288"/>
      <c r="DA53" s="288"/>
      <c r="DB53" s="288"/>
      <c r="DC53" s="288"/>
      <c r="DD53" s="288"/>
      <c r="DE53" s="288"/>
      <c r="DF53" s="288"/>
      <c r="DG53" s="288"/>
      <c r="DH53" s="288"/>
      <c r="DI53" s="288"/>
      <c r="DJ53" s="288"/>
      <c r="DK53" s="288"/>
      <c r="DL53" s="288"/>
      <c r="DM53" s="288"/>
      <c r="DN53" s="288"/>
      <c r="DO53" s="288"/>
      <c r="DP53" s="288"/>
      <c r="DQ53" s="288"/>
      <c r="DR53" s="288"/>
      <c r="DS53" s="288"/>
      <c r="DT53" s="288"/>
      <c r="DU53" s="288"/>
      <c r="DV53" s="288"/>
      <c r="DW53" s="288"/>
      <c r="DX53" s="288"/>
    </row>
    <row r="54" spans="1:141" s="14" customFormat="1" ht="10.5" x14ac:dyDescent="0.2">
      <c r="W54" s="287" t="s">
        <v>46</v>
      </c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/>
      <c r="BD54" s="287"/>
      <c r="BG54" s="287" t="s">
        <v>47</v>
      </c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7"/>
      <c r="BY54" s="287"/>
      <c r="BZ54" s="287"/>
      <c r="CA54" s="287"/>
      <c r="CB54" s="287"/>
      <c r="CC54" s="287"/>
      <c r="CD54" s="287"/>
      <c r="CE54" s="287"/>
      <c r="CF54" s="287"/>
      <c r="CG54" s="287"/>
      <c r="CH54" s="287"/>
      <c r="CI54" s="287"/>
      <c r="CJ54" s="287"/>
      <c r="CK54" s="287"/>
      <c r="CL54" s="287"/>
      <c r="CM54" s="287"/>
      <c r="CN54" s="287"/>
      <c r="CQ54" s="287" t="s">
        <v>48</v>
      </c>
      <c r="CR54" s="287"/>
      <c r="CS54" s="287"/>
      <c r="CT54" s="287"/>
      <c r="CU54" s="287"/>
      <c r="CV54" s="287"/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</row>
    <row r="55" spans="1:141" s="15" customFormat="1" ht="12.75" x14ac:dyDescent="0.2">
      <c r="A55" s="7" t="s">
        <v>49</v>
      </c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  <c r="BC55" s="288"/>
      <c r="BD55" s="288"/>
      <c r="BG55" s="288"/>
      <c r="BH55" s="288"/>
      <c r="BI55" s="288"/>
      <c r="BJ55" s="288"/>
      <c r="BK55" s="288"/>
      <c r="BL55" s="288"/>
      <c r="BM55" s="288"/>
      <c r="BN55" s="288"/>
      <c r="BO55" s="288"/>
      <c r="BP55" s="288"/>
      <c r="BQ55" s="288"/>
      <c r="BR55" s="288"/>
      <c r="BS55" s="288"/>
      <c r="BT55" s="288"/>
      <c r="BU55" s="288"/>
      <c r="BV55" s="288"/>
      <c r="BW55" s="288"/>
      <c r="BX55" s="288"/>
      <c r="BY55" s="288"/>
      <c r="BZ55" s="288"/>
      <c r="CA55" s="288"/>
      <c r="CB55" s="288"/>
      <c r="CC55" s="288"/>
      <c r="CD55" s="288"/>
      <c r="CE55" s="288"/>
      <c r="CF55" s="288"/>
      <c r="CG55" s="288"/>
      <c r="CH55" s="288"/>
      <c r="CI55" s="288"/>
      <c r="CJ55" s="288"/>
      <c r="CK55" s="288"/>
      <c r="CL55" s="288"/>
      <c r="CM55" s="288"/>
      <c r="CN55" s="288"/>
      <c r="CQ55" s="284"/>
      <c r="CR55" s="284"/>
      <c r="CS55" s="284"/>
      <c r="CT55" s="284"/>
      <c r="CU55" s="284"/>
      <c r="CV55" s="284"/>
      <c r="CW55" s="284"/>
      <c r="CX55" s="284"/>
      <c r="CY55" s="284"/>
      <c r="CZ55" s="284"/>
      <c r="DA55" s="284"/>
      <c r="DB55" s="284"/>
      <c r="DC55" s="284"/>
      <c r="DD55" s="284"/>
      <c r="DE55" s="284"/>
      <c r="DF55" s="284"/>
      <c r="DG55" s="284"/>
      <c r="DH55" s="284"/>
      <c r="DI55" s="284"/>
      <c r="DJ55" s="284"/>
      <c r="DK55" s="284"/>
      <c r="DL55" s="284"/>
      <c r="DM55" s="284"/>
      <c r="DN55" s="284"/>
      <c r="DO55" s="284"/>
      <c r="DP55" s="284"/>
      <c r="DQ55" s="284"/>
      <c r="DR55" s="284"/>
      <c r="DS55" s="284"/>
      <c r="DT55" s="284"/>
      <c r="DU55" s="284"/>
      <c r="DV55" s="284"/>
      <c r="DW55" s="284"/>
      <c r="DX55" s="284"/>
    </row>
    <row r="56" spans="1:141" s="14" customFormat="1" ht="10.5" x14ac:dyDescent="0.2">
      <c r="W56" s="287" t="s">
        <v>46</v>
      </c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7"/>
      <c r="BC56" s="287"/>
      <c r="BD56" s="287"/>
      <c r="BG56" s="287" t="s">
        <v>87</v>
      </c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7"/>
      <c r="BY56" s="287"/>
      <c r="BZ56" s="287"/>
      <c r="CA56" s="287"/>
      <c r="CB56" s="287"/>
      <c r="CC56" s="287"/>
      <c r="CD56" s="287"/>
      <c r="CE56" s="287"/>
      <c r="CF56" s="287"/>
      <c r="CG56" s="287"/>
      <c r="CH56" s="287"/>
      <c r="CI56" s="287"/>
      <c r="CJ56" s="287"/>
      <c r="CK56" s="287"/>
      <c r="CL56" s="287"/>
      <c r="CM56" s="287"/>
      <c r="CN56" s="287"/>
      <c r="CQ56" s="287" t="s">
        <v>169</v>
      </c>
      <c r="CR56" s="287"/>
      <c r="CS56" s="287"/>
      <c r="CT56" s="287"/>
      <c r="CU56" s="287"/>
      <c r="CV56" s="287"/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87"/>
      <c r="DH56" s="287"/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</row>
    <row r="57" spans="1:141" s="15" customFormat="1" ht="12.75" x14ac:dyDescent="0.2">
      <c r="A57" s="13" t="s">
        <v>51</v>
      </c>
      <c r="B57" s="540" t="str">
        <f>Лист1!$B$74</f>
        <v>20</v>
      </c>
      <c r="C57" s="540"/>
      <c r="D57" s="540"/>
      <c r="E57" s="7" t="s">
        <v>52</v>
      </c>
      <c r="G57" s="284" t="str">
        <f>Лист1!$G$74</f>
        <v>февраля</v>
      </c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5">
        <v>20</v>
      </c>
      <c r="S57" s="285"/>
      <c r="T57" s="285"/>
      <c r="U57" s="541" t="str">
        <f>Лист1!$U$74</f>
        <v>25</v>
      </c>
      <c r="V57" s="541"/>
      <c r="W57" s="541"/>
      <c r="X57" s="7" t="s">
        <v>10</v>
      </c>
    </row>
    <row r="58" spans="1:141" s="22" customFormat="1" ht="8.25" x14ac:dyDescent="0.1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41" s="2" customFormat="1" ht="12" customHeight="1" x14ac:dyDescent="0.2">
      <c r="A59" s="17" t="s">
        <v>170</v>
      </c>
    </row>
    <row r="60" spans="1:141" s="2" customFormat="1" ht="12" customHeight="1" x14ac:dyDescent="0.2">
      <c r="A60" s="17" t="s">
        <v>171</v>
      </c>
    </row>
    <row r="61" spans="1:141" s="2" customFormat="1" ht="12" customHeight="1" x14ac:dyDescent="0.2">
      <c r="A61" s="17" t="s">
        <v>172</v>
      </c>
    </row>
    <row r="62" spans="1:141" s="2" customFormat="1" ht="12" customHeight="1" x14ac:dyDescent="0.2">
      <c r="A62" s="17" t="s">
        <v>173</v>
      </c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6">
    <mergeCell ref="B57:D57"/>
    <mergeCell ref="G57:Q57"/>
    <mergeCell ref="R57:T57"/>
    <mergeCell ref="U57:W57"/>
    <mergeCell ref="W55:BD55"/>
    <mergeCell ref="BG55:CN55"/>
    <mergeCell ref="CQ55:DX55"/>
    <mergeCell ref="W56:BD56"/>
    <mergeCell ref="BG56:CN56"/>
    <mergeCell ref="CQ56:DX56"/>
    <mergeCell ref="W53:BD53"/>
    <mergeCell ref="BG53:CN53"/>
    <mergeCell ref="CQ53:DX53"/>
    <mergeCell ref="W54:BD54"/>
    <mergeCell ref="BG54:CN54"/>
    <mergeCell ref="CQ54:DX54"/>
    <mergeCell ref="DR32:EA33"/>
    <mergeCell ref="EB32:EK33"/>
    <mergeCell ref="AE44:AK45"/>
    <mergeCell ref="AL44:AR45"/>
    <mergeCell ref="AS44:AY45"/>
    <mergeCell ref="AZ44:BF45"/>
    <mergeCell ref="BG44:BM45"/>
    <mergeCell ref="BN44:BT45"/>
    <mergeCell ref="BU44:CA45"/>
    <mergeCell ref="CB44:CH45"/>
    <mergeCell ref="DR34:EA36"/>
    <mergeCell ref="EB34:EK36"/>
    <mergeCell ref="DR37:EA39"/>
    <mergeCell ref="EB37:EK39"/>
    <mergeCell ref="Z34:AD36"/>
    <mergeCell ref="AE34:AK36"/>
    <mergeCell ref="AL34:AR36"/>
    <mergeCell ref="AS34:AY36"/>
    <mergeCell ref="BN24:BT26"/>
    <mergeCell ref="BU24:CA26"/>
    <mergeCell ref="BU27:CA28"/>
    <mergeCell ref="CB27:CH28"/>
    <mergeCell ref="CI27:CO28"/>
    <mergeCell ref="CP27:CV28"/>
    <mergeCell ref="EB27:EK28"/>
    <mergeCell ref="Z32:AD33"/>
    <mergeCell ref="AE32:AK33"/>
    <mergeCell ref="AL32:AR33"/>
    <mergeCell ref="AS32:AY33"/>
    <mergeCell ref="AZ32:BF33"/>
    <mergeCell ref="BG32:BM33"/>
    <mergeCell ref="BN32:BT33"/>
    <mergeCell ref="BU32:CA33"/>
    <mergeCell ref="CB32:CH33"/>
    <mergeCell ref="DR29:EA31"/>
    <mergeCell ref="EB29:EK31"/>
    <mergeCell ref="Z29:AD31"/>
    <mergeCell ref="AE29:AK31"/>
    <mergeCell ref="AL29:AR31"/>
    <mergeCell ref="AS29:AY31"/>
    <mergeCell ref="AZ29:BF31"/>
    <mergeCell ref="BG29:BM31"/>
    <mergeCell ref="AZ34:BF36"/>
    <mergeCell ref="BG34:BM36"/>
    <mergeCell ref="BN34:BT36"/>
    <mergeCell ref="BU34:CA36"/>
    <mergeCell ref="DR47:EA49"/>
    <mergeCell ref="EB47:EK49"/>
    <mergeCell ref="Z40:AD42"/>
    <mergeCell ref="AE40:AK42"/>
    <mergeCell ref="AL40:AR42"/>
    <mergeCell ref="AS40:AY42"/>
    <mergeCell ref="AZ40:BF42"/>
    <mergeCell ref="BG40:BM42"/>
    <mergeCell ref="BN40:BT42"/>
    <mergeCell ref="BU40:CA42"/>
    <mergeCell ref="CP47:CV49"/>
    <mergeCell ref="CW47:DC49"/>
    <mergeCell ref="DD47:DJ49"/>
    <mergeCell ref="DK47:DQ49"/>
    <mergeCell ref="CI47:CO49"/>
    <mergeCell ref="CP46:CV46"/>
    <mergeCell ref="CW46:DC46"/>
    <mergeCell ref="DD46:DJ46"/>
    <mergeCell ref="DK46:DQ46"/>
    <mergeCell ref="BG47:BM49"/>
    <mergeCell ref="CP50:CV50"/>
    <mergeCell ref="CW50:DC50"/>
    <mergeCell ref="DD50:DJ50"/>
    <mergeCell ref="DK50:DQ50"/>
    <mergeCell ref="DR50:EA50"/>
    <mergeCell ref="EB50:EK50"/>
    <mergeCell ref="AZ50:BF50"/>
    <mergeCell ref="BG50:BM50"/>
    <mergeCell ref="BN50:BT50"/>
    <mergeCell ref="BU50:CA50"/>
    <mergeCell ref="CB50:CH50"/>
    <mergeCell ref="CI50:CO50"/>
    <mergeCell ref="BN47:BT49"/>
    <mergeCell ref="BU47:CA49"/>
    <mergeCell ref="CB47:CH49"/>
    <mergeCell ref="A49:Y49"/>
    <mergeCell ref="Z47:AD49"/>
    <mergeCell ref="AE47:AK49"/>
    <mergeCell ref="AL47:AR49"/>
    <mergeCell ref="AS47:AY49"/>
    <mergeCell ref="AZ47:BF49"/>
    <mergeCell ref="A48:Y48"/>
    <mergeCell ref="A47:Y47"/>
    <mergeCell ref="A46:Y46"/>
    <mergeCell ref="Z46:AD46"/>
    <mergeCell ref="AE46:AK46"/>
    <mergeCell ref="AL46:AR46"/>
    <mergeCell ref="AS46:AY46"/>
    <mergeCell ref="A50:Y50"/>
    <mergeCell ref="Z50:AD50"/>
    <mergeCell ref="AE50:AK50"/>
    <mergeCell ref="AL50:AR50"/>
    <mergeCell ref="AS50:AY50"/>
    <mergeCell ref="DK44:DQ45"/>
    <mergeCell ref="DR44:EA45"/>
    <mergeCell ref="CW43:DC43"/>
    <mergeCell ref="DD43:DJ43"/>
    <mergeCell ref="DK43:DQ43"/>
    <mergeCell ref="DR43:EA43"/>
    <mergeCell ref="DR46:EA46"/>
    <mergeCell ref="EB46:EK46"/>
    <mergeCell ref="AZ46:BF46"/>
    <mergeCell ref="BG46:BM46"/>
    <mergeCell ref="BN46:BT46"/>
    <mergeCell ref="BU46:CA46"/>
    <mergeCell ref="CB46:CH46"/>
    <mergeCell ref="CI46:CO46"/>
    <mergeCell ref="EB44:EK45"/>
    <mergeCell ref="CI40:CO42"/>
    <mergeCell ref="A42:Y42"/>
    <mergeCell ref="A41:Y41"/>
    <mergeCell ref="DR40:EA42"/>
    <mergeCell ref="EB43:EK43"/>
    <mergeCell ref="A44:Y44"/>
    <mergeCell ref="BG43:BM43"/>
    <mergeCell ref="BN43:BT43"/>
    <mergeCell ref="BU43:CA43"/>
    <mergeCell ref="CB43:CH43"/>
    <mergeCell ref="CI43:CO43"/>
    <mergeCell ref="CP43:CV43"/>
    <mergeCell ref="A43:Y43"/>
    <mergeCell ref="Z43:AD43"/>
    <mergeCell ref="AE43:AK43"/>
    <mergeCell ref="AL43:AR43"/>
    <mergeCell ref="AS43:AY43"/>
    <mergeCell ref="AZ43:BF43"/>
    <mergeCell ref="CI44:CO45"/>
    <mergeCell ref="CP44:CV45"/>
    <mergeCell ref="A45:Y45"/>
    <mergeCell ref="Z44:AD45"/>
    <mergeCell ref="CW44:DC45"/>
    <mergeCell ref="DD44:DJ45"/>
    <mergeCell ref="EB40:EK42"/>
    <mergeCell ref="A40:Y40"/>
    <mergeCell ref="BG37:BM39"/>
    <mergeCell ref="BN37:BT39"/>
    <mergeCell ref="BU37:CA39"/>
    <mergeCell ref="CB37:CH39"/>
    <mergeCell ref="A39:Y39"/>
    <mergeCell ref="Z37:AD39"/>
    <mergeCell ref="AE37:AK39"/>
    <mergeCell ref="AL37:AR39"/>
    <mergeCell ref="AS37:AY39"/>
    <mergeCell ref="CP37:CV39"/>
    <mergeCell ref="CW37:DC39"/>
    <mergeCell ref="DD37:DJ39"/>
    <mergeCell ref="DK37:DQ39"/>
    <mergeCell ref="AZ37:BF39"/>
    <mergeCell ref="CI37:CO39"/>
    <mergeCell ref="A38:Y38"/>
    <mergeCell ref="A37:Y37"/>
    <mergeCell ref="CP40:CV42"/>
    <mergeCell ref="CW40:DC42"/>
    <mergeCell ref="DD40:DJ42"/>
    <mergeCell ref="DK40:DQ42"/>
    <mergeCell ref="CB40:CH42"/>
    <mergeCell ref="CP34:CV36"/>
    <mergeCell ref="CW34:DC36"/>
    <mergeCell ref="DD34:DJ36"/>
    <mergeCell ref="DK34:DQ36"/>
    <mergeCell ref="CB34:CH36"/>
    <mergeCell ref="CI34:CO36"/>
    <mergeCell ref="A36:Y36"/>
    <mergeCell ref="A35:Y35"/>
    <mergeCell ref="DD13:DQ13"/>
    <mergeCell ref="DD14:DQ14"/>
    <mergeCell ref="DD15:DQ15"/>
    <mergeCell ref="BN13:DC13"/>
    <mergeCell ref="BN14:DC14"/>
    <mergeCell ref="BN15:DC15"/>
    <mergeCell ref="CB16:DC16"/>
    <mergeCell ref="AS16:BF16"/>
    <mergeCell ref="AE13:AR13"/>
    <mergeCell ref="AE14:AR14"/>
    <mergeCell ref="AE15:AR15"/>
    <mergeCell ref="AS13:BM13"/>
    <mergeCell ref="AS14:BM14"/>
    <mergeCell ref="AS15:BM15"/>
    <mergeCell ref="A34:Y34"/>
    <mergeCell ref="CI32:CO33"/>
    <mergeCell ref="A33:Y33"/>
    <mergeCell ref="DK32:DQ33"/>
    <mergeCell ref="A32:Y32"/>
    <mergeCell ref="CB29:CH31"/>
    <mergeCell ref="CI29:CO31"/>
    <mergeCell ref="CP29:CV31"/>
    <mergeCell ref="CW29:DC31"/>
    <mergeCell ref="A31:Y31"/>
    <mergeCell ref="DD29:DJ31"/>
    <mergeCell ref="A30:Y30"/>
    <mergeCell ref="DK29:DQ31"/>
    <mergeCell ref="A29:Y29"/>
    <mergeCell ref="BN29:BT31"/>
    <mergeCell ref="BU29:CA31"/>
    <mergeCell ref="CP32:CV33"/>
    <mergeCell ref="CW32:DC33"/>
    <mergeCell ref="DD32:DJ33"/>
    <mergeCell ref="A28:Y28"/>
    <mergeCell ref="CW27:DC28"/>
    <mergeCell ref="DD27:DJ28"/>
    <mergeCell ref="DK27:DQ28"/>
    <mergeCell ref="DR27:EA28"/>
    <mergeCell ref="A27:Y27"/>
    <mergeCell ref="CB24:CH26"/>
    <mergeCell ref="CI24:CO26"/>
    <mergeCell ref="CP24:CV26"/>
    <mergeCell ref="A26:Y26"/>
    <mergeCell ref="CW24:DC26"/>
    <mergeCell ref="A25:Y25"/>
    <mergeCell ref="DD24:DJ26"/>
    <mergeCell ref="DK24:DQ26"/>
    <mergeCell ref="DR24:EA26"/>
    <mergeCell ref="Z27:AD28"/>
    <mergeCell ref="AE27:AK28"/>
    <mergeCell ref="AL27:AR28"/>
    <mergeCell ref="AS27:AY28"/>
    <mergeCell ref="AZ27:BF28"/>
    <mergeCell ref="BG27:BM28"/>
    <mergeCell ref="BN27:BT28"/>
    <mergeCell ref="Z24:AD26"/>
    <mergeCell ref="AE24:AK26"/>
    <mergeCell ref="DR23:EA23"/>
    <mergeCell ref="EB23:EK23"/>
    <mergeCell ref="A24:Y24"/>
    <mergeCell ref="DR22:EA22"/>
    <mergeCell ref="EB22:EK22"/>
    <mergeCell ref="A23:Y23"/>
    <mergeCell ref="Z23:AD23"/>
    <mergeCell ref="AE23:AK23"/>
    <mergeCell ref="AL23:AR23"/>
    <mergeCell ref="AS23:AY23"/>
    <mergeCell ref="AZ23:BF23"/>
    <mergeCell ref="BG23:BM23"/>
    <mergeCell ref="BN23:BT23"/>
    <mergeCell ref="CB22:CH22"/>
    <mergeCell ref="CI22:CO22"/>
    <mergeCell ref="CP22:CV22"/>
    <mergeCell ref="CW22:DC22"/>
    <mergeCell ref="DD22:DJ22"/>
    <mergeCell ref="DK22:DQ22"/>
    <mergeCell ref="EB24:EK26"/>
    <mergeCell ref="AL24:AR26"/>
    <mergeCell ref="AS24:AY26"/>
    <mergeCell ref="AZ24:BF26"/>
    <mergeCell ref="BG24:BM26"/>
    <mergeCell ref="CW23:DC23"/>
    <mergeCell ref="DD23:DJ23"/>
    <mergeCell ref="DK23:DQ23"/>
    <mergeCell ref="A22:Y22"/>
    <mergeCell ref="Z22:AD22"/>
    <mergeCell ref="AE22:AK22"/>
    <mergeCell ref="AL22:AR22"/>
    <mergeCell ref="AS22:AY22"/>
    <mergeCell ref="AZ22:BF22"/>
    <mergeCell ref="BG22:BM22"/>
    <mergeCell ref="BN22:BT22"/>
    <mergeCell ref="BU22:CA22"/>
    <mergeCell ref="EB21:EK21"/>
    <mergeCell ref="BG21:BM21"/>
    <mergeCell ref="BN21:BT21"/>
    <mergeCell ref="BU21:CA21"/>
    <mergeCell ref="CB21:CH21"/>
    <mergeCell ref="CI21:CO21"/>
    <mergeCell ref="CP21:CV21"/>
    <mergeCell ref="A21:Y21"/>
    <mergeCell ref="Z21:AD21"/>
    <mergeCell ref="AE21:AK21"/>
    <mergeCell ref="AL21:AR21"/>
    <mergeCell ref="AS21:AY21"/>
    <mergeCell ref="AZ21:BF21"/>
    <mergeCell ref="DK19:DQ19"/>
    <mergeCell ref="DR19:EA19"/>
    <mergeCell ref="EB19:EK19"/>
    <mergeCell ref="A18:Y18"/>
    <mergeCell ref="Z18:AD18"/>
    <mergeCell ref="AE18:AK18"/>
    <mergeCell ref="A20:Y20"/>
    <mergeCell ref="Z20:AD20"/>
    <mergeCell ref="AE20:AK20"/>
    <mergeCell ref="AL20:AR20"/>
    <mergeCell ref="AS20:AY20"/>
    <mergeCell ref="CP20:CV20"/>
    <mergeCell ref="CW20:DC20"/>
    <mergeCell ref="DD20:DJ20"/>
    <mergeCell ref="DK20:DQ20"/>
    <mergeCell ref="DR20:EA20"/>
    <mergeCell ref="EB20:EK20"/>
    <mergeCell ref="AZ20:BF20"/>
    <mergeCell ref="BG20:BM20"/>
    <mergeCell ref="BN20:BT20"/>
    <mergeCell ref="BU20:CA20"/>
    <mergeCell ref="CB20:CH20"/>
    <mergeCell ref="CI20:CO20"/>
    <mergeCell ref="A17:Y17"/>
    <mergeCell ref="Z17:AD17"/>
    <mergeCell ref="AE17:AK17"/>
    <mergeCell ref="AL17:AR17"/>
    <mergeCell ref="AS17:AY17"/>
    <mergeCell ref="AZ17:BF17"/>
    <mergeCell ref="DR18:EA18"/>
    <mergeCell ref="EB18:EK18"/>
    <mergeCell ref="A19:Y19"/>
    <mergeCell ref="Z19:AD19"/>
    <mergeCell ref="AE19:AK19"/>
    <mergeCell ref="AL19:AR19"/>
    <mergeCell ref="AS19:AY19"/>
    <mergeCell ref="AZ19:BF19"/>
    <mergeCell ref="BG19:BM19"/>
    <mergeCell ref="BN19:BT19"/>
    <mergeCell ref="CB18:CH18"/>
    <mergeCell ref="CI18:CO18"/>
    <mergeCell ref="CP18:CV18"/>
    <mergeCell ref="CW18:DC18"/>
    <mergeCell ref="DD18:DJ18"/>
    <mergeCell ref="DK18:DQ18"/>
    <mergeCell ref="CW19:DC19"/>
    <mergeCell ref="DD19:DJ19"/>
    <mergeCell ref="EB17:EK17"/>
    <mergeCell ref="BG17:BM17"/>
    <mergeCell ref="BN17:BT17"/>
    <mergeCell ref="BU17:CA17"/>
    <mergeCell ref="CB17:CH17"/>
    <mergeCell ref="CI17:CO17"/>
    <mergeCell ref="CP17:CV17"/>
    <mergeCell ref="AL18:AR18"/>
    <mergeCell ref="AS18:AY18"/>
    <mergeCell ref="AZ18:BF18"/>
    <mergeCell ref="BG18:BM18"/>
    <mergeCell ref="BN18:BT18"/>
    <mergeCell ref="BU18:CA18"/>
    <mergeCell ref="DR15:EA15"/>
    <mergeCell ref="EB15:EK15"/>
    <mergeCell ref="A16:Y16"/>
    <mergeCell ref="Z16:AD16"/>
    <mergeCell ref="AE16:AK16"/>
    <mergeCell ref="AL16:AR16"/>
    <mergeCell ref="BG16:BM16"/>
    <mergeCell ref="DR14:EA14"/>
    <mergeCell ref="EB14:EK14"/>
    <mergeCell ref="DD16:DJ16"/>
    <mergeCell ref="DK16:DQ16"/>
    <mergeCell ref="DR16:EA16"/>
    <mergeCell ref="EB16:EK16"/>
    <mergeCell ref="BN16:BT16"/>
    <mergeCell ref="BU16:CA16"/>
    <mergeCell ref="DR13:EA13"/>
    <mergeCell ref="EB13:EK13"/>
    <mergeCell ref="A13:Y13"/>
    <mergeCell ref="A14:Y14"/>
    <mergeCell ref="Z14:AD14"/>
    <mergeCell ref="Z13:AD13"/>
    <mergeCell ref="BU23:CA23"/>
    <mergeCell ref="CB23:CH23"/>
    <mergeCell ref="CI23:CO23"/>
    <mergeCell ref="CP23:CV23"/>
    <mergeCell ref="CW21:DC21"/>
    <mergeCell ref="DD21:DJ21"/>
    <mergeCell ref="DK21:DQ21"/>
    <mergeCell ref="DR21:EA21"/>
    <mergeCell ref="BU19:CA19"/>
    <mergeCell ref="CB19:CH19"/>
    <mergeCell ref="CI19:CO19"/>
    <mergeCell ref="CP19:CV19"/>
    <mergeCell ref="CW17:DC17"/>
    <mergeCell ref="DD17:DJ17"/>
    <mergeCell ref="DK17:DQ17"/>
    <mergeCell ref="DR17:EA17"/>
    <mergeCell ref="A15:Y15"/>
    <mergeCell ref="Z15:AD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L59"/>
  <sheetViews>
    <sheetView view="pageBreakPreview" zoomScale="70" zoomScaleNormal="100" zoomScaleSheetLayoutView="70" workbookViewId="0">
      <selection activeCell="A38" sqref="A36:DC41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49" t="s">
        <v>91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ht="15.7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</row>
    <row r="3" spans="1:142" s="15" customFormat="1" ht="13.5" thickBot="1" x14ac:dyDescent="0.25"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42" s="15" customFormat="1" ht="12.75" x14ac:dyDescent="0.2">
      <c r="A4" s="7"/>
      <c r="BL4" s="13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541" t="str">
        <f>Лист1!$BD$16</f>
        <v>25</v>
      </c>
      <c r="CB4" s="541"/>
      <c r="CC4" s="541"/>
      <c r="CD4" s="7" t="s">
        <v>10</v>
      </c>
      <c r="DU4" s="13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2" s="15" customFormat="1" ht="12.75" x14ac:dyDescent="0.2">
      <c r="A5" s="7"/>
      <c r="DU5" s="13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2" s="15" customFormat="1" ht="12.75" x14ac:dyDescent="0.2">
      <c r="A6" s="7"/>
      <c r="DU6" s="13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15" customFormat="1" ht="33.75" customHeight="1" x14ac:dyDescent="0.2">
      <c r="A7" s="7" t="s">
        <v>11</v>
      </c>
      <c r="Z7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13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15" customFormat="1" ht="12.75" x14ac:dyDescent="0.2">
      <c r="A8" s="7" t="s">
        <v>12</v>
      </c>
      <c r="DU8" s="13"/>
      <c r="DW8" s="499" t="str">
        <f>Лист1!$CI$22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15" customFormat="1" ht="12.75" x14ac:dyDescent="0.2">
      <c r="A9" s="7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13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15" customFormat="1" ht="12.75" x14ac:dyDescent="0.2">
      <c r="A10" s="7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13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15" customFormat="1" ht="13.5" thickBot="1" x14ac:dyDescent="0.25">
      <c r="A11" s="7" t="s">
        <v>15</v>
      </c>
      <c r="DU11" s="13"/>
      <c r="DW11" s="260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2"/>
    </row>
    <row r="12" spans="1:142" s="15" customFormat="1" ht="12.75" x14ac:dyDescent="0.2">
      <c r="DU12" s="13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42" s="15" customFormat="1" ht="12.75" x14ac:dyDescent="0.2">
      <c r="A13" s="510" t="s">
        <v>93</v>
      </c>
      <c r="B13" s="510"/>
      <c r="C13" s="510"/>
      <c r="D13" s="510"/>
      <c r="E13" s="510"/>
      <c r="F13" s="510"/>
      <c r="G13" s="510"/>
      <c r="H13" s="510"/>
      <c r="I13" s="510"/>
      <c r="J13" s="510"/>
      <c r="K13" s="510"/>
      <c r="L13" s="510"/>
      <c r="M13" s="510"/>
      <c r="N13" s="510"/>
      <c r="O13" s="510"/>
      <c r="P13" s="510"/>
      <c r="Q13" s="510"/>
      <c r="R13" s="510"/>
      <c r="S13" s="510"/>
      <c r="T13" s="510"/>
      <c r="U13" s="510"/>
      <c r="V13" s="510"/>
      <c r="W13" s="510"/>
      <c r="X13" s="510"/>
      <c r="Y13" s="510"/>
      <c r="Z13" s="510"/>
      <c r="AA13" s="348" t="s">
        <v>18</v>
      </c>
      <c r="AB13" s="510"/>
      <c r="AC13" s="510"/>
      <c r="AD13" s="510"/>
      <c r="AE13" s="365"/>
      <c r="AF13" s="510" t="s">
        <v>209</v>
      </c>
      <c r="AG13" s="510"/>
      <c r="AH13" s="510"/>
      <c r="AI13" s="510"/>
      <c r="AJ13" s="510"/>
      <c r="AK13" s="510"/>
      <c r="AL13" s="510"/>
      <c r="AM13" s="510"/>
      <c r="AN13" s="510"/>
      <c r="AO13" s="510"/>
      <c r="AP13" s="510"/>
      <c r="AQ13" s="510"/>
      <c r="AR13" s="510"/>
      <c r="AS13" s="510"/>
      <c r="AT13" s="510"/>
      <c r="AU13" s="510"/>
      <c r="AV13" s="365"/>
      <c r="AW13" s="348" t="s">
        <v>217</v>
      </c>
      <c r="AX13" s="510"/>
      <c r="AY13" s="510"/>
      <c r="AZ13" s="510"/>
      <c r="BA13" s="510"/>
      <c r="BB13" s="510"/>
      <c r="BC13" s="510"/>
      <c r="BD13" s="510"/>
      <c r="BE13" s="510"/>
      <c r="BF13" s="510"/>
      <c r="BG13" s="510"/>
      <c r="BH13" s="510"/>
      <c r="BI13" s="510"/>
      <c r="BJ13" s="510"/>
      <c r="BK13" s="510"/>
      <c r="BL13" s="510"/>
      <c r="BM13" s="510"/>
      <c r="BN13" s="510"/>
      <c r="BO13" s="510"/>
      <c r="BP13" s="510"/>
      <c r="BQ13" s="510"/>
      <c r="BR13" s="510"/>
      <c r="BS13" s="510"/>
      <c r="BT13" s="510"/>
      <c r="BU13" s="365"/>
      <c r="BV13" s="348" t="s">
        <v>225</v>
      </c>
      <c r="BW13" s="510"/>
      <c r="BX13" s="510"/>
      <c r="BY13" s="510"/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  <c r="CJ13" s="510"/>
      <c r="CK13" s="510"/>
      <c r="CL13" s="510"/>
      <c r="CM13" s="510"/>
      <c r="CN13" s="510"/>
      <c r="CO13" s="510"/>
      <c r="CP13" s="510"/>
      <c r="CQ13" s="510"/>
      <c r="CR13" s="510"/>
      <c r="CS13" s="510"/>
      <c r="CT13" s="510"/>
      <c r="CU13" s="510"/>
      <c r="CV13" s="510"/>
      <c r="CW13" s="510"/>
      <c r="CX13" s="510"/>
      <c r="CY13" s="510"/>
      <c r="CZ13" s="510"/>
      <c r="DA13" s="510"/>
      <c r="DB13" s="510"/>
      <c r="DC13" s="365"/>
      <c r="DD13" s="348" t="s">
        <v>237</v>
      </c>
      <c r="DE13" s="510"/>
      <c r="DF13" s="510"/>
      <c r="DG13" s="510"/>
      <c r="DH13" s="510"/>
      <c r="DI13" s="510"/>
      <c r="DJ13" s="510"/>
      <c r="DK13" s="510"/>
      <c r="DL13" s="510"/>
      <c r="DM13" s="510"/>
      <c r="DN13" s="510"/>
      <c r="DO13" s="510"/>
      <c r="DP13" s="510"/>
      <c r="DQ13" s="510"/>
      <c r="DR13" s="510"/>
      <c r="DS13" s="510"/>
      <c r="DT13" s="365"/>
      <c r="DU13" s="348" t="s">
        <v>209</v>
      </c>
      <c r="DV13" s="510"/>
      <c r="DW13" s="510"/>
      <c r="DX13" s="510"/>
      <c r="DY13" s="510"/>
      <c r="DZ13" s="510"/>
      <c r="EA13" s="510"/>
      <c r="EB13" s="510"/>
      <c r="EC13" s="510"/>
      <c r="ED13" s="510"/>
      <c r="EE13" s="510"/>
      <c r="EF13" s="510"/>
      <c r="EG13" s="510"/>
      <c r="EH13" s="510"/>
      <c r="EI13" s="510"/>
      <c r="EJ13" s="510"/>
      <c r="EK13" s="510"/>
      <c r="EL13" s="76"/>
    </row>
    <row r="14" spans="1:142" s="15" customFormat="1" ht="12.75" x14ac:dyDescent="0.2">
      <c r="A14" s="588"/>
      <c r="B14" s="588"/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588"/>
      <c r="R14" s="588"/>
      <c r="S14" s="588"/>
      <c r="T14" s="588"/>
      <c r="U14" s="588"/>
      <c r="V14" s="588"/>
      <c r="W14" s="588"/>
      <c r="X14" s="588"/>
      <c r="Y14" s="588"/>
      <c r="Z14" s="588"/>
      <c r="AA14" s="360" t="s">
        <v>21</v>
      </c>
      <c r="AB14" s="512"/>
      <c r="AC14" s="512"/>
      <c r="AD14" s="512"/>
      <c r="AE14" s="364"/>
      <c r="AF14" s="512" t="s">
        <v>210</v>
      </c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364"/>
      <c r="AW14" s="360" t="s">
        <v>218</v>
      </c>
      <c r="AX14" s="512"/>
      <c r="AY14" s="512"/>
      <c r="AZ14" s="512"/>
      <c r="BA14" s="512"/>
      <c r="BB14" s="512"/>
      <c r="BC14" s="512"/>
      <c r="BD14" s="512"/>
      <c r="BE14" s="512"/>
      <c r="BF14" s="512"/>
      <c r="BG14" s="512"/>
      <c r="BH14" s="512"/>
      <c r="BI14" s="512"/>
      <c r="BJ14" s="512"/>
      <c r="BK14" s="512"/>
      <c r="BL14" s="512"/>
      <c r="BM14" s="512"/>
      <c r="BN14" s="512"/>
      <c r="BO14" s="512"/>
      <c r="BP14" s="512"/>
      <c r="BQ14" s="512"/>
      <c r="BR14" s="512"/>
      <c r="BS14" s="512"/>
      <c r="BT14" s="512"/>
      <c r="BU14" s="364"/>
      <c r="BV14" s="360"/>
      <c r="BW14" s="512"/>
      <c r="BX14" s="512"/>
      <c r="BY14" s="512"/>
      <c r="BZ14" s="512"/>
      <c r="CA14" s="512"/>
      <c r="CB14" s="512"/>
      <c r="CC14" s="512"/>
      <c r="CD14" s="512"/>
      <c r="CE14" s="512"/>
      <c r="CF14" s="512"/>
      <c r="CG14" s="512"/>
      <c r="CH14" s="512"/>
      <c r="CI14" s="512"/>
      <c r="CJ14" s="512"/>
      <c r="CK14" s="512"/>
      <c r="CL14" s="512"/>
      <c r="CM14" s="512"/>
      <c r="CN14" s="512"/>
      <c r="CO14" s="512"/>
      <c r="CP14" s="512"/>
      <c r="CQ14" s="512"/>
      <c r="CR14" s="512"/>
      <c r="CS14" s="512"/>
      <c r="CT14" s="512"/>
      <c r="CU14" s="512"/>
      <c r="CV14" s="512"/>
      <c r="CW14" s="512"/>
      <c r="CX14" s="512"/>
      <c r="CY14" s="512"/>
      <c r="CZ14" s="512"/>
      <c r="DA14" s="512"/>
      <c r="DB14" s="512"/>
      <c r="DC14" s="364"/>
      <c r="DD14" s="360"/>
      <c r="DE14" s="512"/>
      <c r="DF14" s="512"/>
      <c r="DG14" s="512"/>
      <c r="DH14" s="512"/>
      <c r="DI14" s="512"/>
      <c r="DJ14" s="512"/>
      <c r="DK14" s="512"/>
      <c r="DL14" s="512"/>
      <c r="DM14" s="512"/>
      <c r="DN14" s="512"/>
      <c r="DO14" s="512"/>
      <c r="DP14" s="512"/>
      <c r="DQ14" s="512"/>
      <c r="DR14" s="512"/>
      <c r="DS14" s="512"/>
      <c r="DT14" s="364"/>
      <c r="DU14" s="360" t="s">
        <v>210</v>
      </c>
      <c r="DV14" s="512"/>
      <c r="DW14" s="512"/>
      <c r="DX14" s="512"/>
      <c r="DY14" s="512"/>
      <c r="DZ14" s="512"/>
      <c r="EA14" s="512"/>
      <c r="EB14" s="512"/>
      <c r="EC14" s="512"/>
      <c r="ED14" s="512"/>
      <c r="EE14" s="512"/>
      <c r="EF14" s="512"/>
      <c r="EG14" s="512"/>
      <c r="EH14" s="512"/>
      <c r="EI14" s="512"/>
      <c r="EJ14" s="512"/>
      <c r="EK14" s="512"/>
      <c r="EL14" s="76"/>
    </row>
    <row r="15" spans="1:142" s="15" customFormat="1" ht="12.75" x14ac:dyDescent="0.2">
      <c r="A15" s="588"/>
      <c r="B15" s="588"/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/>
      <c r="O15" s="588"/>
      <c r="P15" s="588"/>
      <c r="Q15" s="588"/>
      <c r="R15" s="588"/>
      <c r="S15" s="588"/>
      <c r="T15" s="588"/>
      <c r="U15" s="588"/>
      <c r="V15" s="588"/>
      <c r="W15" s="588"/>
      <c r="X15" s="588"/>
      <c r="Y15" s="588"/>
      <c r="Z15" s="588"/>
      <c r="AA15" s="360"/>
      <c r="AB15" s="512"/>
      <c r="AC15" s="512"/>
      <c r="AD15" s="512"/>
      <c r="AE15" s="364"/>
      <c r="AF15" s="241" t="s">
        <v>211</v>
      </c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361"/>
      <c r="AW15" s="363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361"/>
      <c r="BV15" s="363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361"/>
      <c r="DD15" s="363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361"/>
      <c r="DU15" s="363" t="s">
        <v>238</v>
      </c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76"/>
    </row>
    <row r="16" spans="1:142" s="15" customFormat="1" ht="12.75" x14ac:dyDescent="0.2">
      <c r="A16" s="588"/>
      <c r="B16" s="588"/>
      <c r="C16" s="588"/>
      <c r="D16" s="588"/>
      <c r="E16" s="588"/>
      <c r="F16" s="588"/>
      <c r="G16" s="588"/>
      <c r="H16" s="588"/>
      <c r="I16" s="588"/>
      <c r="J16" s="588"/>
      <c r="K16" s="588"/>
      <c r="L16" s="588"/>
      <c r="M16" s="588"/>
      <c r="N16" s="588"/>
      <c r="O16" s="588"/>
      <c r="P16" s="588"/>
      <c r="Q16" s="588"/>
      <c r="R16" s="588"/>
      <c r="S16" s="588"/>
      <c r="T16" s="588"/>
      <c r="U16" s="588"/>
      <c r="V16" s="588"/>
      <c r="W16" s="588"/>
      <c r="X16" s="588"/>
      <c r="Y16" s="588"/>
      <c r="Z16" s="588"/>
      <c r="AA16" s="360"/>
      <c r="AB16" s="512"/>
      <c r="AC16" s="512"/>
      <c r="AD16" s="512"/>
      <c r="AE16" s="364"/>
      <c r="AF16" s="348" t="s">
        <v>28</v>
      </c>
      <c r="AG16" s="510"/>
      <c r="AH16" s="510"/>
      <c r="AI16" s="510"/>
      <c r="AJ16" s="510"/>
      <c r="AK16" s="510"/>
      <c r="AL16" s="510"/>
      <c r="AM16" s="510"/>
      <c r="AN16" s="365"/>
      <c r="AO16" s="348" t="s">
        <v>212</v>
      </c>
      <c r="AP16" s="510"/>
      <c r="AQ16" s="510"/>
      <c r="AR16" s="510"/>
      <c r="AS16" s="510"/>
      <c r="AT16" s="510"/>
      <c r="AU16" s="510"/>
      <c r="AV16" s="365"/>
      <c r="AW16" s="348" t="s">
        <v>28</v>
      </c>
      <c r="AX16" s="510"/>
      <c r="AY16" s="510"/>
      <c r="AZ16" s="510"/>
      <c r="BA16" s="510"/>
      <c r="BB16" s="510"/>
      <c r="BC16" s="510"/>
      <c r="BD16" s="510"/>
      <c r="BE16" s="365"/>
      <c r="BF16" s="510" t="s">
        <v>133</v>
      </c>
      <c r="BG16" s="510"/>
      <c r="BH16" s="510"/>
      <c r="BI16" s="510"/>
      <c r="BJ16" s="510"/>
      <c r="BK16" s="510"/>
      <c r="BL16" s="510"/>
      <c r="BM16" s="510"/>
      <c r="BN16" s="510"/>
      <c r="BO16" s="510"/>
      <c r="BP16" s="510"/>
      <c r="BQ16" s="510"/>
      <c r="BR16" s="510"/>
      <c r="BS16" s="510"/>
      <c r="BT16" s="510"/>
      <c r="BU16" s="510"/>
      <c r="BV16" s="348" t="s">
        <v>28</v>
      </c>
      <c r="BW16" s="510"/>
      <c r="BX16" s="510"/>
      <c r="BY16" s="510"/>
      <c r="BZ16" s="510"/>
      <c r="CA16" s="510"/>
      <c r="CB16" s="510"/>
      <c r="CC16" s="510"/>
      <c r="CD16" s="365"/>
      <c r="CE16" s="510" t="s">
        <v>219</v>
      </c>
      <c r="CF16" s="510"/>
      <c r="CG16" s="510"/>
      <c r="CH16" s="510"/>
      <c r="CI16" s="510"/>
      <c r="CJ16" s="510"/>
      <c r="CK16" s="510"/>
      <c r="CL16" s="510"/>
      <c r="CM16" s="510"/>
      <c r="CN16" s="510"/>
      <c r="CO16" s="510"/>
      <c r="CP16" s="510"/>
      <c r="CQ16" s="510"/>
      <c r="CR16" s="510"/>
      <c r="CS16" s="510"/>
      <c r="CT16" s="510"/>
      <c r="CU16" s="510"/>
      <c r="CV16" s="348" t="s">
        <v>229</v>
      </c>
      <c r="CW16" s="510"/>
      <c r="CX16" s="510"/>
      <c r="CY16" s="510"/>
      <c r="CZ16" s="510"/>
      <c r="DA16" s="510"/>
      <c r="DB16" s="510"/>
      <c r="DC16" s="365"/>
      <c r="DD16" s="348" t="s">
        <v>28</v>
      </c>
      <c r="DE16" s="510"/>
      <c r="DF16" s="510"/>
      <c r="DG16" s="510"/>
      <c r="DH16" s="510"/>
      <c r="DI16" s="510"/>
      <c r="DJ16" s="510"/>
      <c r="DK16" s="510"/>
      <c r="DL16" s="365"/>
      <c r="DM16" s="348" t="s">
        <v>232</v>
      </c>
      <c r="DN16" s="510"/>
      <c r="DO16" s="510"/>
      <c r="DP16" s="510"/>
      <c r="DQ16" s="510"/>
      <c r="DR16" s="510"/>
      <c r="DS16" s="510"/>
      <c r="DT16" s="365"/>
      <c r="DU16" s="348" t="s">
        <v>28</v>
      </c>
      <c r="DV16" s="510"/>
      <c r="DW16" s="510"/>
      <c r="DX16" s="510"/>
      <c r="DY16" s="510"/>
      <c r="DZ16" s="510"/>
      <c r="EA16" s="510"/>
      <c r="EB16" s="510"/>
      <c r="EC16" s="365"/>
      <c r="ED16" s="588" t="s">
        <v>239</v>
      </c>
      <c r="EE16" s="588"/>
      <c r="EF16" s="588"/>
      <c r="EG16" s="588"/>
      <c r="EH16" s="588"/>
      <c r="EI16" s="588"/>
      <c r="EJ16" s="588"/>
      <c r="EK16" s="588"/>
      <c r="EL16" s="76"/>
    </row>
    <row r="17" spans="1:142" s="15" customFormat="1" ht="12.75" x14ac:dyDescent="0.2">
      <c r="A17" s="588"/>
      <c r="B17" s="588"/>
      <c r="C17" s="588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588"/>
      <c r="X17" s="588"/>
      <c r="Y17" s="588"/>
      <c r="Z17" s="588"/>
      <c r="AA17" s="360"/>
      <c r="AB17" s="512"/>
      <c r="AC17" s="512"/>
      <c r="AD17" s="512"/>
      <c r="AE17" s="364"/>
      <c r="AF17" s="360"/>
      <c r="AG17" s="512"/>
      <c r="AH17" s="512"/>
      <c r="AI17" s="512"/>
      <c r="AJ17" s="512"/>
      <c r="AK17" s="512"/>
      <c r="AL17" s="512"/>
      <c r="AM17" s="512"/>
      <c r="AN17" s="364"/>
      <c r="AO17" s="360" t="s">
        <v>213</v>
      </c>
      <c r="AP17" s="512"/>
      <c r="AQ17" s="512"/>
      <c r="AR17" s="512"/>
      <c r="AS17" s="512"/>
      <c r="AT17" s="512"/>
      <c r="AU17" s="512"/>
      <c r="AV17" s="364"/>
      <c r="AW17" s="360"/>
      <c r="AX17" s="512"/>
      <c r="AY17" s="512"/>
      <c r="AZ17" s="512"/>
      <c r="BA17" s="512"/>
      <c r="BB17" s="512"/>
      <c r="BC17" s="512"/>
      <c r="BD17" s="512"/>
      <c r="BE17" s="364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360"/>
      <c r="BW17" s="512"/>
      <c r="BX17" s="512"/>
      <c r="BY17" s="512"/>
      <c r="BZ17" s="512"/>
      <c r="CA17" s="512"/>
      <c r="CB17" s="512"/>
      <c r="CC17" s="512"/>
      <c r="CD17" s="364"/>
      <c r="CE17" s="241" t="s">
        <v>220</v>
      </c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  <c r="CV17" s="360" t="s">
        <v>230</v>
      </c>
      <c r="CW17" s="512"/>
      <c r="CX17" s="512"/>
      <c r="CY17" s="512"/>
      <c r="CZ17" s="512"/>
      <c r="DA17" s="512"/>
      <c r="DB17" s="512"/>
      <c r="DC17" s="364"/>
      <c r="DD17" s="360"/>
      <c r="DE17" s="512"/>
      <c r="DF17" s="512"/>
      <c r="DG17" s="512"/>
      <c r="DH17" s="512"/>
      <c r="DI17" s="512"/>
      <c r="DJ17" s="512"/>
      <c r="DK17" s="512"/>
      <c r="DL17" s="364"/>
      <c r="DM17" s="360" t="s">
        <v>233</v>
      </c>
      <c r="DN17" s="512"/>
      <c r="DO17" s="512"/>
      <c r="DP17" s="512"/>
      <c r="DQ17" s="512"/>
      <c r="DR17" s="512"/>
      <c r="DS17" s="512"/>
      <c r="DT17" s="364"/>
      <c r="DU17" s="360"/>
      <c r="DV17" s="512"/>
      <c r="DW17" s="512"/>
      <c r="DX17" s="512"/>
      <c r="DY17" s="512"/>
      <c r="DZ17" s="512"/>
      <c r="EA17" s="512"/>
      <c r="EB17" s="512"/>
      <c r="EC17" s="364"/>
      <c r="ED17" s="588" t="s">
        <v>240</v>
      </c>
      <c r="EE17" s="588"/>
      <c r="EF17" s="588"/>
      <c r="EG17" s="588"/>
      <c r="EH17" s="588"/>
      <c r="EI17" s="588"/>
      <c r="EJ17" s="588"/>
      <c r="EK17" s="588"/>
      <c r="EL17" s="76"/>
    </row>
    <row r="18" spans="1:142" s="15" customFormat="1" ht="12.75" x14ac:dyDescent="0.2">
      <c r="A18" s="588"/>
      <c r="B18" s="588"/>
      <c r="C18" s="588"/>
      <c r="D18" s="588"/>
      <c r="E18" s="588"/>
      <c r="F18" s="588"/>
      <c r="G18" s="588"/>
      <c r="H18" s="588"/>
      <c r="I18" s="588"/>
      <c r="J18" s="588"/>
      <c r="K18" s="588"/>
      <c r="L18" s="588"/>
      <c r="M18" s="588"/>
      <c r="N18" s="588"/>
      <c r="O18" s="588"/>
      <c r="P18" s="588"/>
      <c r="Q18" s="588"/>
      <c r="R18" s="588"/>
      <c r="S18" s="588"/>
      <c r="T18" s="588"/>
      <c r="U18" s="588"/>
      <c r="V18" s="588"/>
      <c r="W18" s="588"/>
      <c r="X18" s="588"/>
      <c r="Y18" s="588"/>
      <c r="Z18" s="588"/>
      <c r="AA18" s="360"/>
      <c r="AB18" s="512"/>
      <c r="AC18" s="512"/>
      <c r="AD18" s="512"/>
      <c r="AE18" s="364"/>
      <c r="AF18" s="360"/>
      <c r="AG18" s="512"/>
      <c r="AH18" s="512"/>
      <c r="AI18" s="512"/>
      <c r="AJ18" s="512"/>
      <c r="AK18" s="512"/>
      <c r="AL18" s="512"/>
      <c r="AM18" s="512"/>
      <c r="AN18" s="364"/>
      <c r="AO18" s="360" t="s">
        <v>214</v>
      </c>
      <c r="AP18" s="512"/>
      <c r="AQ18" s="512"/>
      <c r="AR18" s="512"/>
      <c r="AS18" s="512"/>
      <c r="AT18" s="512"/>
      <c r="AU18" s="512"/>
      <c r="AV18" s="364"/>
      <c r="AW18" s="360"/>
      <c r="AX18" s="512"/>
      <c r="AY18" s="512"/>
      <c r="AZ18" s="512"/>
      <c r="BA18" s="512"/>
      <c r="BB18" s="512"/>
      <c r="BC18" s="512"/>
      <c r="BD18" s="512"/>
      <c r="BE18" s="364"/>
      <c r="BF18" s="348" t="s">
        <v>221</v>
      </c>
      <c r="BG18" s="510"/>
      <c r="BH18" s="510"/>
      <c r="BI18" s="510"/>
      <c r="BJ18" s="510"/>
      <c r="BK18" s="510"/>
      <c r="BL18" s="510"/>
      <c r="BM18" s="365"/>
      <c r="BN18" s="348" t="s">
        <v>221</v>
      </c>
      <c r="BO18" s="510"/>
      <c r="BP18" s="510"/>
      <c r="BQ18" s="510"/>
      <c r="BR18" s="510"/>
      <c r="BS18" s="510"/>
      <c r="BT18" s="510"/>
      <c r="BU18" s="365"/>
      <c r="BV18" s="360"/>
      <c r="BW18" s="512"/>
      <c r="BX18" s="512"/>
      <c r="BY18" s="512"/>
      <c r="BZ18" s="512"/>
      <c r="CA18" s="512"/>
      <c r="CB18" s="512"/>
      <c r="CC18" s="512"/>
      <c r="CD18" s="364"/>
      <c r="CE18" s="348" t="s">
        <v>28</v>
      </c>
      <c r="CF18" s="510"/>
      <c r="CG18" s="510"/>
      <c r="CH18" s="510"/>
      <c r="CI18" s="510"/>
      <c r="CJ18" s="510"/>
      <c r="CK18" s="510"/>
      <c r="CL18" s="510"/>
      <c r="CM18" s="365"/>
      <c r="CN18" s="348" t="s">
        <v>226</v>
      </c>
      <c r="CO18" s="510"/>
      <c r="CP18" s="510"/>
      <c r="CQ18" s="510"/>
      <c r="CR18" s="510"/>
      <c r="CS18" s="510"/>
      <c r="CT18" s="510"/>
      <c r="CU18" s="365"/>
      <c r="CV18" s="360" t="s">
        <v>231</v>
      </c>
      <c r="CW18" s="512"/>
      <c r="CX18" s="512"/>
      <c r="CY18" s="512"/>
      <c r="CZ18" s="512"/>
      <c r="DA18" s="512"/>
      <c r="DB18" s="512"/>
      <c r="DC18" s="364"/>
      <c r="DD18" s="360"/>
      <c r="DE18" s="512"/>
      <c r="DF18" s="512"/>
      <c r="DG18" s="512"/>
      <c r="DH18" s="512"/>
      <c r="DI18" s="512"/>
      <c r="DJ18" s="512"/>
      <c r="DK18" s="512"/>
      <c r="DL18" s="364"/>
      <c r="DM18" s="360" t="s">
        <v>234</v>
      </c>
      <c r="DN18" s="512"/>
      <c r="DO18" s="512"/>
      <c r="DP18" s="512"/>
      <c r="DQ18" s="512"/>
      <c r="DR18" s="512"/>
      <c r="DS18" s="512"/>
      <c r="DT18" s="364"/>
      <c r="DU18" s="360"/>
      <c r="DV18" s="512"/>
      <c r="DW18" s="512"/>
      <c r="DX18" s="512"/>
      <c r="DY18" s="512"/>
      <c r="DZ18" s="512"/>
      <c r="EA18" s="512"/>
      <c r="EB18" s="512"/>
      <c r="EC18" s="364"/>
      <c r="ED18" s="588" t="s">
        <v>214</v>
      </c>
      <c r="EE18" s="588"/>
      <c r="EF18" s="588"/>
      <c r="EG18" s="588"/>
      <c r="EH18" s="588"/>
      <c r="EI18" s="588"/>
      <c r="EJ18" s="588"/>
      <c r="EK18" s="588"/>
      <c r="EL18" s="76"/>
    </row>
    <row r="19" spans="1:142" s="15" customFormat="1" ht="12.75" x14ac:dyDescent="0.2">
      <c r="A19" s="588"/>
      <c r="B19" s="588"/>
      <c r="C19" s="588"/>
      <c r="D19" s="588"/>
      <c r="E19" s="588"/>
      <c r="F19" s="588"/>
      <c r="G19" s="588"/>
      <c r="H19" s="588"/>
      <c r="I19" s="588"/>
      <c r="J19" s="588"/>
      <c r="K19" s="588"/>
      <c r="L19" s="588"/>
      <c r="M19" s="588"/>
      <c r="N19" s="588"/>
      <c r="O19" s="588"/>
      <c r="P19" s="588"/>
      <c r="Q19" s="588"/>
      <c r="R19" s="588"/>
      <c r="S19" s="588"/>
      <c r="T19" s="588"/>
      <c r="U19" s="588"/>
      <c r="V19" s="588"/>
      <c r="W19" s="588"/>
      <c r="X19" s="588"/>
      <c r="Y19" s="588"/>
      <c r="Z19" s="588"/>
      <c r="AA19" s="360"/>
      <c r="AB19" s="512"/>
      <c r="AC19" s="512"/>
      <c r="AD19" s="512"/>
      <c r="AE19" s="364"/>
      <c r="AF19" s="360"/>
      <c r="AG19" s="512"/>
      <c r="AH19" s="512"/>
      <c r="AI19" s="512"/>
      <c r="AJ19" s="512"/>
      <c r="AK19" s="512"/>
      <c r="AL19" s="512"/>
      <c r="AM19" s="512"/>
      <c r="AN19" s="364"/>
      <c r="AO19" s="360" t="s">
        <v>215</v>
      </c>
      <c r="AP19" s="512"/>
      <c r="AQ19" s="512"/>
      <c r="AR19" s="512"/>
      <c r="AS19" s="512"/>
      <c r="AT19" s="512"/>
      <c r="AU19" s="512"/>
      <c r="AV19" s="364"/>
      <c r="AW19" s="360"/>
      <c r="AX19" s="512"/>
      <c r="AY19" s="512"/>
      <c r="AZ19" s="512"/>
      <c r="BA19" s="512"/>
      <c r="BB19" s="512"/>
      <c r="BC19" s="512"/>
      <c r="BD19" s="512"/>
      <c r="BE19" s="364"/>
      <c r="BF19" s="360" t="s">
        <v>222</v>
      </c>
      <c r="BG19" s="512"/>
      <c r="BH19" s="512"/>
      <c r="BI19" s="512"/>
      <c r="BJ19" s="512"/>
      <c r="BK19" s="512"/>
      <c r="BL19" s="512"/>
      <c r="BM19" s="364"/>
      <c r="BN19" s="360" t="s">
        <v>224</v>
      </c>
      <c r="BO19" s="512"/>
      <c r="BP19" s="512"/>
      <c r="BQ19" s="512"/>
      <c r="BR19" s="512"/>
      <c r="BS19" s="512"/>
      <c r="BT19" s="512"/>
      <c r="BU19" s="364"/>
      <c r="BV19" s="360"/>
      <c r="BW19" s="512"/>
      <c r="BX19" s="512"/>
      <c r="BY19" s="512"/>
      <c r="BZ19" s="512"/>
      <c r="CA19" s="512"/>
      <c r="CB19" s="512"/>
      <c r="CC19" s="512"/>
      <c r="CD19" s="364"/>
      <c r="CE19" s="360"/>
      <c r="CF19" s="512"/>
      <c r="CG19" s="512"/>
      <c r="CH19" s="512"/>
      <c r="CI19" s="512"/>
      <c r="CJ19" s="512"/>
      <c r="CK19" s="512"/>
      <c r="CL19" s="512"/>
      <c r="CM19" s="364"/>
      <c r="CN19" s="360" t="s">
        <v>227</v>
      </c>
      <c r="CO19" s="512"/>
      <c r="CP19" s="512"/>
      <c r="CQ19" s="512"/>
      <c r="CR19" s="512"/>
      <c r="CS19" s="512"/>
      <c r="CT19" s="512"/>
      <c r="CU19" s="364"/>
      <c r="CV19" s="360"/>
      <c r="CW19" s="512"/>
      <c r="CX19" s="512"/>
      <c r="CY19" s="512"/>
      <c r="CZ19" s="512"/>
      <c r="DA19" s="512"/>
      <c r="DB19" s="512"/>
      <c r="DC19" s="364"/>
      <c r="DD19" s="360"/>
      <c r="DE19" s="512"/>
      <c r="DF19" s="512"/>
      <c r="DG19" s="512"/>
      <c r="DH19" s="512"/>
      <c r="DI19" s="512"/>
      <c r="DJ19" s="512"/>
      <c r="DK19" s="512"/>
      <c r="DL19" s="364"/>
      <c r="DM19" s="360" t="s">
        <v>235</v>
      </c>
      <c r="DN19" s="512"/>
      <c r="DO19" s="512"/>
      <c r="DP19" s="512"/>
      <c r="DQ19" s="512"/>
      <c r="DR19" s="512"/>
      <c r="DS19" s="512"/>
      <c r="DT19" s="364"/>
      <c r="DU19" s="360"/>
      <c r="DV19" s="512"/>
      <c r="DW19" s="512"/>
      <c r="DX19" s="512"/>
      <c r="DY19" s="512"/>
      <c r="DZ19" s="512"/>
      <c r="EA19" s="512"/>
      <c r="EB19" s="512"/>
      <c r="EC19" s="364"/>
      <c r="ED19" s="588" t="s">
        <v>215</v>
      </c>
      <c r="EE19" s="588"/>
      <c r="EF19" s="588"/>
      <c r="EG19" s="588"/>
      <c r="EH19" s="588"/>
      <c r="EI19" s="588"/>
      <c r="EJ19" s="588"/>
      <c r="EK19" s="588"/>
      <c r="EL19" s="76"/>
    </row>
    <row r="20" spans="1:142" s="15" customFormat="1" ht="12.75" x14ac:dyDescent="0.2">
      <c r="A20" s="588"/>
      <c r="B20" s="588"/>
      <c r="C20" s="588"/>
      <c r="D20" s="588"/>
      <c r="E20" s="588"/>
      <c r="F20" s="588"/>
      <c r="G20" s="588"/>
      <c r="H20" s="588"/>
      <c r="I20" s="588"/>
      <c r="J20" s="588"/>
      <c r="K20" s="588"/>
      <c r="L20" s="588"/>
      <c r="M20" s="588"/>
      <c r="N20" s="588"/>
      <c r="O20" s="588"/>
      <c r="P20" s="588"/>
      <c r="Q20" s="588"/>
      <c r="R20" s="588"/>
      <c r="S20" s="588"/>
      <c r="T20" s="588"/>
      <c r="U20" s="588"/>
      <c r="V20" s="588"/>
      <c r="W20" s="588"/>
      <c r="X20" s="588"/>
      <c r="Y20" s="588"/>
      <c r="Z20" s="588"/>
      <c r="AA20" s="360"/>
      <c r="AB20" s="512"/>
      <c r="AC20" s="512"/>
      <c r="AD20" s="512"/>
      <c r="AE20" s="364"/>
      <c r="AF20" s="360"/>
      <c r="AG20" s="512"/>
      <c r="AH20" s="512"/>
      <c r="AI20" s="512"/>
      <c r="AJ20" s="512"/>
      <c r="AK20" s="512"/>
      <c r="AL20" s="512"/>
      <c r="AM20" s="512"/>
      <c r="AN20" s="364"/>
      <c r="AO20" s="360" t="s">
        <v>216</v>
      </c>
      <c r="AP20" s="512"/>
      <c r="AQ20" s="512"/>
      <c r="AR20" s="512"/>
      <c r="AS20" s="512"/>
      <c r="AT20" s="512"/>
      <c r="AU20" s="512"/>
      <c r="AV20" s="364"/>
      <c r="AW20" s="360"/>
      <c r="AX20" s="512"/>
      <c r="AY20" s="512"/>
      <c r="AZ20" s="512"/>
      <c r="BA20" s="512"/>
      <c r="BB20" s="512"/>
      <c r="BC20" s="512"/>
      <c r="BD20" s="512"/>
      <c r="BE20" s="364"/>
      <c r="BF20" s="360" t="s">
        <v>223</v>
      </c>
      <c r="BG20" s="512"/>
      <c r="BH20" s="512"/>
      <c r="BI20" s="512"/>
      <c r="BJ20" s="512"/>
      <c r="BK20" s="512"/>
      <c r="BL20" s="512"/>
      <c r="BM20" s="364"/>
      <c r="BN20" s="360" t="s">
        <v>223</v>
      </c>
      <c r="BO20" s="512"/>
      <c r="BP20" s="512"/>
      <c r="BQ20" s="512"/>
      <c r="BR20" s="512"/>
      <c r="BS20" s="512"/>
      <c r="BT20" s="512"/>
      <c r="BU20" s="364"/>
      <c r="BV20" s="360"/>
      <c r="BW20" s="512"/>
      <c r="BX20" s="512"/>
      <c r="BY20" s="512"/>
      <c r="BZ20" s="512"/>
      <c r="CA20" s="512"/>
      <c r="CB20" s="512"/>
      <c r="CC20" s="512"/>
      <c r="CD20" s="364"/>
      <c r="CE20" s="360"/>
      <c r="CF20" s="512"/>
      <c r="CG20" s="512"/>
      <c r="CH20" s="512"/>
      <c r="CI20" s="512"/>
      <c r="CJ20" s="512"/>
      <c r="CK20" s="512"/>
      <c r="CL20" s="512"/>
      <c r="CM20" s="364"/>
      <c r="CN20" s="360" t="s">
        <v>228</v>
      </c>
      <c r="CO20" s="512"/>
      <c r="CP20" s="512"/>
      <c r="CQ20" s="512"/>
      <c r="CR20" s="512"/>
      <c r="CS20" s="512"/>
      <c r="CT20" s="512"/>
      <c r="CU20" s="364"/>
      <c r="CV20" s="360"/>
      <c r="CW20" s="512"/>
      <c r="CX20" s="512"/>
      <c r="CY20" s="512"/>
      <c r="CZ20" s="512"/>
      <c r="DA20" s="512"/>
      <c r="DB20" s="512"/>
      <c r="DC20" s="364"/>
      <c r="DD20" s="360"/>
      <c r="DE20" s="512"/>
      <c r="DF20" s="512"/>
      <c r="DG20" s="512"/>
      <c r="DH20" s="512"/>
      <c r="DI20" s="512"/>
      <c r="DJ20" s="512"/>
      <c r="DK20" s="512"/>
      <c r="DL20" s="364"/>
      <c r="DM20" s="360" t="s">
        <v>236</v>
      </c>
      <c r="DN20" s="512"/>
      <c r="DO20" s="512"/>
      <c r="DP20" s="512"/>
      <c r="DQ20" s="512"/>
      <c r="DR20" s="512"/>
      <c r="DS20" s="512"/>
      <c r="DT20" s="364"/>
      <c r="DU20" s="360"/>
      <c r="DV20" s="512"/>
      <c r="DW20" s="512"/>
      <c r="DX20" s="512"/>
      <c r="DY20" s="512"/>
      <c r="DZ20" s="512"/>
      <c r="EA20" s="512"/>
      <c r="EB20" s="512"/>
      <c r="EC20" s="364"/>
      <c r="ED20" s="588" t="s">
        <v>216</v>
      </c>
      <c r="EE20" s="588"/>
      <c r="EF20" s="588"/>
      <c r="EG20" s="588"/>
      <c r="EH20" s="588"/>
      <c r="EI20" s="588"/>
      <c r="EJ20" s="588"/>
      <c r="EK20" s="588"/>
      <c r="EL20" s="76"/>
    </row>
    <row r="21" spans="1:142" s="15" customFormat="1" ht="12.75" x14ac:dyDescent="0.2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363"/>
      <c r="AB21" s="241"/>
      <c r="AC21" s="241"/>
      <c r="AD21" s="241"/>
      <c r="AE21" s="361"/>
      <c r="AF21" s="363"/>
      <c r="AG21" s="241"/>
      <c r="AH21" s="241"/>
      <c r="AI21" s="241"/>
      <c r="AJ21" s="241"/>
      <c r="AK21" s="241"/>
      <c r="AL21" s="241"/>
      <c r="AM21" s="241"/>
      <c r="AN21" s="361"/>
      <c r="AO21" s="363"/>
      <c r="AP21" s="241"/>
      <c r="AQ21" s="241"/>
      <c r="AR21" s="241"/>
      <c r="AS21" s="241"/>
      <c r="AT21" s="241"/>
      <c r="AU21" s="241"/>
      <c r="AV21" s="361"/>
      <c r="AW21" s="363"/>
      <c r="AX21" s="241"/>
      <c r="AY21" s="241"/>
      <c r="AZ21" s="241"/>
      <c r="BA21" s="241"/>
      <c r="BB21" s="241"/>
      <c r="BC21" s="241"/>
      <c r="BD21" s="241"/>
      <c r="BE21" s="361"/>
      <c r="BF21" s="363"/>
      <c r="BG21" s="241"/>
      <c r="BH21" s="241"/>
      <c r="BI21" s="241"/>
      <c r="BJ21" s="241"/>
      <c r="BK21" s="241"/>
      <c r="BL21" s="241"/>
      <c r="BM21" s="361"/>
      <c r="BN21" s="363"/>
      <c r="BO21" s="241"/>
      <c r="BP21" s="241"/>
      <c r="BQ21" s="241"/>
      <c r="BR21" s="241"/>
      <c r="BS21" s="241"/>
      <c r="BT21" s="241"/>
      <c r="BU21" s="361"/>
      <c r="BV21" s="363"/>
      <c r="BW21" s="241"/>
      <c r="BX21" s="241"/>
      <c r="BY21" s="241"/>
      <c r="BZ21" s="241"/>
      <c r="CA21" s="241"/>
      <c r="CB21" s="241"/>
      <c r="CC21" s="241"/>
      <c r="CD21" s="361"/>
      <c r="CE21" s="363"/>
      <c r="CF21" s="241"/>
      <c r="CG21" s="241"/>
      <c r="CH21" s="241"/>
      <c r="CI21" s="241"/>
      <c r="CJ21" s="241"/>
      <c r="CK21" s="241"/>
      <c r="CL21" s="241"/>
      <c r="CM21" s="361"/>
      <c r="CN21" s="363"/>
      <c r="CO21" s="241"/>
      <c r="CP21" s="241"/>
      <c r="CQ21" s="241"/>
      <c r="CR21" s="241"/>
      <c r="CS21" s="241"/>
      <c r="CT21" s="241"/>
      <c r="CU21" s="361"/>
      <c r="CV21" s="363"/>
      <c r="CW21" s="241"/>
      <c r="CX21" s="241"/>
      <c r="CY21" s="241"/>
      <c r="CZ21" s="241"/>
      <c r="DA21" s="241"/>
      <c r="DB21" s="241"/>
      <c r="DC21" s="361"/>
      <c r="DD21" s="363"/>
      <c r="DE21" s="241"/>
      <c r="DF21" s="241"/>
      <c r="DG21" s="241"/>
      <c r="DH21" s="241"/>
      <c r="DI21" s="241"/>
      <c r="DJ21" s="241"/>
      <c r="DK21" s="241"/>
      <c r="DL21" s="361"/>
      <c r="DM21" s="363" t="s">
        <v>114</v>
      </c>
      <c r="DN21" s="241"/>
      <c r="DO21" s="241"/>
      <c r="DP21" s="241"/>
      <c r="DQ21" s="241"/>
      <c r="DR21" s="241"/>
      <c r="DS21" s="241"/>
      <c r="DT21" s="361"/>
      <c r="DU21" s="363"/>
      <c r="DV21" s="241"/>
      <c r="DW21" s="241"/>
      <c r="DX21" s="241"/>
      <c r="DY21" s="241"/>
      <c r="DZ21" s="241"/>
      <c r="EA21" s="241"/>
      <c r="EB21" s="241"/>
      <c r="EC21" s="361"/>
      <c r="ED21" s="241"/>
      <c r="EE21" s="241"/>
      <c r="EF21" s="241"/>
      <c r="EG21" s="241"/>
      <c r="EH21" s="241"/>
      <c r="EI21" s="241"/>
      <c r="EJ21" s="241"/>
      <c r="EK21" s="241"/>
      <c r="EL21" s="76"/>
    </row>
    <row r="22" spans="1:142" s="15" customFormat="1" ht="13.5" thickBot="1" x14ac:dyDescent="0.25">
      <c r="A22" s="356">
        <v>1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  <c r="AA22" s="347">
        <v>2</v>
      </c>
      <c r="AB22" s="347"/>
      <c r="AC22" s="347"/>
      <c r="AD22" s="347"/>
      <c r="AE22" s="347"/>
      <c r="AF22" s="347">
        <v>3</v>
      </c>
      <c r="AG22" s="347"/>
      <c r="AH22" s="347"/>
      <c r="AI22" s="347"/>
      <c r="AJ22" s="347"/>
      <c r="AK22" s="347"/>
      <c r="AL22" s="347"/>
      <c r="AM22" s="347"/>
      <c r="AN22" s="347"/>
      <c r="AO22" s="347">
        <v>4</v>
      </c>
      <c r="AP22" s="347"/>
      <c r="AQ22" s="347"/>
      <c r="AR22" s="347"/>
      <c r="AS22" s="347"/>
      <c r="AT22" s="347"/>
      <c r="AU22" s="347"/>
      <c r="AV22" s="347"/>
      <c r="AW22" s="347">
        <v>5</v>
      </c>
      <c r="AX22" s="347"/>
      <c r="AY22" s="347"/>
      <c r="AZ22" s="347"/>
      <c r="BA22" s="347"/>
      <c r="BB22" s="347"/>
      <c r="BC22" s="347"/>
      <c r="BD22" s="347"/>
      <c r="BE22" s="347"/>
      <c r="BF22" s="347">
        <v>6</v>
      </c>
      <c r="BG22" s="347"/>
      <c r="BH22" s="347"/>
      <c r="BI22" s="347"/>
      <c r="BJ22" s="347"/>
      <c r="BK22" s="347"/>
      <c r="BL22" s="347"/>
      <c r="BM22" s="347"/>
      <c r="BN22" s="347">
        <v>7</v>
      </c>
      <c r="BO22" s="347"/>
      <c r="BP22" s="347"/>
      <c r="BQ22" s="347"/>
      <c r="BR22" s="347"/>
      <c r="BS22" s="347"/>
      <c r="BT22" s="347"/>
      <c r="BU22" s="347"/>
      <c r="BV22" s="347">
        <v>8</v>
      </c>
      <c r="BW22" s="347"/>
      <c r="BX22" s="347"/>
      <c r="BY22" s="347"/>
      <c r="BZ22" s="347"/>
      <c r="CA22" s="347"/>
      <c r="CB22" s="347"/>
      <c r="CC22" s="347"/>
      <c r="CD22" s="347"/>
      <c r="CE22" s="347">
        <v>9</v>
      </c>
      <c r="CF22" s="347"/>
      <c r="CG22" s="347"/>
      <c r="CH22" s="347"/>
      <c r="CI22" s="347"/>
      <c r="CJ22" s="347"/>
      <c r="CK22" s="347"/>
      <c r="CL22" s="347"/>
      <c r="CM22" s="347"/>
      <c r="CN22" s="347">
        <v>10</v>
      </c>
      <c r="CO22" s="347"/>
      <c r="CP22" s="347"/>
      <c r="CQ22" s="347"/>
      <c r="CR22" s="347"/>
      <c r="CS22" s="347"/>
      <c r="CT22" s="347"/>
      <c r="CU22" s="347"/>
      <c r="CV22" s="347">
        <v>11</v>
      </c>
      <c r="CW22" s="347"/>
      <c r="CX22" s="347"/>
      <c r="CY22" s="347"/>
      <c r="CZ22" s="347"/>
      <c r="DA22" s="347"/>
      <c r="DB22" s="347"/>
      <c r="DC22" s="347"/>
      <c r="DD22" s="347">
        <v>12</v>
      </c>
      <c r="DE22" s="347"/>
      <c r="DF22" s="347"/>
      <c r="DG22" s="347"/>
      <c r="DH22" s="347"/>
      <c r="DI22" s="347"/>
      <c r="DJ22" s="347"/>
      <c r="DK22" s="347"/>
      <c r="DL22" s="347"/>
      <c r="DM22" s="347">
        <v>13</v>
      </c>
      <c r="DN22" s="347"/>
      <c r="DO22" s="347"/>
      <c r="DP22" s="347"/>
      <c r="DQ22" s="347"/>
      <c r="DR22" s="347"/>
      <c r="DS22" s="347"/>
      <c r="DT22" s="347"/>
      <c r="DU22" s="347">
        <v>14</v>
      </c>
      <c r="DV22" s="347"/>
      <c r="DW22" s="347"/>
      <c r="DX22" s="347"/>
      <c r="DY22" s="347"/>
      <c r="DZ22" s="347"/>
      <c r="EA22" s="347"/>
      <c r="EB22" s="347"/>
      <c r="EC22" s="347"/>
      <c r="ED22" s="347">
        <v>15</v>
      </c>
      <c r="EE22" s="347"/>
      <c r="EF22" s="347"/>
      <c r="EG22" s="347"/>
      <c r="EH22" s="347"/>
      <c r="EI22" s="347"/>
      <c r="EJ22" s="347"/>
      <c r="EK22" s="348"/>
      <c r="EL22" s="76"/>
    </row>
    <row r="23" spans="1:142" s="15" customFormat="1" ht="12.75" x14ac:dyDescent="0.2">
      <c r="A23" s="290" t="s">
        <v>174</v>
      </c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349" t="s">
        <v>196</v>
      </c>
      <c r="AB23" s="350"/>
      <c r="AC23" s="350"/>
      <c r="AD23" s="350"/>
      <c r="AE23" s="350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  <c r="CB23" s="528"/>
      <c r="CC23" s="528"/>
      <c r="CD23" s="528"/>
      <c r="CE23" s="528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  <c r="CR23" s="528"/>
      <c r="CS23" s="528"/>
      <c r="CT23" s="528"/>
      <c r="CU23" s="528"/>
      <c r="CV23" s="528"/>
      <c r="CW23" s="528"/>
      <c r="CX23" s="528"/>
      <c r="CY23" s="528"/>
      <c r="CZ23" s="528"/>
      <c r="DA23" s="528"/>
      <c r="DB23" s="528"/>
      <c r="DC23" s="528"/>
      <c r="DD23" s="528"/>
      <c r="DE23" s="528"/>
      <c r="DF23" s="528"/>
      <c r="DG23" s="528"/>
      <c r="DH23" s="528"/>
      <c r="DI23" s="528"/>
      <c r="DJ23" s="528"/>
      <c r="DK23" s="528"/>
      <c r="DL23" s="528"/>
      <c r="DM23" s="528"/>
      <c r="DN23" s="528"/>
      <c r="DO23" s="528"/>
      <c r="DP23" s="528"/>
      <c r="DQ23" s="528"/>
      <c r="DR23" s="528"/>
      <c r="DS23" s="528"/>
      <c r="DT23" s="528"/>
      <c r="DU23" s="528"/>
      <c r="DV23" s="528"/>
      <c r="DW23" s="528"/>
      <c r="DX23" s="528"/>
      <c r="DY23" s="528"/>
      <c r="DZ23" s="528"/>
      <c r="EA23" s="528"/>
      <c r="EB23" s="528"/>
      <c r="EC23" s="528"/>
      <c r="ED23" s="528"/>
      <c r="EE23" s="528"/>
      <c r="EF23" s="528"/>
      <c r="EG23" s="528"/>
      <c r="EH23" s="528"/>
      <c r="EI23" s="528"/>
      <c r="EJ23" s="528"/>
      <c r="EK23" s="529"/>
    </row>
    <row r="24" spans="1:142" s="15" customFormat="1" ht="12.75" x14ac:dyDescent="0.2">
      <c r="A24" s="337" t="s">
        <v>133</v>
      </c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05" t="s">
        <v>197</v>
      </c>
      <c r="AB24" s="306"/>
      <c r="AC24" s="306"/>
      <c r="AD24" s="306"/>
      <c r="AE24" s="306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  <c r="BF24" s="532"/>
      <c r="BG24" s="532"/>
      <c r="BH24" s="532"/>
      <c r="BI24" s="532"/>
      <c r="BJ24" s="532"/>
      <c r="BK24" s="532"/>
      <c r="BL24" s="532"/>
      <c r="BM24" s="532"/>
      <c r="BN24" s="532"/>
      <c r="BO24" s="532"/>
      <c r="BP24" s="532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2"/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3"/>
    </row>
    <row r="25" spans="1:142" s="15" customFormat="1" ht="12.75" x14ac:dyDescent="0.2">
      <c r="A25" s="301" t="s">
        <v>175</v>
      </c>
      <c r="B25" s="301"/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5"/>
      <c r="AB25" s="306"/>
      <c r="AC25" s="306"/>
      <c r="AD25" s="306"/>
      <c r="AE25" s="306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  <c r="BF25" s="532"/>
      <c r="BG25" s="532"/>
      <c r="BH25" s="532"/>
      <c r="BI25" s="532"/>
      <c r="BJ25" s="532"/>
      <c r="BK25" s="532"/>
      <c r="BL25" s="532"/>
      <c r="BM25" s="532"/>
      <c r="BN25" s="532"/>
      <c r="BO25" s="532"/>
      <c r="BP25" s="532"/>
      <c r="BQ25" s="532"/>
      <c r="BR25" s="532"/>
      <c r="BS25" s="532"/>
      <c r="BT25" s="532"/>
      <c r="BU25" s="532"/>
      <c r="BV25" s="532"/>
      <c r="BW25" s="532"/>
      <c r="BX25" s="532"/>
      <c r="BY25" s="532"/>
      <c r="BZ25" s="532"/>
      <c r="CA25" s="532"/>
      <c r="CB25" s="532"/>
      <c r="CC25" s="532"/>
      <c r="CD25" s="532"/>
      <c r="CE25" s="532"/>
      <c r="CF25" s="532"/>
      <c r="CG25" s="532"/>
      <c r="CH25" s="532"/>
      <c r="CI25" s="532"/>
      <c r="CJ25" s="532"/>
      <c r="CK25" s="532"/>
      <c r="CL25" s="532"/>
      <c r="CM25" s="532"/>
      <c r="CN25" s="532"/>
      <c r="CO25" s="532"/>
      <c r="CP25" s="532"/>
      <c r="CQ25" s="532"/>
      <c r="CR25" s="532"/>
      <c r="CS25" s="532"/>
      <c r="CT25" s="532"/>
      <c r="CU25" s="532"/>
      <c r="CV25" s="532"/>
      <c r="CW25" s="532"/>
      <c r="CX25" s="532"/>
      <c r="CY25" s="532"/>
      <c r="CZ25" s="532"/>
      <c r="DA25" s="532"/>
      <c r="DB25" s="532"/>
      <c r="DC25" s="532"/>
      <c r="DD25" s="532"/>
      <c r="DE25" s="532"/>
      <c r="DF25" s="532"/>
      <c r="DG25" s="532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2"/>
      <c r="DS25" s="532"/>
      <c r="DT25" s="532"/>
      <c r="DU25" s="532"/>
      <c r="DV25" s="532"/>
      <c r="DW25" s="532"/>
      <c r="DX25" s="532"/>
      <c r="DY25" s="532"/>
      <c r="DZ25" s="532"/>
      <c r="EA25" s="532"/>
      <c r="EB25" s="532"/>
      <c r="EC25" s="532"/>
      <c r="ED25" s="532"/>
      <c r="EE25" s="532"/>
      <c r="EF25" s="532"/>
      <c r="EG25" s="532"/>
      <c r="EH25" s="532"/>
      <c r="EI25" s="532"/>
      <c r="EJ25" s="532"/>
      <c r="EK25" s="533"/>
    </row>
    <row r="26" spans="1:142" s="15" customFormat="1" ht="12.75" x14ac:dyDescent="0.2">
      <c r="A26" s="585" t="s">
        <v>143</v>
      </c>
      <c r="B26" s="585"/>
      <c r="C26" s="585"/>
      <c r="D26" s="585"/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305" t="s">
        <v>198</v>
      </c>
      <c r="AB26" s="306"/>
      <c r="AC26" s="306"/>
      <c r="AD26" s="306"/>
      <c r="AE26" s="306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  <c r="BF26" s="532"/>
      <c r="BG26" s="532"/>
      <c r="BH26" s="532"/>
      <c r="BI26" s="532"/>
      <c r="BJ26" s="532"/>
      <c r="BK26" s="532"/>
      <c r="BL26" s="532"/>
      <c r="BM26" s="532"/>
      <c r="BN26" s="532"/>
      <c r="BO26" s="532"/>
      <c r="BP26" s="532"/>
      <c r="BQ26" s="532"/>
      <c r="BR26" s="532"/>
      <c r="BS26" s="532"/>
      <c r="BT26" s="532"/>
      <c r="BU26" s="532"/>
      <c r="BV26" s="525" t="s">
        <v>39</v>
      </c>
      <c r="BW26" s="525"/>
      <c r="BX26" s="525"/>
      <c r="BY26" s="525"/>
      <c r="BZ26" s="525"/>
      <c r="CA26" s="525"/>
      <c r="CB26" s="525"/>
      <c r="CC26" s="525"/>
      <c r="CD26" s="525"/>
      <c r="CE26" s="532"/>
      <c r="CF26" s="532"/>
      <c r="CG26" s="532"/>
      <c r="CH26" s="532"/>
      <c r="CI26" s="532"/>
      <c r="CJ26" s="532"/>
      <c r="CK26" s="532"/>
      <c r="CL26" s="532"/>
      <c r="CM26" s="532"/>
      <c r="CN26" s="525" t="s">
        <v>39</v>
      </c>
      <c r="CO26" s="525"/>
      <c r="CP26" s="525"/>
      <c r="CQ26" s="525"/>
      <c r="CR26" s="525"/>
      <c r="CS26" s="525"/>
      <c r="CT26" s="525"/>
      <c r="CU26" s="525"/>
      <c r="CV26" s="525" t="s">
        <v>39</v>
      </c>
      <c r="CW26" s="525"/>
      <c r="CX26" s="525"/>
      <c r="CY26" s="525"/>
      <c r="CZ26" s="525"/>
      <c r="DA26" s="525"/>
      <c r="DB26" s="525"/>
      <c r="DC26" s="525"/>
      <c r="DD26" s="532"/>
      <c r="DE26" s="532"/>
      <c r="DF26" s="532"/>
      <c r="DG26" s="532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2"/>
      <c r="DS26" s="532"/>
      <c r="DT26" s="532"/>
      <c r="DU26" s="532"/>
      <c r="DV26" s="532"/>
      <c r="DW26" s="532"/>
      <c r="DX26" s="532"/>
      <c r="DY26" s="532"/>
      <c r="DZ26" s="532"/>
      <c r="EA26" s="532"/>
      <c r="EB26" s="532"/>
      <c r="EC26" s="532"/>
      <c r="ED26" s="532"/>
      <c r="EE26" s="532"/>
      <c r="EF26" s="532"/>
      <c r="EG26" s="532"/>
      <c r="EH26" s="532"/>
      <c r="EI26" s="532"/>
      <c r="EJ26" s="532"/>
      <c r="EK26" s="533"/>
    </row>
    <row r="27" spans="1:142" s="15" customFormat="1" ht="12.75" x14ac:dyDescent="0.2">
      <c r="A27" s="583" t="s">
        <v>176</v>
      </c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305"/>
      <c r="AB27" s="306"/>
      <c r="AC27" s="306"/>
      <c r="AD27" s="306"/>
      <c r="AE27" s="306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  <c r="BF27" s="532"/>
      <c r="BG27" s="532"/>
      <c r="BH27" s="532"/>
      <c r="BI27" s="532"/>
      <c r="BJ27" s="532"/>
      <c r="BK27" s="532"/>
      <c r="BL27" s="532"/>
      <c r="BM27" s="532"/>
      <c r="BN27" s="532"/>
      <c r="BO27" s="532"/>
      <c r="BP27" s="532"/>
      <c r="BQ27" s="532"/>
      <c r="BR27" s="532"/>
      <c r="BS27" s="532"/>
      <c r="BT27" s="532"/>
      <c r="BU27" s="532"/>
      <c r="BV27" s="525"/>
      <c r="BW27" s="525"/>
      <c r="BX27" s="525"/>
      <c r="BY27" s="525"/>
      <c r="BZ27" s="525"/>
      <c r="CA27" s="525"/>
      <c r="CB27" s="525"/>
      <c r="CC27" s="525"/>
      <c r="CD27" s="525"/>
      <c r="CE27" s="532"/>
      <c r="CF27" s="532"/>
      <c r="CG27" s="532"/>
      <c r="CH27" s="532"/>
      <c r="CI27" s="532"/>
      <c r="CJ27" s="532"/>
      <c r="CK27" s="532"/>
      <c r="CL27" s="532"/>
      <c r="CM27" s="532"/>
      <c r="CN27" s="525"/>
      <c r="CO27" s="525"/>
      <c r="CP27" s="525"/>
      <c r="CQ27" s="525"/>
      <c r="CR27" s="525"/>
      <c r="CS27" s="525"/>
      <c r="CT27" s="525"/>
      <c r="CU27" s="525"/>
      <c r="CV27" s="525"/>
      <c r="CW27" s="525"/>
      <c r="CX27" s="525"/>
      <c r="CY27" s="525"/>
      <c r="CZ27" s="525"/>
      <c r="DA27" s="525"/>
      <c r="DB27" s="525"/>
      <c r="DC27" s="525"/>
      <c r="DD27" s="532"/>
      <c r="DE27" s="532"/>
      <c r="DF27" s="532"/>
      <c r="DG27" s="532"/>
      <c r="DH27" s="532"/>
      <c r="DI27" s="532"/>
      <c r="DJ27" s="532"/>
      <c r="DK27" s="532"/>
      <c r="DL27" s="532"/>
      <c r="DM27" s="532"/>
      <c r="DN27" s="532"/>
      <c r="DO27" s="532"/>
      <c r="DP27" s="532"/>
      <c r="DQ27" s="532"/>
      <c r="DR27" s="532"/>
      <c r="DS27" s="532"/>
      <c r="DT27" s="532"/>
      <c r="DU27" s="532"/>
      <c r="DV27" s="532"/>
      <c r="DW27" s="532"/>
      <c r="DX27" s="532"/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3"/>
    </row>
    <row r="28" spans="1:142" s="15" customFormat="1" ht="12.75" x14ac:dyDescent="0.2">
      <c r="A28" s="582" t="s">
        <v>177</v>
      </c>
      <c r="B28" s="582"/>
      <c r="C28" s="582"/>
      <c r="D28" s="582"/>
      <c r="E28" s="582"/>
      <c r="F28" s="582"/>
      <c r="G28" s="582"/>
      <c r="H28" s="582"/>
      <c r="I28" s="582"/>
      <c r="J28" s="582"/>
      <c r="K28" s="582"/>
      <c r="L28" s="582"/>
      <c r="M28" s="582"/>
      <c r="N28" s="582"/>
      <c r="O28" s="582"/>
      <c r="P28" s="582"/>
      <c r="Q28" s="582"/>
      <c r="R28" s="582"/>
      <c r="S28" s="582"/>
      <c r="T28" s="582"/>
      <c r="U28" s="582"/>
      <c r="V28" s="582"/>
      <c r="W28" s="582"/>
      <c r="X28" s="582"/>
      <c r="Y28" s="582"/>
      <c r="Z28" s="582"/>
      <c r="AA28" s="305"/>
      <c r="AB28" s="306"/>
      <c r="AC28" s="306"/>
      <c r="AD28" s="306"/>
      <c r="AE28" s="306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  <c r="BF28" s="532"/>
      <c r="BG28" s="532"/>
      <c r="BH28" s="532"/>
      <c r="BI28" s="532"/>
      <c r="BJ28" s="532"/>
      <c r="BK28" s="532"/>
      <c r="BL28" s="532"/>
      <c r="BM28" s="532"/>
      <c r="BN28" s="532"/>
      <c r="BO28" s="532"/>
      <c r="BP28" s="532"/>
      <c r="BQ28" s="532"/>
      <c r="BR28" s="532"/>
      <c r="BS28" s="532"/>
      <c r="BT28" s="532"/>
      <c r="BU28" s="532"/>
      <c r="BV28" s="525"/>
      <c r="BW28" s="525"/>
      <c r="BX28" s="525"/>
      <c r="BY28" s="525"/>
      <c r="BZ28" s="525"/>
      <c r="CA28" s="525"/>
      <c r="CB28" s="525"/>
      <c r="CC28" s="525"/>
      <c r="CD28" s="525"/>
      <c r="CE28" s="532"/>
      <c r="CF28" s="532"/>
      <c r="CG28" s="532"/>
      <c r="CH28" s="532"/>
      <c r="CI28" s="532"/>
      <c r="CJ28" s="532"/>
      <c r="CK28" s="532"/>
      <c r="CL28" s="532"/>
      <c r="CM28" s="532"/>
      <c r="CN28" s="525"/>
      <c r="CO28" s="525"/>
      <c r="CP28" s="525"/>
      <c r="CQ28" s="525"/>
      <c r="CR28" s="525"/>
      <c r="CS28" s="525"/>
      <c r="CT28" s="525"/>
      <c r="CU28" s="525"/>
      <c r="CV28" s="525"/>
      <c r="CW28" s="525"/>
      <c r="CX28" s="525"/>
      <c r="CY28" s="525"/>
      <c r="CZ28" s="525"/>
      <c r="DA28" s="525"/>
      <c r="DB28" s="525"/>
      <c r="DC28" s="525"/>
      <c r="DD28" s="532"/>
      <c r="DE28" s="532"/>
      <c r="DF28" s="532"/>
      <c r="DG28" s="532"/>
      <c r="DH28" s="532"/>
      <c r="DI28" s="532"/>
      <c r="DJ28" s="532"/>
      <c r="DK28" s="532"/>
      <c r="DL28" s="532"/>
      <c r="DM28" s="532"/>
      <c r="DN28" s="532"/>
      <c r="DO28" s="532"/>
      <c r="DP28" s="532"/>
      <c r="DQ28" s="532"/>
      <c r="DR28" s="532"/>
      <c r="DS28" s="532"/>
      <c r="DT28" s="532"/>
      <c r="DU28" s="532"/>
      <c r="DV28" s="532"/>
      <c r="DW28" s="532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3"/>
    </row>
    <row r="29" spans="1:142" s="15" customFormat="1" ht="12.75" x14ac:dyDescent="0.2">
      <c r="A29" s="313" t="s">
        <v>178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05" t="s">
        <v>199</v>
      </c>
      <c r="AB29" s="306"/>
      <c r="AC29" s="306"/>
      <c r="AD29" s="306"/>
      <c r="AE29" s="306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  <c r="BF29" s="532"/>
      <c r="BG29" s="532"/>
      <c r="BH29" s="532"/>
      <c r="BI29" s="532"/>
      <c r="BJ29" s="532"/>
      <c r="BK29" s="532"/>
      <c r="BL29" s="532"/>
      <c r="BM29" s="532"/>
      <c r="BN29" s="532"/>
      <c r="BO29" s="532"/>
      <c r="BP29" s="532"/>
      <c r="BQ29" s="532"/>
      <c r="BR29" s="532"/>
      <c r="BS29" s="532"/>
      <c r="BT29" s="532"/>
      <c r="BU29" s="532"/>
      <c r="BV29" s="532"/>
      <c r="BW29" s="532"/>
      <c r="BX29" s="532"/>
      <c r="BY29" s="532"/>
      <c r="BZ29" s="532"/>
      <c r="CA29" s="532"/>
      <c r="CB29" s="532"/>
      <c r="CC29" s="532"/>
      <c r="CD29" s="532"/>
      <c r="CE29" s="532"/>
      <c r="CF29" s="532"/>
      <c r="CG29" s="532"/>
      <c r="CH29" s="532"/>
      <c r="CI29" s="532"/>
      <c r="CJ29" s="532"/>
      <c r="CK29" s="532"/>
      <c r="CL29" s="532"/>
      <c r="CM29" s="532"/>
      <c r="CN29" s="532"/>
      <c r="CO29" s="532"/>
      <c r="CP29" s="532"/>
      <c r="CQ29" s="532"/>
      <c r="CR29" s="532"/>
      <c r="CS29" s="532"/>
      <c r="CT29" s="532"/>
      <c r="CU29" s="532"/>
      <c r="CV29" s="532"/>
      <c r="CW29" s="532"/>
      <c r="CX29" s="532"/>
      <c r="CY29" s="532"/>
      <c r="CZ29" s="532"/>
      <c r="DA29" s="532"/>
      <c r="DB29" s="532"/>
      <c r="DC29" s="532"/>
      <c r="DD29" s="532"/>
      <c r="DE29" s="532"/>
      <c r="DF29" s="532"/>
      <c r="DG29" s="532"/>
      <c r="DH29" s="532"/>
      <c r="DI29" s="532"/>
      <c r="DJ29" s="532"/>
      <c r="DK29" s="532"/>
      <c r="DL29" s="532"/>
      <c r="DM29" s="532"/>
      <c r="DN29" s="532"/>
      <c r="DO29" s="532"/>
      <c r="DP29" s="532"/>
      <c r="DQ29" s="532"/>
      <c r="DR29" s="532"/>
      <c r="DS29" s="532"/>
      <c r="DT29" s="532"/>
      <c r="DU29" s="532"/>
      <c r="DV29" s="532"/>
      <c r="DW29" s="532"/>
      <c r="DX29" s="532"/>
      <c r="DY29" s="532"/>
      <c r="DZ29" s="532"/>
      <c r="EA29" s="532"/>
      <c r="EB29" s="532"/>
      <c r="EC29" s="532"/>
      <c r="ED29" s="532"/>
      <c r="EE29" s="532"/>
      <c r="EF29" s="532"/>
      <c r="EG29" s="532"/>
      <c r="EH29" s="532"/>
      <c r="EI29" s="532"/>
      <c r="EJ29" s="532"/>
      <c r="EK29" s="533"/>
    </row>
    <row r="30" spans="1:142" s="15" customFormat="1" ht="12.75" x14ac:dyDescent="0.2">
      <c r="A30" s="337" t="s">
        <v>179</v>
      </c>
      <c r="B30" s="337"/>
      <c r="C30" s="337"/>
      <c r="D30" s="337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05"/>
      <c r="AB30" s="306"/>
      <c r="AC30" s="306"/>
      <c r="AD30" s="306"/>
      <c r="AE30" s="306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  <c r="BF30" s="532"/>
      <c r="BG30" s="532"/>
      <c r="BH30" s="532"/>
      <c r="BI30" s="532"/>
      <c r="BJ30" s="532"/>
      <c r="BK30" s="532"/>
      <c r="BL30" s="532"/>
      <c r="BM30" s="532"/>
      <c r="BN30" s="532"/>
      <c r="BO30" s="532"/>
      <c r="BP30" s="532"/>
      <c r="BQ30" s="532"/>
      <c r="BR30" s="532"/>
      <c r="BS30" s="532"/>
      <c r="BT30" s="532"/>
      <c r="BU30" s="532"/>
      <c r="BV30" s="532"/>
      <c r="BW30" s="532"/>
      <c r="BX30" s="532"/>
      <c r="BY30" s="532"/>
      <c r="BZ30" s="532"/>
      <c r="CA30" s="532"/>
      <c r="CB30" s="532"/>
      <c r="CC30" s="532"/>
      <c r="CD30" s="532"/>
      <c r="CE30" s="532"/>
      <c r="CF30" s="532"/>
      <c r="CG30" s="532"/>
      <c r="CH30" s="532"/>
      <c r="CI30" s="532"/>
      <c r="CJ30" s="532"/>
      <c r="CK30" s="532"/>
      <c r="CL30" s="532"/>
      <c r="CM30" s="532"/>
      <c r="CN30" s="532"/>
      <c r="CO30" s="532"/>
      <c r="CP30" s="532"/>
      <c r="CQ30" s="532"/>
      <c r="CR30" s="532"/>
      <c r="CS30" s="532"/>
      <c r="CT30" s="532"/>
      <c r="CU30" s="532"/>
      <c r="CV30" s="532"/>
      <c r="CW30" s="532"/>
      <c r="CX30" s="532"/>
      <c r="CY30" s="532"/>
      <c r="CZ30" s="532"/>
      <c r="DA30" s="532"/>
      <c r="DB30" s="532"/>
      <c r="DC30" s="532"/>
      <c r="DD30" s="532"/>
      <c r="DE30" s="532"/>
      <c r="DF30" s="532"/>
      <c r="DG30" s="532"/>
      <c r="DH30" s="532"/>
      <c r="DI30" s="532"/>
      <c r="DJ30" s="532"/>
      <c r="DK30" s="532"/>
      <c r="DL30" s="532"/>
      <c r="DM30" s="532"/>
      <c r="DN30" s="532"/>
      <c r="DO30" s="532"/>
      <c r="DP30" s="532"/>
      <c r="DQ30" s="532"/>
      <c r="DR30" s="532"/>
      <c r="DS30" s="532"/>
      <c r="DT30" s="532"/>
      <c r="DU30" s="532"/>
      <c r="DV30" s="532"/>
      <c r="DW30" s="532"/>
      <c r="DX30" s="532"/>
      <c r="DY30" s="532"/>
      <c r="DZ30" s="532"/>
      <c r="EA30" s="532"/>
      <c r="EB30" s="532"/>
      <c r="EC30" s="532"/>
      <c r="ED30" s="532"/>
      <c r="EE30" s="532"/>
      <c r="EF30" s="532"/>
      <c r="EG30" s="532"/>
      <c r="EH30" s="532"/>
      <c r="EI30" s="532"/>
      <c r="EJ30" s="532"/>
      <c r="EK30" s="533"/>
    </row>
    <row r="31" spans="1:142" s="15" customFormat="1" ht="12.75" x14ac:dyDescent="0.2">
      <c r="A31" s="301" t="s">
        <v>180</v>
      </c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5"/>
      <c r="AB31" s="306"/>
      <c r="AC31" s="306"/>
      <c r="AD31" s="306"/>
      <c r="AE31" s="306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  <c r="BF31" s="532"/>
      <c r="BG31" s="532"/>
      <c r="BH31" s="532"/>
      <c r="BI31" s="532"/>
      <c r="BJ31" s="532"/>
      <c r="BK31" s="532"/>
      <c r="BL31" s="532"/>
      <c r="BM31" s="532"/>
      <c r="BN31" s="532"/>
      <c r="BO31" s="532"/>
      <c r="BP31" s="532"/>
      <c r="BQ31" s="532"/>
      <c r="BR31" s="532"/>
      <c r="BS31" s="532"/>
      <c r="BT31" s="532"/>
      <c r="BU31" s="532"/>
      <c r="BV31" s="532"/>
      <c r="BW31" s="532"/>
      <c r="BX31" s="532"/>
      <c r="BY31" s="532"/>
      <c r="BZ31" s="532"/>
      <c r="CA31" s="532"/>
      <c r="CB31" s="532"/>
      <c r="CC31" s="532"/>
      <c r="CD31" s="532"/>
      <c r="CE31" s="532"/>
      <c r="CF31" s="532"/>
      <c r="CG31" s="532"/>
      <c r="CH31" s="532"/>
      <c r="CI31" s="532"/>
      <c r="CJ31" s="532"/>
      <c r="CK31" s="532"/>
      <c r="CL31" s="532"/>
      <c r="CM31" s="532"/>
      <c r="CN31" s="532"/>
      <c r="CO31" s="532"/>
      <c r="CP31" s="532"/>
      <c r="CQ31" s="532"/>
      <c r="CR31" s="532"/>
      <c r="CS31" s="532"/>
      <c r="CT31" s="532"/>
      <c r="CU31" s="532"/>
      <c r="CV31" s="532"/>
      <c r="CW31" s="532"/>
      <c r="CX31" s="532"/>
      <c r="CY31" s="532"/>
      <c r="CZ31" s="532"/>
      <c r="DA31" s="532"/>
      <c r="DB31" s="532"/>
      <c r="DC31" s="532"/>
      <c r="DD31" s="532"/>
      <c r="DE31" s="532"/>
      <c r="DF31" s="532"/>
      <c r="DG31" s="532"/>
      <c r="DH31" s="532"/>
      <c r="DI31" s="532"/>
      <c r="DJ31" s="532"/>
      <c r="DK31" s="532"/>
      <c r="DL31" s="532"/>
      <c r="DM31" s="532"/>
      <c r="DN31" s="532"/>
      <c r="DO31" s="532"/>
      <c r="DP31" s="532"/>
      <c r="DQ31" s="532"/>
      <c r="DR31" s="532"/>
      <c r="DS31" s="532"/>
      <c r="DT31" s="532"/>
      <c r="DU31" s="532"/>
      <c r="DV31" s="532"/>
      <c r="DW31" s="532"/>
      <c r="DX31" s="532"/>
      <c r="DY31" s="532"/>
      <c r="DZ31" s="532"/>
      <c r="EA31" s="532"/>
      <c r="EB31" s="532"/>
      <c r="EC31" s="532"/>
      <c r="ED31" s="532"/>
      <c r="EE31" s="532"/>
      <c r="EF31" s="532"/>
      <c r="EG31" s="532"/>
      <c r="EH31" s="532"/>
      <c r="EI31" s="532"/>
      <c r="EJ31" s="532"/>
      <c r="EK31" s="533"/>
    </row>
    <row r="32" spans="1:142" s="15" customFormat="1" ht="12.75" x14ac:dyDescent="0.2">
      <c r="A32" s="313" t="s">
        <v>181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05" t="s">
        <v>200</v>
      </c>
      <c r="AB32" s="306"/>
      <c r="AC32" s="306"/>
      <c r="AD32" s="306"/>
      <c r="AE32" s="306"/>
      <c r="AF32" s="532"/>
      <c r="AG32" s="532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  <c r="BF32" s="532"/>
      <c r="BG32" s="532"/>
      <c r="BH32" s="532"/>
      <c r="BI32" s="532"/>
      <c r="BJ32" s="532"/>
      <c r="BK32" s="532"/>
      <c r="BL32" s="532"/>
      <c r="BM32" s="532"/>
      <c r="BN32" s="532"/>
      <c r="BO32" s="532"/>
      <c r="BP32" s="532"/>
      <c r="BQ32" s="532"/>
      <c r="BR32" s="532"/>
      <c r="BS32" s="532"/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2"/>
      <c r="DN32" s="532"/>
      <c r="DO32" s="532"/>
      <c r="DP32" s="532"/>
      <c r="DQ32" s="532"/>
      <c r="DR32" s="532"/>
      <c r="DS32" s="532"/>
      <c r="DT32" s="532"/>
      <c r="DU32" s="532"/>
      <c r="DV32" s="532"/>
      <c r="DW32" s="532"/>
      <c r="DX32" s="532"/>
      <c r="DY32" s="532"/>
      <c r="DZ32" s="532"/>
      <c r="EA32" s="532"/>
      <c r="EB32" s="532"/>
      <c r="EC32" s="532"/>
      <c r="ED32" s="532"/>
      <c r="EE32" s="532"/>
      <c r="EF32" s="532"/>
      <c r="EG32" s="532"/>
      <c r="EH32" s="532"/>
      <c r="EI32" s="532"/>
      <c r="EJ32" s="532"/>
      <c r="EK32" s="533"/>
    </row>
    <row r="33" spans="1:141" s="15" customFormat="1" ht="12.75" x14ac:dyDescent="0.2">
      <c r="A33" s="301" t="s">
        <v>182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5"/>
      <c r="AB33" s="306"/>
      <c r="AC33" s="306"/>
      <c r="AD33" s="306"/>
      <c r="AE33" s="306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/>
      <c r="DM33" s="532"/>
      <c r="DN33" s="532"/>
      <c r="DO33" s="532"/>
      <c r="DP33" s="532"/>
      <c r="DQ33" s="532"/>
      <c r="DR33" s="532"/>
      <c r="DS33" s="532"/>
      <c r="DT33" s="532"/>
      <c r="DU33" s="532"/>
      <c r="DV33" s="532"/>
      <c r="DW33" s="532"/>
      <c r="DX33" s="532"/>
      <c r="DY33" s="532"/>
      <c r="DZ33" s="532"/>
      <c r="EA33" s="532"/>
      <c r="EB33" s="532"/>
      <c r="EC33" s="532"/>
      <c r="ED33" s="532"/>
      <c r="EE33" s="532"/>
      <c r="EF33" s="532"/>
      <c r="EG33" s="532"/>
      <c r="EH33" s="532"/>
      <c r="EI33" s="532"/>
      <c r="EJ33" s="532"/>
      <c r="EK33" s="533"/>
    </row>
    <row r="34" spans="1:141" s="15" customFormat="1" ht="12.75" x14ac:dyDescent="0.2">
      <c r="A34" s="304" t="s">
        <v>183</v>
      </c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5" t="s">
        <v>201</v>
      </c>
      <c r="AB34" s="306"/>
      <c r="AC34" s="306"/>
      <c r="AD34" s="306"/>
      <c r="AE34" s="306"/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2"/>
      <c r="BO34" s="532"/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A34" s="532"/>
      <c r="DB34" s="532"/>
      <c r="DC34" s="532"/>
      <c r="DD34" s="532"/>
      <c r="DE34" s="532"/>
      <c r="DF34" s="532"/>
      <c r="DG34" s="532"/>
      <c r="DH34" s="532"/>
      <c r="DI34" s="532"/>
      <c r="DJ34" s="532"/>
      <c r="DK34" s="532"/>
      <c r="DL34" s="532"/>
      <c r="DM34" s="532"/>
      <c r="DN34" s="532"/>
      <c r="DO34" s="532"/>
      <c r="DP34" s="532"/>
      <c r="DQ34" s="532"/>
      <c r="DR34" s="532"/>
      <c r="DS34" s="532"/>
      <c r="DT34" s="532"/>
      <c r="DU34" s="532"/>
      <c r="DV34" s="532"/>
      <c r="DW34" s="532"/>
      <c r="DX34" s="532"/>
      <c r="DY34" s="532"/>
      <c r="DZ34" s="532"/>
      <c r="EA34" s="532"/>
      <c r="EB34" s="532"/>
      <c r="EC34" s="532"/>
      <c r="ED34" s="532"/>
      <c r="EE34" s="532"/>
      <c r="EF34" s="532"/>
      <c r="EG34" s="532"/>
      <c r="EH34" s="532"/>
      <c r="EI34" s="532"/>
      <c r="EJ34" s="532"/>
      <c r="EK34" s="533"/>
    </row>
    <row r="35" spans="1:141" s="15" customFormat="1" ht="12.75" x14ac:dyDescent="0.2">
      <c r="A35" s="290" t="s">
        <v>184</v>
      </c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305"/>
      <c r="AB35" s="306"/>
      <c r="AC35" s="306"/>
      <c r="AD35" s="306"/>
      <c r="AE35" s="306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2"/>
      <c r="BN35" s="532"/>
      <c r="BO35" s="532"/>
      <c r="BP35" s="532"/>
      <c r="BQ35" s="532"/>
      <c r="BR35" s="532"/>
      <c r="BS35" s="532"/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A35" s="532"/>
      <c r="DB35" s="532"/>
      <c r="DC35" s="532"/>
      <c r="DD35" s="532"/>
      <c r="DE35" s="532"/>
      <c r="DF35" s="532"/>
      <c r="DG35" s="532"/>
      <c r="DH35" s="532"/>
      <c r="DI35" s="532"/>
      <c r="DJ35" s="532"/>
      <c r="DK35" s="532"/>
      <c r="DL35" s="532"/>
      <c r="DM35" s="532"/>
      <c r="DN35" s="532"/>
      <c r="DO35" s="532"/>
      <c r="DP35" s="532"/>
      <c r="DQ35" s="532"/>
      <c r="DR35" s="532"/>
      <c r="DS35" s="532"/>
      <c r="DT35" s="532"/>
      <c r="DU35" s="532"/>
      <c r="DV35" s="532"/>
      <c r="DW35" s="532"/>
      <c r="DX35" s="532"/>
      <c r="DY35" s="532"/>
      <c r="DZ35" s="532"/>
      <c r="EA35" s="532"/>
      <c r="EB35" s="532"/>
      <c r="EC35" s="532"/>
      <c r="ED35" s="532"/>
      <c r="EE35" s="532"/>
      <c r="EF35" s="532"/>
      <c r="EG35" s="532"/>
      <c r="EH35" s="532"/>
      <c r="EI35" s="532"/>
      <c r="EJ35" s="532"/>
      <c r="EK35" s="533"/>
    </row>
    <row r="36" spans="1:141" s="15" customFormat="1" ht="12.75" x14ac:dyDescent="0.2">
      <c r="A36" s="313" t="s">
        <v>133</v>
      </c>
      <c r="B36" s="313"/>
      <c r="C36" s="313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  <c r="AA36" s="305" t="s">
        <v>202</v>
      </c>
      <c r="AB36" s="306"/>
      <c r="AC36" s="306"/>
      <c r="AD36" s="306"/>
      <c r="AE36" s="306"/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2"/>
      <c r="BN36" s="532"/>
      <c r="BO36" s="532"/>
      <c r="BP36" s="532"/>
      <c r="BQ36" s="532"/>
      <c r="BR36" s="532"/>
      <c r="BS36" s="532"/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A36" s="532"/>
      <c r="DB36" s="532"/>
      <c r="DC36" s="532"/>
      <c r="DD36" s="532"/>
      <c r="DE36" s="532"/>
      <c r="DF36" s="532"/>
      <c r="DG36" s="532"/>
      <c r="DH36" s="532"/>
      <c r="DI36" s="532"/>
      <c r="DJ36" s="532"/>
      <c r="DK36" s="532"/>
      <c r="DL36" s="532"/>
      <c r="DM36" s="532"/>
      <c r="DN36" s="532"/>
      <c r="DO36" s="532"/>
      <c r="DP36" s="532"/>
      <c r="DQ36" s="532"/>
      <c r="DR36" s="532"/>
      <c r="DS36" s="532"/>
      <c r="DT36" s="532"/>
      <c r="DU36" s="532"/>
      <c r="DV36" s="532"/>
      <c r="DW36" s="532"/>
      <c r="DX36" s="532"/>
      <c r="DY36" s="532"/>
      <c r="DZ36" s="532"/>
      <c r="EA36" s="532"/>
      <c r="EB36" s="532"/>
      <c r="EC36" s="532"/>
      <c r="ED36" s="532"/>
      <c r="EE36" s="532"/>
      <c r="EF36" s="532"/>
      <c r="EG36" s="532"/>
      <c r="EH36" s="532"/>
      <c r="EI36" s="532"/>
      <c r="EJ36" s="532"/>
      <c r="EK36" s="533"/>
    </row>
    <row r="37" spans="1:141" s="15" customFormat="1" ht="12.75" x14ac:dyDescent="0.2">
      <c r="A37" s="337" t="s">
        <v>185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05"/>
      <c r="AB37" s="306"/>
      <c r="AC37" s="306"/>
      <c r="AD37" s="306"/>
      <c r="AE37" s="306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A37" s="532"/>
      <c r="DB37" s="532"/>
      <c r="DC37" s="532"/>
      <c r="DD37" s="532"/>
      <c r="DE37" s="532"/>
      <c r="DF37" s="532"/>
      <c r="DG37" s="532"/>
      <c r="DH37" s="532"/>
      <c r="DI37" s="532"/>
      <c r="DJ37" s="532"/>
      <c r="DK37" s="532"/>
      <c r="DL37" s="532"/>
      <c r="DM37" s="532"/>
      <c r="DN37" s="532"/>
      <c r="DO37" s="532"/>
      <c r="DP37" s="532"/>
      <c r="DQ37" s="532"/>
      <c r="DR37" s="532"/>
      <c r="DS37" s="532"/>
      <c r="DT37" s="532"/>
      <c r="DU37" s="532"/>
      <c r="DV37" s="532"/>
      <c r="DW37" s="532"/>
      <c r="DX37" s="532"/>
      <c r="DY37" s="532"/>
      <c r="DZ37" s="532"/>
      <c r="EA37" s="532"/>
      <c r="EB37" s="532"/>
      <c r="EC37" s="532"/>
      <c r="ED37" s="532"/>
      <c r="EE37" s="532"/>
      <c r="EF37" s="532"/>
      <c r="EG37" s="532"/>
      <c r="EH37" s="532"/>
      <c r="EI37" s="532"/>
      <c r="EJ37" s="532"/>
      <c r="EK37" s="533"/>
    </row>
    <row r="38" spans="1:141" s="15" customFormat="1" ht="12.75" x14ac:dyDescent="0.2">
      <c r="A38" s="301" t="s">
        <v>186</v>
      </c>
      <c r="B38" s="301"/>
      <c r="C38" s="301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  <c r="AA38" s="305"/>
      <c r="AB38" s="306"/>
      <c r="AC38" s="306"/>
      <c r="AD38" s="306"/>
      <c r="AE38" s="306"/>
      <c r="AF38" s="532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2"/>
      <c r="BN38" s="532"/>
      <c r="BO38" s="532"/>
      <c r="BP38" s="532"/>
      <c r="BQ38" s="532"/>
      <c r="BR38" s="532"/>
      <c r="BS38" s="532"/>
      <c r="BT38" s="532"/>
      <c r="BU38" s="532"/>
      <c r="BV38" s="532"/>
      <c r="BW38" s="532"/>
      <c r="BX38" s="532"/>
      <c r="BY38" s="532"/>
      <c r="BZ38" s="532"/>
      <c r="CA38" s="532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A38" s="532"/>
      <c r="DB38" s="532"/>
      <c r="DC38" s="532"/>
      <c r="DD38" s="532"/>
      <c r="DE38" s="532"/>
      <c r="DF38" s="532"/>
      <c r="DG38" s="532"/>
      <c r="DH38" s="532"/>
      <c r="DI38" s="532"/>
      <c r="DJ38" s="532"/>
      <c r="DK38" s="532"/>
      <c r="DL38" s="532"/>
      <c r="DM38" s="532"/>
      <c r="DN38" s="532"/>
      <c r="DO38" s="532"/>
      <c r="DP38" s="532"/>
      <c r="DQ38" s="532"/>
      <c r="DR38" s="532"/>
      <c r="DS38" s="532"/>
      <c r="DT38" s="532"/>
      <c r="DU38" s="532"/>
      <c r="DV38" s="532"/>
      <c r="DW38" s="532"/>
      <c r="DX38" s="532"/>
      <c r="DY38" s="532"/>
      <c r="DZ38" s="532"/>
      <c r="EA38" s="532"/>
      <c r="EB38" s="532"/>
      <c r="EC38" s="532"/>
      <c r="ED38" s="532"/>
      <c r="EE38" s="532"/>
      <c r="EF38" s="532"/>
      <c r="EG38" s="532"/>
      <c r="EH38" s="532"/>
      <c r="EI38" s="532"/>
      <c r="EJ38" s="532"/>
      <c r="EK38" s="533"/>
    </row>
    <row r="39" spans="1:141" s="15" customFormat="1" ht="12.75" x14ac:dyDescent="0.2">
      <c r="A39" s="585" t="s">
        <v>143</v>
      </c>
      <c r="B39" s="585"/>
      <c r="C39" s="585"/>
      <c r="D39" s="585"/>
      <c r="E39" s="585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585"/>
      <c r="S39" s="585"/>
      <c r="T39" s="585"/>
      <c r="U39" s="585"/>
      <c r="V39" s="585"/>
      <c r="W39" s="585"/>
      <c r="X39" s="585"/>
      <c r="Y39" s="585"/>
      <c r="Z39" s="585"/>
      <c r="AA39" s="305" t="s">
        <v>203</v>
      </c>
      <c r="AB39" s="306"/>
      <c r="AC39" s="306"/>
      <c r="AD39" s="306"/>
      <c r="AE39" s="306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532"/>
      <c r="BJ39" s="532"/>
      <c r="BK39" s="532"/>
      <c r="BL39" s="532"/>
      <c r="BM39" s="532"/>
      <c r="BN39" s="532"/>
      <c r="BO39" s="532"/>
      <c r="BP39" s="532"/>
      <c r="BQ39" s="532"/>
      <c r="BR39" s="532"/>
      <c r="BS39" s="532"/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2"/>
      <c r="DS39" s="532"/>
      <c r="DT39" s="532"/>
      <c r="DU39" s="532"/>
      <c r="DV39" s="532"/>
      <c r="DW39" s="532"/>
      <c r="DX39" s="532"/>
      <c r="DY39" s="532"/>
      <c r="DZ39" s="532"/>
      <c r="EA39" s="532"/>
      <c r="EB39" s="532"/>
      <c r="EC39" s="532"/>
      <c r="ED39" s="532"/>
      <c r="EE39" s="532"/>
      <c r="EF39" s="532"/>
      <c r="EG39" s="532"/>
      <c r="EH39" s="532"/>
      <c r="EI39" s="532"/>
      <c r="EJ39" s="532"/>
      <c r="EK39" s="533"/>
    </row>
    <row r="40" spans="1:141" s="15" customFormat="1" ht="12.75" x14ac:dyDescent="0.2">
      <c r="A40" s="583" t="s">
        <v>176</v>
      </c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305"/>
      <c r="AB40" s="306"/>
      <c r="AC40" s="306"/>
      <c r="AD40" s="306"/>
      <c r="AE40" s="306"/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2"/>
      <c r="BN40" s="532"/>
      <c r="BO40" s="532"/>
      <c r="BP40" s="532"/>
      <c r="BQ40" s="532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2"/>
      <c r="DU40" s="532"/>
      <c r="DV40" s="532"/>
      <c r="DW40" s="532"/>
      <c r="DX40" s="532"/>
      <c r="DY40" s="532"/>
      <c r="DZ40" s="532"/>
      <c r="EA40" s="532"/>
      <c r="EB40" s="532"/>
      <c r="EC40" s="532"/>
      <c r="ED40" s="532"/>
      <c r="EE40" s="532"/>
      <c r="EF40" s="532"/>
      <c r="EG40" s="532"/>
      <c r="EH40" s="532"/>
      <c r="EI40" s="532"/>
      <c r="EJ40" s="532"/>
      <c r="EK40" s="533"/>
    </row>
    <row r="41" spans="1:141" s="15" customFormat="1" ht="12.75" x14ac:dyDescent="0.2">
      <c r="A41" s="582" t="s">
        <v>177</v>
      </c>
      <c r="B41" s="582"/>
      <c r="C41" s="582"/>
      <c r="D41" s="582"/>
      <c r="E41" s="582"/>
      <c r="F41" s="582"/>
      <c r="G41" s="582"/>
      <c r="H41" s="582"/>
      <c r="I41" s="582"/>
      <c r="J41" s="582"/>
      <c r="K41" s="582"/>
      <c r="L41" s="582"/>
      <c r="M41" s="582"/>
      <c r="N41" s="582"/>
      <c r="O41" s="582"/>
      <c r="P41" s="582"/>
      <c r="Q41" s="582"/>
      <c r="R41" s="582"/>
      <c r="S41" s="582"/>
      <c r="T41" s="582"/>
      <c r="U41" s="582"/>
      <c r="V41" s="582"/>
      <c r="W41" s="582"/>
      <c r="X41" s="582"/>
      <c r="Y41" s="582"/>
      <c r="Z41" s="582"/>
      <c r="AA41" s="305"/>
      <c r="AB41" s="306"/>
      <c r="AC41" s="306"/>
      <c r="AD41" s="306"/>
      <c r="AE41" s="306"/>
      <c r="AF41" s="532"/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532"/>
      <c r="BF41" s="532"/>
      <c r="BG41" s="532"/>
      <c r="BH41" s="532"/>
      <c r="BI41" s="532"/>
      <c r="BJ41" s="532"/>
      <c r="BK41" s="532"/>
      <c r="BL41" s="532"/>
      <c r="BM41" s="532"/>
      <c r="BN41" s="532"/>
      <c r="BO41" s="532"/>
      <c r="BP41" s="532"/>
      <c r="BQ41" s="532"/>
      <c r="BR41" s="532"/>
      <c r="BS41" s="532"/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2"/>
      <c r="DU41" s="532"/>
      <c r="DV41" s="532"/>
      <c r="DW41" s="532"/>
      <c r="DX41" s="532"/>
      <c r="DY41" s="532"/>
      <c r="DZ41" s="532"/>
      <c r="EA41" s="532"/>
      <c r="EB41" s="532"/>
      <c r="EC41" s="532"/>
      <c r="ED41" s="532"/>
      <c r="EE41" s="532"/>
      <c r="EF41" s="532"/>
      <c r="EG41" s="532"/>
      <c r="EH41" s="532"/>
      <c r="EI41" s="532"/>
      <c r="EJ41" s="532"/>
      <c r="EK41" s="533"/>
    </row>
    <row r="42" spans="1:141" s="15" customFormat="1" ht="12.75" x14ac:dyDescent="0.2">
      <c r="A42" s="328" t="s">
        <v>187</v>
      </c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05" t="s">
        <v>204</v>
      </c>
      <c r="AB42" s="306"/>
      <c r="AC42" s="306"/>
      <c r="AD42" s="306"/>
      <c r="AE42" s="306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3"/>
    </row>
    <row r="43" spans="1:141" s="15" customFormat="1" ht="12.75" x14ac:dyDescent="0.2">
      <c r="A43" s="313" t="s">
        <v>188</v>
      </c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05" t="s">
        <v>205</v>
      </c>
      <c r="AB43" s="306"/>
      <c r="AC43" s="306"/>
      <c r="AD43" s="306"/>
      <c r="AE43" s="306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3"/>
    </row>
    <row r="44" spans="1:141" s="15" customFormat="1" ht="12.75" x14ac:dyDescent="0.2">
      <c r="A44" s="301" t="s">
        <v>189</v>
      </c>
      <c r="B44" s="301"/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  <c r="AA44" s="305"/>
      <c r="AB44" s="306"/>
      <c r="AC44" s="306"/>
      <c r="AD44" s="306"/>
      <c r="AE44" s="306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3"/>
    </row>
    <row r="45" spans="1:141" s="15" customFormat="1" ht="12.75" x14ac:dyDescent="0.2">
      <c r="A45" s="304" t="s">
        <v>190</v>
      </c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5" t="s">
        <v>206</v>
      </c>
      <c r="AB45" s="306"/>
      <c r="AC45" s="306"/>
      <c r="AD45" s="306"/>
      <c r="AE45" s="306"/>
      <c r="AF45" s="589">
        <f>AF47+AF50</f>
        <v>3000</v>
      </c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  <c r="AY45" s="589"/>
      <c r="AZ45" s="589"/>
      <c r="BA45" s="589"/>
      <c r="BB45" s="589"/>
      <c r="BC45" s="589"/>
      <c r="BD45" s="589"/>
      <c r="BE45" s="589"/>
      <c r="BF45" s="589"/>
      <c r="BG45" s="589"/>
      <c r="BH45" s="589"/>
      <c r="BI45" s="589"/>
      <c r="BJ45" s="589"/>
      <c r="BK45" s="589"/>
      <c r="BL45" s="589"/>
      <c r="BM45" s="589"/>
      <c r="BN45" s="589"/>
      <c r="BO45" s="589"/>
      <c r="BP45" s="589"/>
      <c r="BQ45" s="589"/>
      <c r="BR45" s="589"/>
      <c r="BS45" s="589"/>
      <c r="BT45" s="589"/>
      <c r="BU45" s="589"/>
      <c r="BV45" s="589">
        <f>BV47+BV50</f>
        <v>3000</v>
      </c>
      <c r="BW45" s="589"/>
      <c r="BX45" s="589"/>
      <c r="BY45" s="589"/>
      <c r="BZ45" s="589"/>
      <c r="CA45" s="589"/>
      <c r="CB45" s="589"/>
      <c r="CC45" s="589"/>
      <c r="CD45" s="589"/>
      <c r="CE45" s="589">
        <f>CE47+CE50</f>
        <v>3000</v>
      </c>
      <c r="CF45" s="589"/>
      <c r="CG45" s="589"/>
      <c r="CH45" s="589"/>
      <c r="CI45" s="589"/>
      <c r="CJ45" s="589"/>
      <c r="CK45" s="589"/>
      <c r="CL45" s="589"/>
      <c r="CM45" s="589"/>
      <c r="CN45" s="589"/>
      <c r="CO45" s="589"/>
      <c r="CP45" s="589"/>
      <c r="CQ45" s="589"/>
      <c r="CR45" s="589"/>
      <c r="CS45" s="589"/>
      <c r="CT45" s="589"/>
      <c r="CU45" s="589"/>
      <c r="CV45" s="589"/>
      <c r="CW45" s="589"/>
      <c r="CX45" s="589"/>
      <c r="CY45" s="589"/>
      <c r="CZ45" s="589"/>
      <c r="DA45" s="589"/>
      <c r="DB45" s="589"/>
      <c r="DC45" s="589"/>
      <c r="DD45" s="589"/>
      <c r="DE45" s="589"/>
      <c r="DF45" s="589"/>
      <c r="DG45" s="589"/>
      <c r="DH45" s="589"/>
      <c r="DI45" s="589"/>
      <c r="DJ45" s="589"/>
      <c r="DK45" s="589"/>
      <c r="DL45" s="589"/>
      <c r="DM45" s="589"/>
      <c r="DN45" s="589"/>
      <c r="DO45" s="589"/>
      <c r="DP45" s="589"/>
      <c r="DQ45" s="589"/>
      <c r="DR45" s="589"/>
      <c r="DS45" s="589"/>
      <c r="DT45" s="589"/>
      <c r="DU45" s="589"/>
      <c r="DV45" s="589"/>
      <c r="DW45" s="589"/>
      <c r="DX45" s="589"/>
      <c r="DY45" s="589"/>
      <c r="DZ45" s="589"/>
      <c r="EA45" s="589"/>
      <c r="EB45" s="589"/>
      <c r="EC45" s="589"/>
      <c r="ED45" s="589"/>
      <c r="EE45" s="589"/>
      <c r="EF45" s="589"/>
      <c r="EG45" s="589"/>
      <c r="EH45" s="589"/>
      <c r="EI45" s="589"/>
      <c r="EJ45" s="589"/>
      <c r="EK45" s="590"/>
    </row>
    <row r="46" spans="1:141" s="15" customFormat="1" ht="12.75" x14ac:dyDescent="0.2">
      <c r="A46" s="290" t="s">
        <v>191</v>
      </c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305"/>
      <c r="AB46" s="306"/>
      <c r="AC46" s="306"/>
      <c r="AD46" s="306"/>
      <c r="AE46" s="306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  <c r="AY46" s="589"/>
      <c r="AZ46" s="589"/>
      <c r="BA46" s="589"/>
      <c r="BB46" s="589"/>
      <c r="BC46" s="589"/>
      <c r="BD46" s="589"/>
      <c r="BE46" s="589"/>
      <c r="BF46" s="589"/>
      <c r="BG46" s="589"/>
      <c r="BH46" s="589"/>
      <c r="BI46" s="589"/>
      <c r="BJ46" s="589"/>
      <c r="BK46" s="589"/>
      <c r="BL46" s="589"/>
      <c r="BM46" s="589"/>
      <c r="BN46" s="589"/>
      <c r="BO46" s="589"/>
      <c r="BP46" s="589"/>
      <c r="BQ46" s="589"/>
      <c r="BR46" s="589"/>
      <c r="BS46" s="589"/>
      <c r="BT46" s="589"/>
      <c r="BU46" s="589"/>
      <c r="BV46" s="589"/>
      <c r="BW46" s="589"/>
      <c r="BX46" s="589"/>
      <c r="BY46" s="589"/>
      <c r="BZ46" s="589"/>
      <c r="CA46" s="589"/>
      <c r="CB46" s="589"/>
      <c r="CC46" s="589"/>
      <c r="CD46" s="589"/>
      <c r="CE46" s="589"/>
      <c r="CF46" s="589"/>
      <c r="CG46" s="589"/>
      <c r="CH46" s="589"/>
      <c r="CI46" s="589"/>
      <c r="CJ46" s="589"/>
      <c r="CK46" s="589"/>
      <c r="CL46" s="589"/>
      <c r="CM46" s="589"/>
      <c r="CN46" s="589"/>
      <c r="CO46" s="589"/>
      <c r="CP46" s="589"/>
      <c r="CQ46" s="589"/>
      <c r="CR46" s="589"/>
      <c r="CS46" s="589"/>
      <c r="CT46" s="589"/>
      <c r="CU46" s="589"/>
      <c r="CV46" s="589"/>
      <c r="CW46" s="589"/>
      <c r="CX46" s="589"/>
      <c r="CY46" s="589"/>
      <c r="CZ46" s="589"/>
      <c r="DA46" s="589"/>
      <c r="DB46" s="589"/>
      <c r="DC46" s="589"/>
      <c r="DD46" s="589"/>
      <c r="DE46" s="589"/>
      <c r="DF46" s="589"/>
      <c r="DG46" s="589"/>
      <c r="DH46" s="589"/>
      <c r="DI46" s="589"/>
      <c r="DJ46" s="589"/>
      <c r="DK46" s="589"/>
      <c r="DL46" s="589"/>
      <c r="DM46" s="589"/>
      <c r="DN46" s="589"/>
      <c r="DO46" s="589"/>
      <c r="DP46" s="589"/>
      <c r="DQ46" s="589"/>
      <c r="DR46" s="589"/>
      <c r="DS46" s="589"/>
      <c r="DT46" s="589"/>
      <c r="DU46" s="589"/>
      <c r="DV46" s="589"/>
      <c r="DW46" s="589"/>
      <c r="DX46" s="589"/>
      <c r="DY46" s="589"/>
      <c r="DZ46" s="589"/>
      <c r="EA46" s="589"/>
      <c r="EB46" s="589"/>
      <c r="EC46" s="589"/>
      <c r="ED46" s="589"/>
      <c r="EE46" s="589"/>
      <c r="EF46" s="589"/>
      <c r="EG46" s="589"/>
      <c r="EH46" s="589"/>
      <c r="EI46" s="589"/>
      <c r="EJ46" s="589"/>
      <c r="EK46" s="590"/>
    </row>
    <row r="47" spans="1:141" s="15" customFormat="1" ht="12.75" x14ac:dyDescent="0.2">
      <c r="A47" s="313" t="s">
        <v>133</v>
      </c>
      <c r="B47" s="313"/>
      <c r="C47" s="313"/>
      <c r="D47" s="313"/>
      <c r="E47" s="313"/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05" t="s">
        <v>207</v>
      </c>
      <c r="AB47" s="306"/>
      <c r="AC47" s="306"/>
      <c r="AD47" s="306"/>
      <c r="AE47" s="306"/>
      <c r="AF47" s="589">
        <v>3000</v>
      </c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  <c r="AY47" s="589"/>
      <c r="AZ47" s="589"/>
      <c r="BA47" s="589"/>
      <c r="BB47" s="589"/>
      <c r="BC47" s="589"/>
      <c r="BD47" s="589"/>
      <c r="BE47" s="589"/>
      <c r="BF47" s="589"/>
      <c r="BG47" s="589"/>
      <c r="BH47" s="589"/>
      <c r="BI47" s="589"/>
      <c r="BJ47" s="589"/>
      <c r="BK47" s="589"/>
      <c r="BL47" s="589"/>
      <c r="BM47" s="589"/>
      <c r="BN47" s="589"/>
      <c r="BO47" s="589"/>
      <c r="BP47" s="589"/>
      <c r="BQ47" s="589"/>
      <c r="BR47" s="589"/>
      <c r="BS47" s="589"/>
      <c r="BT47" s="589"/>
      <c r="BU47" s="589"/>
      <c r="BV47" s="589">
        <f>CE47+CV47</f>
        <v>3000</v>
      </c>
      <c r="BW47" s="589"/>
      <c r="BX47" s="589"/>
      <c r="BY47" s="589"/>
      <c r="BZ47" s="589"/>
      <c r="CA47" s="589"/>
      <c r="CB47" s="589"/>
      <c r="CC47" s="589"/>
      <c r="CD47" s="589"/>
      <c r="CE47" s="589">
        <v>3000</v>
      </c>
      <c r="CF47" s="589"/>
      <c r="CG47" s="589"/>
      <c r="CH47" s="589"/>
      <c r="CI47" s="589"/>
      <c r="CJ47" s="589"/>
      <c r="CK47" s="589"/>
      <c r="CL47" s="589"/>
      <c r="CM47" s="589"/>
      <c r="CN47" s="589"/>
      <c r="CO47" s="589"/>
      <c r="CP47" s="589"/>
      <c r="CQ47" s="589"/>
      <c r="CR47" s="589"/>
      <c r="CS47" s="589"/>
      <c r="CT47" s="589"/>
      <c r="CU47" s="589"/>
      <c r="CV47" s="589"/>
      <c r="CW47" s="589"/>
      <c r="CX47" s="589"/>
      <c r="CY47" s="589"/>
      <c r="CZ47" s="589"/>
      <c r="DA47" s="589"/>
      <c r="DB47" s="589"/>
      <c r="DC47" s="589"/>
      <c r="DD47" s="589"/>
      <c r="DE47" s="589"/>
      <c r="DF47" s="589"/>
      <c r="DG47" s="589"/>
      <c r="DH47" s="589"/>
      <c r="DI47" s="589"/>
      <c r="DJ47" s="589"/>
      <c r="DK47" s="589"/>
      <c r="DL47" s="589"/>
      <c r="DM47" s="589"/>
      <c r="DN47" s="589"/>
      <c r="DO47" s="589"/>
      <c r="DP47" s="589"/>
      <c r="DQ47" s="589"/>
      <c r="DR47" s="589"/>
      <c r="DS47" s="589"/>
      <c r="DT47" s="589"/>
      <c r="DU47" s="589"/>
      <c r="DV47" s="589"/>
      <c r="DW47" s="589"/>
      <c r="DX47" s="589"/>
      <c r="DY47" s="589"/>
      <c r="DZ47" s="589"/>
      <c r="EA47" s="589"/>
      <c r="EB47" s="589"/>
      <c r="EC47" s="589"/>
      <c r="ED47" s="589"/>
      <c r="EE47" s="589"/>
      <c r="EF47" s="589"/>
      <c r="EG47" s="589"/>
      <c r="EH47" s="589"/>
      <c r="EI47" s="589"/>
      <c r="EJ47" s="589"/>
      <c r="EK47" s="590"/>
    </row>
    <row r="48" spans="1:141" s="15" customFormat="1" ht="12.75" x14ac:dyDescent="0.2">
      <c r="A48" s="337" t="s">
        <v>192</v>
      </c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05"/>
      <c r="AB48" s="306"/>
      <c r="AC48" s="306"/>
      <c r="AD48" s="306"/>
      <c r="AE48" s="306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  <c r="AY48" s="589"/>
      <c r="AZ48" s="589"/>
      <c r="BA48" s="589"/>
      <c r="BB48" s="589"/>
      <c r="BC48" s="589"/>
      <c r="BD48" s="589"/>
      <c r="BE48" s="589"/>
      <c r="BF48" s="589"/>
      <c r="BG48" s="589"/>
      <c r="BH48" s="589"/>
      <c r="BI48" s="589"/>
      <c r="BJ48" s="589"/>
      <c r="BK48" s="589"/>
      <c r="BL48" s="589"/>
      <c r="BM48" s="589"/>
      <c r="BN48" s="589"/>
      <c r="BO48" s="589"/>
      <c r="BP48" s="589"/>
      <c r="BQ48" s="589"/>
      <c r="BR48" s="589"/>
      <c r="BS48" s="589"/>
      <c r="BT48" s="589"/>
      <c r="BU48" s="589"/>
      <c r="BV48" s="589"/>
      <c r="BW48" s="589"/>
      <c r="BX48" s="589"/>
      <c r="BY48" s="589"/>
      <c r="BZ48" s="589"/>
      <c r="CA48" s="589"/>
      <c r="CB48" s="589"/>
      <c r="CC48" s="589"/>
      <c r="CD48" s="589"/>
      <c r="CE48" s="589"/>
      <c r="CF48" s="589"/>
      <c r="CG48" s="589"/>
      <c r="CH48" s="589"/>
      <c r="CI48" s="589"/>
      <c r="CJ48" s="589"/>
      <c r="CK48" s="589"/>
      <c r="CL48" s="589"/>
      <c r="CM48" s="589"/>
      <c r="CN48" s="589"/>
      <c r="CO48" s="589"/>
      <c r="CP48" s="589"/>
      <c r="CQ48" s="589"/>
      <c r="CR48" s="589"/>
      <c r="CS48" s="589"/>
      <c r="CT48" s="589"/>
      <c r="CU48" s="589"/>
      <c r="CV48" s="589"/>
      <c r="CW48" s="589"/>
      <c r="CX48" s="589"/>
      <c r="CY48" s="589"/>
      <c r="CZ48" s="589"/>
      <c r="DA48" s="589"/>
      <c r="DB48" s="589"/>
      <c r="DC48" s="589"/>
      <c r="DD48" s="589"/>
      <c r="DE48" s="589"/>
      <c r="DF48" s="589"/>
      <c r="DG48" s="589"/>
      <c r="DH48" s="589"/>
      <c r="DI48" s="589"/>
      <c r="DJ48" s="589"/>
      <c r="DK48" s="589"/>
      <c r="DL48" s="589"/>
      <c r="DM48" s="589"/>
      <c r="DN48" s="589"/>
      <c r="DO48" s="589"/>
      <c r="DP48" s="589"/>
      <c r="DQ48" s="589"/>
      <c r="DR48" s="589"/>
      <c r="DS48" s="589"/>
      <c r="DT48" s="589"/>
      <c r="DU48" s="589"/>
      <c r="DV48" s="589"/>
      <c r="DW48" s="589"/>
      <c r="DX48" s="589"/>
      <c r="DY48" s="589"/>
      <c r="DZ48" s="589"/>
      <c r="EA48" s="589"/>
      <c r="EB48" s="589"/>
      <c r="EC48" s="589"/>
      <c r="ED48" s="589"/>
      <c r="EE48" s="589"/>
      <c r="EF48" s="589"/>
      <c r="EG48" s="589"/>
      <c r="EH48" s="589"/>
      <c r="EI48" s="589"/>
      <c r="EJ48" s="589"/>
      <c r="EK48" s="590"/>
    </row>
    <row r="49" spans="1:141" s="15" customFormat="1" ht="12.75" x14ac:dyDescent="0.2">
      <c r="A49" s="301" t="s">
        <v>193</v>
      </c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  <c r="AA49" s="305"/>
      <c r="AB49" s="306"/>
      <c r="AC49" s="306"/>
      <c r="AD49" s="306"/>
      <c r="AE49" s="306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  <c r="AY49" s="589"/>
      <c r="AZ49" s="589"/>
      <c r="BA49" s="589"/>
      <c r="BB49" s="589"/>
      <c r="BC49" s="589"/>
      <c r="BD49" s="589"/>
      <c r="BE49" s="589"/>
      <c r="BF49" s="589"/>
      <c r="BG49" s="589"/>
      <c r="BH49" s="589"/>
      <c r="BI49" s="589"/>
      <c r="BJ49" s="589"/>
      <c r="BK49" s="589"/>
      <c r="BL49" s="589"/>
      <c r="BM49" s="589"/>
      <c r="BN49" s="589"/>
      <c r="BO49" s="589"/>
      <c r="BP49" s="589"/>
      <c r="BQ49" s="589"/>
      <c r="BR49" s="589"/>
      <c r="BS49" s="589"/>
      <c r="BT49" s="589"/>
      <c r="BU49" s="589"/>
      <c r="BV49" s="589"/>
      <c r="BW49" s="589"/>
      <c r="BX49" s="589"/>
      <c r="BY49" s="589"/>
      <c r="BZ49" s="589"/>
      <c r="CA49" s="589"/>
      <c r="CB49" s="589"/>
      <c r="CC49" s="589"/>
      <c r="CD49" s="589"/>
      <c r="CE49" s="589"/>
      <c r="CF49" s="589"/>
      <c r="CG49" s="589"/>
      <c r="CH49" s="589"/>
      <c r="CI49" s="589"/>
      <c r="CJ49" s="589"/>
      <c r="CK49" s="589"/>
      <c r="CL49" s="589"/>
      <c r="CM49" s="589"/>
      <c r="CN49" s="589"/>
      <c r="CO49" s="589"/>
      <c r="CP49" s="589"/>
      <c r="CQ49" s="589"/>
      <c r="CR49" s="589"/>
      <c r="CS49" s="589"/>
      <c r="CT49" s="589"/>
      <c r="CU49" s="589"/>
      <c r="CV49" s="589"/>
      <c r="CW49" s="589"/>
      <c r="CX49" s="589"/>
      <c r="CY49" s="589"/>
      <c r="CZ49" s="589"/>
      <c r="DA49" s="589"/>
      <c r="DB49" s="589"/>
      <c r="DC49" s="589"/>
      <c r="DD49" s="589"/>
      <c r="DE49" s="589"/>
      <c r="DF49" s="589"/>
      <c r="DG49" s="589"/>
      <c r="DH49" s="589"/>
      <c r="DI49" s="589"/>
      <c r="DJ49" s="589"/>
      <c r="DK49" s="589"/>
      <c r="DL49" s="589"/>
      <c r="DM49" s="589"/>
      <c r="DN49" s="589"/>
      <c r="DO49" s="589"/>
      <c r="DP49" s="589"/>
      <c r="DQ49" s="589"/>
      <c r="DR49" s="589"/>
      <c r="DS49" s="589"/>
      <c r="DT49" s="589"/>
      <c r="DU49" s="589"/>
      <c r="DV49" s="589"/>
      <c r="DW49" s="589"/>
      <c r="DX49" s="589"/>
      <c r="DY49" s="589"/>
      <c r="DZ49" s="589"/>
      <c r="EA49" s="589"/>
      <c r="EB49" s="589"/>
      <c r="EC49" s="589"/>
      <c r="ED49" s="589"/>
      <c r="EE49" s="589"/>
      <c r="EF49" s="589"/>
      <c r="EG49" s="589"/>
      <c r="EH49" s="589"/>
      <c r="EI49" s="589"/>
      <c r="EJ49" s="589"/>
      <c r="EK49" s="590"/>
    </row>
    <row r="50" spans="1:141" s="15" customFormat="1" ht="12.75" x14ac:dyDescent="0.2">
      <c r="A50" s="313" t="s">
        <v>194</v>
      </c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05" t="s">
        <v>208</v>
      </c>
      <c r="AB50" s="306"/>
      <c r="AC50" s="306"/>
      <c r="AD50" s="306"/>
      <c r="AE50" s="306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  <c r="AY50" s="589"/>
      <c r="AZ50" s="589"/>
      <c r="BA50" s="589"/>
      <c r="BB50" s="589"/>
      <c r="BC50" s="589"/>
      <c r="BD50" s="589"/>
      <c r="BE50" s="589"/>
      <c r="BF50" s="589"/>
      <c r="BG50" s="589"/>
      <c r="BH50" s="589"/>
      <c r="BI50" s="589"/>
      <c r="BJ50" s="589"/>
      <c r="BK50" s="589"/>
      <c r="BL50" s="589"/>
      <c r="BM50" s="589"/>
      <c r="BN50" s="589"/>
      <c r="BO50" s="589"/>
      <c r="BP50" s="589"/>
      <c r="BQ50" s="589"/>
      <c r="BR50" s="589"/>
      <c r="BS50" s="589"/>
      <c r="BT50" s="589"/>
      <c r="BU50" s="589"/>
      <c r="BV50" s="589"/>
      <c r="BW50" s="589"/>
      <c r="BX50" s="589"/>
      <c r="BY50" s="589"/>
      <c r="BZ50" s="589"/>
      <c r="CA50" s="589"/>
      <c r="CB50" s="589"/>
      <c r="CC50" s="589"/>
      <c r="CD50" s="589"/>
      <c r="CE50" s="589"/>
      <c r="CF50" s="589"/>
      <c r="CG50" s="589"/>
      <c r="CH50" s="589"/>
      <c r="CI50" s="589"/>
      <c r="CJ50" s="589"/>
      <c r="CK50" s="589"/>
      <c r="CL50" s="589"/>
      <c r="CM50" s="589"/>
      <c r="CN50" s="589"/>
      <c r="CO50" s="589"/>
      <c r="CP50" s="589"/>
      <c r="CQ50" s="589"/>
      <c r="CR50" s="589"/>
      <c r="CS50" s="589"/>
      <c r="CT50" s="589"/>
      <c r="CU50" s="589"/>
      <c r="CV50" s="589"/>
      <c r="CW50" s="589"/>
      <c r="CX50" s="589"/>
      <c r="CY50" s="589"/>
      <c r="CZ50" s="589"/>
      <c r="DA50" s="589"/>
      <c r="DB50" s="589"/>
      <c r="DC50" s="589"/>
      <c r="DD50" s="589"/>
      <c r="DE50" s="589"/>
      <c r="DF50" s="589"/>
      <c r="DG50" s="589"/>
      <c r="DH50" s="589"/>
      <c r="DI50" s="589"/>
      <c r="DJ50" s="589"/>
      <c r="DK50" s="589"/>
      <c r="DL50" s="589"/>
      <c r="DM50" s="589"/>
      <c r="DN50" s="589"/>
      <c r="DO50" s="589"/>
      <c r="DP50" s="589"/>
      <c r="DQ50" s="589"/>
      <c r="DR50" s="589"/>
      <c r="DS50" s="589"/>
      <c r="DT50" s="589"/>
      <c r="DU50" s="589"/>
      <c r="DV50" s="589"/>
      <c r="DW50" s="589"/>
      <c r="DX50" s="589"/>
      <c r="DY50" s="589"/>
      <c r="DZ50" s="589"/>
      <c r="EA50" s="589"/>
      <c r="EB50" s="589"/>
      <c r="EC50" s="589"/>
      <c r="ED50" s="589"/>
      <c r="EE50" s="589"/>
      <c r="EF50" s="589"/>
      <c r="EG50" s="589"/>
      <c r="EH50" s="589"/>
      <c r="EI50" s="589"/>
      <c r="EJ50" s="589"/>
      <c r="EK50" s="590"/>
    </row>
    <row r="51" spans="1:141" s="15" customFormat="1" ht="12.75" x14ac:dyDescent="0.2">
      <c r="A51" s="301" t="s">
        <v>195</v>
      </c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5"/>
      <c r="AB51" s="306"/>
      <c r="AC51" s="306"/>
      <c r="AD51" s="306"/>
      <c r="AE51" s="306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  <c r="AY51" s="589"/>
      <c r="AZ51" s="589"/>
      <c r="BA51" s="589"/>
      <c r="BB51" s="589"/>
      <c r="BC51" s="589"/>
      <c r="BD51" s="589"/>
      <c r="BE51" s="589"/>
      <c r="BF51" s="589"/>
      <c r="BG51" s="589"/>
      <c r="BH51" s="589"/>
      <c r="BI51" s="589"/>
      <c r="BJ51" s="589"/>
      <c r="BK51" s="589"/>
      <c r="BL51" s="589"/>
      <c r="BM51" s="589"/>
      <c r="BN51" s="589"/>
      <c r="BO51" s="589"/>
      <c r="BP51" s="589"/>
      <c r="BQ51" s="589"/>
      <c r="BR51" s="589"/>
      <c r="BS51" s="589"/>
      <c r="BT51" s="589"/>
      <c r="BU51" s="589"/>
      <c r="BV51" s="589"/>
      <c r="BW51" s="589"/>
      <c r="BX51" s="589"/>
      <c r="BY51" s="589"/>
      <c r="BZ51" s="589"/>
      <c r="CA51" s="589"/>
      <c r="CB51" s="589"/>
      <c r="CC51" s="589"/>
      <c r="CD51" s="589"/>
      <c r="CE51" s="589"/>
      <c r="CF51" s="589"/>
      <c r="CG51" s="589"/>
      <c r="CH51" s="589"/>
      <c r="CI51" s="589"/>
      <c r="CJ51" s="589"/>
      <c r="CK51" s="589"/>
      <c r="CL51" s="589"/>
      <c r="CM51" s="589"/>
      <c r="CN51" s="589"/>
      <c r="CO51" s="589"/>
      <c r="CP51" s="589"/>
      <c r="CQ51" s="589"/>
      <c r="CR51" s="589"/>
      <c r="CS51" s="589"/>
      <c r="CT51" s="589"/>
      <c r="CU51" s="589"/>
      <c r="CV51" s="589"/>
      <c r="CW51" s="589"/>
      <c r="CX51" s="589"/>
      <c r="CY51" s="589"/>
      <c r="CZ51" s="589"/>
      <c r="DA51" s="589"/>
      <c r="DB51" s="589"/>
      <c r="DC51" s="589"/>
      <c r="DD51" s="589"/>
      <c r="DE51" s="589"/>
      <c r="DF51" s="589"/>
      <c r="DG51" s="589"/>
      <c r="DH51" s="589"/>
      <c r="DI51" s="589"/>
      <c r="DJ51" s="589"/>
      <c r="DK51" s="589"/>
      <c r="DL51" s="589"/>
      <c r="DM51" s="589"/>
      <c r="DN51" s="589"/>
      <c r="DO51" s="589"/>
      <c r="DP51" s="589"/>
      <c r="DQ51" s="589"/>
      <c r="DR51" s="589"/>
      <c r="DS51" s="589"/>
      <c r="DT51" s="589"/>
      <c r="DU51" s="589"/>
      <c r="DV51" s="589"/>
      <c r="DW51" s="589"/>
      <c r="DX51" s="589"/>
      <c r="DY51" s="589"/>
      <c r="DZ51" s="589"/>
      <c r="EA51" s="589"/>
      <c r="EB51" s="589"/>
      <c r="EC51" s="589"/>
      <c r="ED51" s="589"/>
      <c r="EE51" s="589"/>
      <c r="EF51" s="589"/>
      <c r="EG51" s="589"/>
      <c r="EH51" s="589"/>
      <c r="EI51" s="589"/>
      <c r="EJ51" s="589"/>
      <c r="EK51" s="590"/>
    </row>
    <row r="52" spans="1:141" s="15" customFormat="1" ht="13.5" thickBot="1" x14ac:dyDescent="0.25">
      <c r="A52" s="302" t="s">
        <v>38</v>
      </c>
      <c r="B52" s="302"/>
      <c r="C52" s="302"/>
      <c r="D52" s="302"/>
      <c r="E52" s="302"/>
      <c r="F52" s="302"/>
      <c r="G52" s="302"/>
      <c r="H52" s="302"/>
      <c r="I52" s="302"/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  <c r="AA52" s="322" t="s">
        <v>42</v>
      </c>
      <c r="AB52" s="323"/>
      <c r="AC52" s="323"/>
      <c r="AD52" s="323"/>
      <c r="AE52" s="323"/>
      <c r="AF52" s="593">
        <v>3000</v>
      </c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593"/>
      <c r="AS52" s="593"/>
      <c r="AT52" s="593"/>
      <c r="AU52" s="593"/>
      <c r="AV52" s="593"/>
      <c r="AW52" s="593"/>
      <c r="AX52" s="593"/>
      <c r="AY52" s="593"/>
      <c r="AZ52" s="593"/>
      <c r="BA52" s="593"/>
      <c r="BB52" s="593"/>
      <c r="BC52" s="593"/>
      <c r="BD52" s="593"/>
      <c r="BE52" s="593"/>
      <c r="BF52" s="593"/>
      <c r="BG52" s="593"/>
      <c r="BH52" s="593"/>
      <c r="BI52" s="593"/>
      <c r="BJ52" s="593"/>
      <c r="BK52" s="593"/>
      <c r="BL52" s="593"/>
      <c r="BM52" s="593"/>
      <c r="BN52" s="593"/>
      <c r="BO52" s="593"/>
      <c r="BP52" s="593"/>
      <c r="BQ52" s="593"/>
      <c r="BR52" s="593"/>
      <c r="BS52" s="593"/>
      <c r="BT52" s="593"/>
      <c r="BU52" s="593"/>
      <c r="BV52" s="593">
        <v>3000</v>
      </c>
      <c r="BW52" s="593"/>
      <c r="BX52" s="593"/>
      <c r="BY52" s="593"/>
      <c r="BZ52" s="593"/>
      <c r="CA52" s="593"/>
      <c r="CB52" s="593"/>
      <c r="CC52" s="593"/>
      <c r="CD52" s="593"/>
      <c r="CE52" s="593">
        <v>3000</v>
      </c>
      <c r="CF52" s="593"/>
      <c r="CG52" s="593"/>
      <c r="CH52" s="593"/>
      <c r="CI52" s="593"/>
      <c r="CJ52" s="593"/>
      <c r="CK52" s="593"/>
      <c r="CL52" s="593"/>
      <c r="CM52" s="593"/>
      <c r="CN52" s="593"/>
      <c r="CO52" s="593"/>
      <c r="CP52" s="593"/>
      <c r="CQ52" s="593"/>
      <c r="CR52" s="593"/>
      <c r="CS52" s="593"/>
      <c r="CT52" s="593"/>
      <c r="CU52" s="593"/>
      <c r="CV52" s="591"/>
      <c r="CW52" s="591"/>
      <c r="CX52" s="591"/>
      <c r="CY52" s="591"/>
      <c r="CZ52" s="591"/>
      <c r="DA52" s="591"/>
      <c r="DB52" s="591"/>
      <c r="DC52" s="591"/>
      <c r="DD52" s="591"/>
      <c r="DE52" s="591"/>
      <c r="DF52" s="591"/>
      <c r="DG52" s="591"/>
      <c r="DH52" s="591"/>
      <c r="DI52" s="591"/>
      <c r="DJ52" s="591"/>
      <c r="DK52" s="591"/>
      <c r="DL52" s="591"/>
      <c r="DM52" s="591"/>
      <c r="DN52" s="591"/>
      <c r="DO52" s="591"/>
      <c r="DP52" s="591"/>
      <c r="DQ52" s="591"/>
      <c r="DR52" s="591"/>
      <c r="DS52" s="591"/>
      <c r="DT52" s="591"/>
      <c r="DU52" s="591"/>
      <c r="DV52" s="591"/>
      <c r="DW52" s="591"/>
      <c r="DX52" s="591"/>
      <c r="DY52" s="591"/>
      <c r="DZ52" s="591"/>
      <c r="EA52" s="591"/>
      <c r="EB52" s="591"/>
      <c r="EC52" s="591"/>
      <c r="ED52" s="591"/>
      <c r="EE52" s="591"/>
      <c r="EF52" s="591"/>
      <c r="EG52" s="591"/>
      <c r="EH52" s="591"/>
      <c r="EI52" s="591"/>
      <c r="EJ52" s="591"/>
      <c r="EK52" s="592"/>
    </row>
    <row r="53" spans="1:141" s="15" customFormat="1" ht="12.75" x14ac:dyDescent="0.2"/>
    <row r="54" spans="1:141" s="15" customFormat="1" ht="12.75" x14ac:dyDescent="0.2">
      <c r="A54" s="7" t="s">
        <v>45</v>
      </c>
    </row>
    <row r="55" spans="1:141" s="15" customFormat="1" ht="12.75" x14ac:dyDescent="0.2">
      <c r="A55" s="7" t="s">
        <v>50</v>
      </c>
      <c r="W55" s="288" t="str">
        <f>Лист1!$O$68</f>
        <v>директор</v>
      </c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  <c r="BC55" s="288"/>
      <c r="BD55" s="288"/>
      <c r="BG55" s="288"/>
      <c r="BH55" s="288"/>
      <c r="BI55" s="288"/>
      <c r="BJ55" s="288"/>
      <c r="BK55" s="288"/>
      <c r="BL55" s="288"/>
      <c r="BM55" s="288"/>
      <c r="BN55" s="288"/>
      <c r="BO55" s="288"/>
      <c r="BP55" s="288"/>
      <c r="BQ55" s="288"/>
      <c r="BR55" s="288"/>
      <c r="BS55" s="288"/>
      <c r="BT55" s="288"/>
      <c r="BU55" s="288"/>
      <c r="BV55" s="288"/>
      <c r="BW55" s="288"/>
      <c r="BX55" s="288"/>
      <c r="BY55" s="288"/>
      <c r="BZ55" s="288"/>
      <c r="CA55" s="288"/>
      <c r="CB55" s="288"/>
      <c r="CC55" s="288"/>
      <c r="CD55" s="288"/>
      <c r="CE55" s="288"/>
      <c r="CF55" s="288"/>
      <c r="CG55" s="288"/>
      <c r="CH55" s="288"/>
      <c r="CI55" s="288"/>
      <c r="CJ55" s="288"/>
      <c r="CK55" s="288"/>
      <c r="CL55" s="288"/>
      <c r="CM55" s="288"/>
      <c r="CN55" s="288"/>
      <c r="CQ55" s="288" t="str">
        <f>Лист1!$BB$68</f>
        <v>И.Ю. Лодырев</v>
      </c>
      <c r="CR55" s="288"/>
      <c r="CS55" s="288"/>
      <c r="CT55" s="288"/>
      <c r="CU55" s="288"/>
      <c r="CV55" s="288"/>
      <c r="CW55" s="288"/>
      <c r="CX55" s="288"/>
      <c r="CY55" s="288"/>
      <c r="CZ55" s="288"/>
      <c r="DA55" s="288"/>
      <c r="DB55" s="288"/>
      <c r="DC55" s="288"/>
      <c r="DD55" s="288"/>
      <c r="DE55" s="288"/>
      <c r="DF55" s="288"/>
      <c r="DG55" s="288"/>
      <c r="DH55" s="288"/>
      <c r="DI55" s="288"/>
      <c r="DJ55" s="288"/>
      <c r="DK55" s="288"/>
      <c r="DL55" s="288"/>
      <c r="DM55" s="288"/>
      <c r="DN55" s="288"/>
      <c r="DO55" s="288"/>
      <c r="DP55" s="288"/>
      <c r="DQ55" s="288"/>
      <c r="DR55" s="288"/>
      <c r="DS55" s="288"/>
      <c r="DT55" s="288"/>
      <c r="DU55" s="288"/>
      <c r="DV55" s="288"/>
      <c r="DW55" s="288"/>
      <c r="DX55" s="288"/>
    </row>
    <row r="56" spans="1:141" s="14" customFormat="1" ht="10.5" x14ac:dyDescent="0.2">
      <c r="W56" s="287" t="s">
        <v>46</v>
      </c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7"/>
      <c r="BC56" s="287"/>
      <c r="BD56" s="287"/>
      <c r="BG56" s="287" t="s">
        <v>47</v>
      </c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7"/>
      <c r="BY56" s="287"/>
      <c r="BZ56" s="287"/>
      <c r="CA56" s="287"/>
      <c r="CB56" s="287"/>
      <c r="CC56" s="287"/>
      <c r="CD56" s="287"/>
      <c r="CE56" s="287"/>
      <c r="CF56" s="287"/>
      <c r="CG56" s="287"/>
      <c r="CH56" s="287"/>
      <c r="CI56" s="287"/>
      <c r="CJ56" s="287"/>
      <c r="CK56" s="287"/>
      <c r="CL56" s="287"/>
      <c r="CM56" s="287"/>
      <c r="CN56" s="287"/>
      <c r="CQ56" s="287" t="s">
        <v>48</v>
      </c>
      <c r="CR56" s="287"/>
      <c r="CS56" s="287"/>
      <c r="CT56" s="287"/>
      <c r="CU56" s="287"/>
      <c r="CV56" s="287"/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87"/>
      <c r="DH56" s="287"/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</row>
    <row r="57" spans="1:141" s="15" customFormat="1" ht="12.75" x14ac:dyDescent="0.2">
      <c r="A57" s="7" t="s">
        <v>49</v>
      </c>
      <c r="W57" s="288" t="s">
        <v>1592</v>
      </c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G57" s="288" t="s">
        <v>1594</v>
      </c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Q57" s="284" t="s">
        <v>1593</v>
      </c>
      <c r="CR57" s="284"/>
      <c r="CS57" s="284"/>
      <c r="CT57" s="284"/>
      <c r="CU57" s="284"/>
      <c r="CV57" s="284"/>
      <c r="CW57" s="284"/>
      <c r="CX57" s="284"/>
      <c r="CY57" s="284"/>
      <c r="CZ57" s="284"/>
      <c r="DA57" s="284"/>
      <c r="DB57" s="284"/>
      <c r="DC57" s="284"/>
      <c r="DD57" s="284"/>
      <c r="DE57" s="284"/>
      <c r="DF57" s="284"/>
      <c r="DG57" s="284"/>
      <c r="DH57" s="284"/>
      <c r="DI57" s="284"/>
      <c r="DJ57" s="284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284"/>
      <c r="DW57" s="284"/>
      <c r="DX57" s="284"/>
    </row>
    <row r="58" spans="1:141" s="14" customFormat="1" ht="10.5" x14ac:dyDescent="0.2">
      <c r="W58" s="287" t="s">
        <v>46</v>
      </c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G58" s="287" t="s">
        <v>87</v>
      </c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Q58" s="287" t="s">
        <v>169</v>
      </c>
      <c r="CR58" s="287"/>
      <c r="CS58" s="287"/>
      <c r="CT58" s="287"/>
      <c r="CU58" s="287"/>
      <c r="CV58" s="287"/>
      <c r="CW58" s="287"/>
      <c r="CX58" s="287"/>
      <c r="CY58" s="287"/>
      <c r="CZ58" s="287"/>
      <c r="DA58" s="287"/>
      <c r="DB58" s="287"/>
      <c r="DC58" s="287"/>
      <c r="DD58" s="287"/>
      <c r="DE58" s="287"/>
      <c r="DF58" s="287"/>
      <c r="DG58" s="287"/>
      <c r="DH58" s="287"/>
      <c r="DI58" s="287"/>
      <c r="DJ58" s="287"/>
      <c r="DK58" s="287"/>
      <c r="DL58" s="287"/>
      <c r="DM58" s="287"/>
      <c r="DN58" s="287"/>
      <c r="DO58" s="287"/>
      <c r="DP58" s="287"/>
      <c r="DQ58" s="287"/>
      <c r="DR58" s="287"/>
      <c r="DS58" s="287"/>
      <c r="DT58" s="287"/>
      <c r="DU58" s="287"/>
      <c r="DV58" s="287"/>
      <c r="DW58" s="287"/>
      <c r="DX58" s="287"/>
    </row>
    <row r="59" spans="1:141" s="15" customFormat="1" ht="12.75" x14ac:dyDescent="0.2">
      <c r="A59" s="13" t="s">
        <v>51</v>
      </c>
      <c r="B59" s="540" t="str">
        <f>Лист1!$B$74</f>
        <v>20</v>
      </c>
      <c r="C59" s="540"/>
      <c r="D59" s="540"/>
      <c r="E59" s="7" t="s">
        <v>52</v>
      </c>
      <c r="G59" s="284" t="str">
        <f>Лист1!$G$74</f>
        <v>февраля</v>
      </c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5">
        <v>20</v>
      </c>
      <c r="S59" s="285"/>
      <c r="T59" s="285"/>
      <c r="U59" s="541" t="str">
        <f>Лист1!$U$74</f>
        <v>25</v>
      </c>
      <c r="V59" s="541"/>
      <c r="W59" s="541"/>
      <c r="X59" s="7" t="s">
        <v>10</v>
      </c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79">
    <mergeCell ref="DU17:EC17"/>
    <mergeCell ref="ED17:EK17"/>
    <mergeCell ref="DM17:DT17"/>
    <mergeCell ref="DM16:DT16"/>
    <mergeCell ref="DU16:EC16"/>
    <mergeCell ref="ED16:EK16"/>
    <mergeCell ref="BV15:DC15"/>
    <mergeCell ref="B59:D59"/>
    <mergeCell ref="G59:Q59"/>
    <mergeCell ref="R59:T59"/>
    <mergeCell ref="U59:W59"/>
    <mergeCell ref="ED43:EK44"/>
    <mergeCell ref="ED42:EK42"/>
    <mergeCell ref="W58:BD58"/>
    <mergeCell ref="BG58:CN58"/>
    <mergeCell ref="CQ58:DX58"/>
    <mergeCell ref="CQ55:DX55"/>
    <mergeCell ref="W56:BD56"/>
    <mergeCell ref="BG56:CN56"/>
    <mergeCell ref="CQ56:DX56"/>
    <mergeCell ref="CN39:CU41"/>
    <mergeCell ref="BN43:BU44"/>
    <mergeCell ref="BV43:CD44"/>
    <mergeCell ref="CE43:CM44"/>
    <mergeCell ref="W57:BD57"/>
    <mergeCell ref="BG57:CN57"/>
    <mergeCell ref="BF47:BM49"/>
    <mergeCell ref="BN47:BU49"/>
    <mergeCell ref="BV47:CD49"/>
    <mergeCell ref="CE47:CM49"/>
    <mergeCell ref="CN47:CU49"/>
    <mergeCell ref="BF26:BM28"/>
    <mergeCell ref="BN26:BU28"/>
    <mergeCell ref="BV26:CD28"/>
    <mergeCell ref="CE26:CM28"/>
    <mergeCell ref="CN26:CU28"/>
    <mergeCell ref="BV34:CD35"/>
    <mergeCell ref="CE34:CM35"/>
    <mergeCell ref="A52:Z52"/>
    <mergeCell ref="AA52:AE52"/>
    <mergeCell ref="AF52:AN52"/>
    <mergeCell ref="CE42:CM42"/>
    <mergeCell ref="CQ57:DX57"/>
    <mergeCell ref="W55:BD55"/>
    <mergeCell ref="BG55:CN55"/>
    <mergeCell ref="AO52:AV52"/>
    <mergeCell ref="AW52:BE52"/>
    <mergeCell ref="BF52:BM52"/>
    <mergeCell ref="ED34:EK35"/>
    <mergeCell ref="AA43:AE44"/>
    <mergeCell ref="AF43:AN44"/>
    <mergeCell ref="AO43:AV44"/>
    <mergeCell ref="AW43:BE44"/>
    <mergeCell ref="BF43:BM44"/>
    <mergeCell ref="CN42:CU42"/>
    <mergeCell ref="CV42:DC42"/>
    <mergeCell ref="DD42:DL42"/>
    <mergeCell ref="DM42:DT42"/>
    <mergeCell ref="DU42:EC42"/>
    <mergeCell ref="DD39:DL41"/>
    <mergeCell ref="DM39:DT41"/>
    <mergeCell ref="DU39:EC41"/>
    <mergeCell ref="ED39:EK41"/>
    <mergeCell ref="DD34:DL35"/>
    <mergeCell ref="DM34:DT35"/>
    <mergeCell ref="ED29:EK31"/>
    <mergeCell ref="AA36:AE38"/>
    <mergeCell ref="AF36:AN38"/>
    <mergeCell ref="AO36:AV38"/>
    <mergeCell ref="AW36:BE38"/>
    <mergeCell ref="BF36:BM38"/>
    <mergeCell ref="BN36:BU38"/>
    <mergeCell ref="BV36:CD38"/>
    <mergeCell ref="CE36:CM38"/>
    <mergeCell ref="CN36:CU38"/>
    <mergeCell ref="AA29:AE31"/>
    <mergeCell ref="AF29:AN31"/>
    <mergeCell ref="AO29:AV31"/>
    <mergeCell ref="AW29:BE31"/>
    <mergeCell ref="BF29:BM31"/>
    <mergeCell ref="BN29:BU31"/>
    <mergeCell ref="DU32:EC33"/>
    <mergeCell ref="ED32:EK33"/>
    <mergeCell ref="CV36:DC38"/>
    <mergeCell ref="DD36:DL38"/>
    <mergeCell ref="DM36:DT38"/>
    <mergeCell ref="DU36:EC38"/>
    <mergeCell ref="CN34:CU35"/>
    <mergeCell ref="CV34:DC35"/>
    <mergeCell ref="ED50:EK51"/>
    <mergeCell ref="DU45:EC46"/>
    <mergeCell ref="ED45:EK46"/>
    <mergeCell ref="AA50:AE51"/>
    <mergeCell ref="AF50:AN51"/>
    <mergeCell ref="AO50:AV51"/>
    <mergeCell ref="AW50:BE51"/>
    <mergeCell ref="BF50:BM51"/>
    <mergeCell ref="BN50:BU51"/>
    <mergeCell ref="BV50:CD51"/>
    <mergeCell ref="CE50:CM51"/>
    <mergeCell ref="AA45:AE46"/>
    <mergeCell ref="AF45:AN46"/>
    <mergeCell ref="AO45:AV46"/>
    <mergeCell ref="AW45:BE46"/>
    <mergeCell ref="BF45:BM46"/>
    <mergeCell ref="BN45:BU46"/>
    <mergeCell ref="CV47:DC49"/>
    <mergeCell ref="DD47:DL49"/>
    <mergeCell ref="DM47:DT49"/>
    <mergeCell ref="CE45:CM46"/>
    <mergeCell ref="CN45:CU46"/>
    <mergeCell ref="CV45:DC46"/>
    <mergeCell ref="DD45:DL46"/>
    <mergeCell ref="ED52:EK52"/>
    <mergeCell ref="BN52:BU52"/>
    <mergeCell ref="BV52:CD52"/>
    <mergeCell ref="CE52:CM52"/>
    <mergeCell ref="CN52:CU52"/>
    <mergeCell ref="CV52:DC52"/>
    <mergeCell ref="DD52:DL52"/>
    <mergeCell ref="DU24:EC25"/>
    <mergeCell ref="ED24:EK25"/>
    <mergeCell ref="BN32:BU33"/>
    <mergeCell ref="BV32:CD33"/>
    <mergeCell ref="CE32:CM33"/>
    <mergeCell ref="BN24:BU25"/>
    <mergeCell ref="BV24:CD25"/>
    <mergeCell ref="CE24:CM25"/>
    <mergeCell ref="CN24:CU25"/>
    <mergeCell ref="CV24:DC25"/>
    <mergeCell ref="CN29:CU31"/>
    <mergeCell ref="CV29:DC31"/>
    <mergeCell ref="DD29:DL31"/>
    <mergeCell ref="DM29:DT31"/>
    <mergeCell ref="ED26:EK28"/>
    <mergeCell ref="DD24:DL25"/>
    <mergeCell ref="DM24:DT25"/>
    <mergeCell ref="CN50:CU51"/>
    <mergeCell ref="CV50:DC51"/>
    <mergeCell ref="DD50:DL51"/>
    <mergeCell ref="DM50:DT51"/>
    <mergeCell ref="A51:Z51"/>
    <mergeCell ref="DU50:EC51"/>
    <mergeCell ref="A50:Z50"/>
    <mergeCell ref="DM52:DT52"/>
    <mergeCell ref="DU52:EC52"/>
    <mergeCell ref="A49:Z49"/>
    <mergeCell ref="A48:Z48"/>
    <mergeCell ref="AA47:AE49"/>
    <mergeCell ref="AF47:AN49"/>
    <mergeCell ref="AO47:AV49"/>
    <mergeCell ref="AW47:BE49"/>
    <mergeCell ref="DU47:EC49"/>
    <mergeCell ref="ED47:EK49"/>
    <mergeCell ref="A47:Z47"/>
    <mergeCell ref="A46:Z46"/>
    <mergeCell ref="BV45:CD46"/>
    <mergeCell ref="DM45:DT46"/>
    <mergeCell ref="A45:Z45"/>
    <mergeCell ref="CV43:DC44"/>
    <mergeCell ref="DD43:DL44"/>
    <mergeCell ref="A44:Z44"/>
    <mergeCell ref="DM43:DT44"/>
    <mergeCell ref="DU43:EC44"/>
    <mergeCell ref="A43:Z43"/>
    <mergeCell ref="CN43:CU44"/>
    <mergeCell ref="A42:Z42"/>
    <mergeCell ref="AA42:AE42"/>
    <mergeCell ref="AF42:AN42"/>
    <mergeCell ref="AO42:AV42"/>
    <mergeCell ref="AW42:BE42"/>
    <mergeCell ref="BF42:BM42"/>
    <mergeCell ref="BN42:BU42"/>
    <mergeCell ref="BV42:CD42"/>
    <mergeCell ref="CV39:DC41"/>
    <mergeCell ref="A41:Z41"/>
    <mergeCell ref="A40:Z40"/>
    <mergeCell ref="A39:Z39"/>
    <mergeCell ref="A38:Z38"/>
    <mergeCell ref="A37:Z37"/>
    <mergeCell ref="A36:Z36"/>
    <mergeCell ref="ED36:EK38"/>
    <mergeCell ref="AA39:AE41"/>
    <mergeCell ref="AF39:AN41"/>
    <mergeCell ref="AO39:AV41"/>
    <mergeCell ref="AW39:BE41"/>
    <mergeCell ref="BF39:BM41"/>
    <mergeCell ref="BN39:BU41"/>
    <mergeCell ref="BV39:CD41"/>
    <mergeCell ref="CE39:CM41"/>
    <mergeCell ref="A35:Z35"/>
    <mergeCell ref="DU34:EC35"/>
    <mergeCell ref="A34:Z34"/>
    <mergeCell ref="CN32:CU33"/>
    <mergeCell ref="CV32:DC33"/>
    <mergeCell ref="DD32:DL33"/>
    <mergeCell ref="DM32:DT33"/>
    <mergeCell ref="A33:Z33"/>
    <mergeCell ref="A32:Z32"/>
    <mergeCell ref="AA32:AE33"/>
    <mergeCell ref="AF32:AN33"/>
    <mergeCell ref="AO32:AV33"/>
    <mergeCell ref="AW32:BE33"/>
    <mergeCell ref="BF32:BM33"/>
    <mergeCell ref="AA34:AE35"/>
    <mergeCell ref="AF34:AN35"/>
    <mergeCell ref="AO34:AV35"/>
    <mergeCell ref="AW34:BE35"/>
    <mergeCell ref="BF34:BM35"/>
    <mergeCell ref="BN34:BU35"/>
    <mergeCell ref="A31:Z31"/>
    <mergeCell ref="CE29:CM31"/>
    <mergeCell ref="DU29:EC31"/>
    <mergeCell ref="A30:Z30"/>
    <mergeCell ref="BV29:CD31"/>
    <mergeCell ref="A29:Z29"/>
    <mergeCell ref="DD26:DL28"/>
    <mergeCell ref="A28:Z28"/>
    <mergeCell ref="AA26:AE28"/>
    <mergeCell ref="AF26:AN28"/>
    <mergeCell ref="AO26:AV28"/>
    <mergeCell ref="AW26:BE28"/>
    <mergeCell ref="DM26:DT28"/>
    <mergeCell ref="DU26:EC28"/>
    <mergeCell ref="A27:Z27"/>
    <mergeCell ref="A26:Z26"/>
    <mergeCell ref="CV26:DC28"/>
    <mergeCell ref="A25:Z25"/>
    <mergeCell ref="A24:Z24"/>
    <mergeCell ref="AA24:AE25"/>
    <mergeCell ref="AF24:AN25"/>
    <mergeCell ref="AO24:AV25"/>
    <mergeCell ref="AW24:BE25"/>
    <mergeCell ref="CN23:CU23"/>
    <mergeCell ref="CV23:DC23"/>
    <mergeCell ref="DD23:DL23"/>
    <mergeCell ref="BF24:BM25"/>
    <mergeCell ref="A23:Z23"/>
    <mergeCell ref="AA23:AE23"/>
    <mergeCell ref="AF23:AN23"/>
    <mergeCell ref="AO23:AV23"/>
    <mergeCell ref="AW23:BE23"/>
    <mergeCell ref="BF23:BM23"/>
    <mergeCell ref="BN23:BU23"/>
    <mergeCell ref="BV23:CD23"/>
    <mergeCell ref="CE23:CM23"/>
    <mergeCell ref="CE21:CM21"/>
    <mergeCell ref="CN21:CU21"/>
    <mergeCell ref="CV21:DC21"/>
    <mergeCell ref="DD21:DL21"/>
    <mergeCell ref="DM21:DT21"/>
    <mergeCell ref="DM23:DT23"/>
    <mergeCell ref="DU23:EC23"/>
    <mergeCell ref="ED23:EK23"/>
    <mergeCell ref="ED22:EK22"/>
    <mergeCell ref="CE22:CM22"/>
    <mergeCell ref="CN22:CU22"/>
    <mergeCell ref="CV22:DC22"/>
    <mergeCell ref="DD22:DL22"/>
    <mergeCell ref="DM22:DT22"/>
    <mergeCell ref="DU22:EC22"/>
    <mergeCell ref="A22:Z22"/>
    <mergeCell ref="AA22:AE22"/>
    <mergeCell ref="AF22:AN22"/>
    <mergeCell ref="AO22:AV22"/>
    <mergeCell ref="AW22:BE22"/>
    <mergeCell ref="BF22:BM22"/>
    <mergeCell ref="BN22:BU22"/>
    <mergeCell ref="BV22:CD22"/>
    <mergeCell ref="BV21:CD21"/>
    <mergeCell ref="DM20:DT20"/>
    <mergeCell ref="DU20:EC20"/>
    <mergeCell ref="ED20:EK20"/>
    <mergeCell ref="A21:Z21"/>
    <mergeCell ref="AA21:AE21"/>
    <mergeCell ref="AF21:AN21"/>
    <mergeCell ref="AO21:AV21"/>
    <mergeCell ref="AW21:BE21"/>
    <mergeCell ref="BF21:BM21"/>
    <mergeCell ref="BN21:BU21"/>
    <mergeCell ref="BN20:BU20"/>
    <mergeCell ref="BV20:CD20"/>
    <mergeCell ref="CE20:CM20"/>
    <mergeCell ref="CN20:CU20"/>
    <mergeCell ref="CV20:DC20"/>
    <mergeCell ref="DD20:DL20"/>
    <mergeCell ref="A20:Z20"/>
    <mergeCell ref="AA20:AE20"/>
    <mergeCell ref="AF20:AN20"/>
    <mergeCell ref="AO20:AV20"/>
    <mergeCell ref="AW20:BE20"/>
    <mergeCell ref="BF20:BM20"/>
    <mergeCell ref="DU21:EC21"/>
    <mergeCell ref="ED21:EK21"/>
    <mergeCell ref="CN19:CU19"/>
    <mergeCell ref="CV19:DC19"/>
    <mergeCell ref="DD19:DL19"/>
    <mergeCell ref="DM19:DT19"/>
    <mergeCell ref="DU19:EC19"/>
    <mergeCell ref="ED19:EK19"/>
    <mergeCell ref="ED18:EK18"/>
    <mergeCell ref="A19:Z19"/>
    <mergeCell ref="AA19:AE19"/>
    <mergeCell ref="AF19:AN19"/>
    <mergeCell ref="AO19:AV19"/>
    <mergeCell ref="AW19:BE19"/>
    <mergeCell ref="BF19:BM19"/>
    <mergeCell ref="BN19:BU19"/>
    <mergeCell ref="BV19:CD19"/>
    <mergeCell ref="CE19:CM19"/>
    <mergeCell ref="CE18:CM18"/>
    <mergeCell ref="CN18:CU18"/>
    <mergeCell ref="CV18:DC18"/>
    <mergeCell ref="DD18:DL18"/>
    <mergeCell ref="DM18:DT18"/>
    <mergeCell ref="DU18:EC18"/>
    <mergeCell ref="A18:Z18"/>
    <mergeCell ref="AA18:AE18"/>
    <mergeCell ref="AF18:AN18"/>
    <mergeCell ref="AO18:AV18"/>
    <mergeCell ref="AW18:BE18"/>
    <mergeCell ref="BF18:BM18"/>
    <mergeCell ref="BN18:BU18"/>
    <mergeCell ref="BV18:CD18"/>
    <mergeCell ref="BV17:CD17"/>
    <mergeCell ref="CV17:DC17"/>
    <mergeCell ref="DD17:DL17"/>
    <mergeCell ref="CE17:CU17"/>
    <mergeCell ref="BF17:BU17"/>
    <mergeCell ref="A17:Z17"/>
    <mergeCell ref="AA17:AE17"/>
    <mergeCell ref="AF17:AN17"/>
    <mergeCell ref="AO17:AV17"/>
    <mergeCell ref="AW17:BE17"/>
    <mergeCell ref="BV16:CD16"/>
    <mergeCell ref="CV16:DC16"/>
    <mergeCell ref="DD16:DL16"/>
    <mergeCell ref="BF16:BU16"/>
    <mergeCell ref="CE16:CU16"/>
    <mergeCell ref="A16:Z16"/>
    <mergeCell ref="AA16:AE16"/>
    <mergeCell ref="AF16:AN16"/>
    <mergeCell ref="AO16:AV16"/>
    <mergeCell ref="AW16:BE16"/>
    <mergeCell ref="A15:Z15"/>
    <mergeCell ref="AA15:AE15"/>
    <mergeCell ref="A14:Z14"/>
    <mergeCell ref="AA14:AE14"/>
    <mergeCell ref="AW13:BU13"/>
    <mergeCell ref="Z10:DE10"/>
    <mergeCell ref="DW10:EK10"/>
    <mergeCell ref="DW11:EK11"/>
    <mergeCell ref="A13:Z13"/>
    <mergeCell ref="AA13:AE13"/>
    <mergeCell ref="AW15:BU15"/>
    <mergeCell ref="AW14:BU14"/>
    <mergeCell ref="DD13:DT13"/>
    <mergeCell ref="DD14:DT14"/>
    <mergeCell ref="DD15:DT15"/>
    <mergeCell ref="DU13:EK13"/>
    <mergeCell ref="DU14:EK14"/>
    <mergeCell ref="DU15:EK15"/>
    <mergeCell ref="BV13:DC13"/>
    <mergeCell ref="BV14:DC14"/>
    <mergeCell ref="AF13:AV13"/>
    <mergeCell ref="AF14:AV14"/>
    <mergeCell ref="AF15:AV15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ageMargins left="0.59055118110236227" right="0.39370078740157483" top="0.78740157480314965" bottom="0.39370078740157483" header="0.27559055118110237" footer="0.27559055118110237"/>
  <pageSetup paperSize="8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L52"/>
  <sheetViews>
    <sheetView view="pageBreakPreview" topLeftCell="A10" zoomScale="60" zoomScaleNormal="85" workbookViewId="0">
      <selection activeCell="A38" sqref="A37:CY40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49" t="s">
        <v>92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ht="15.7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</row>
    <row r="3" spans="1:142" s="15" customFormat="1" ht="13.5" thickBot="1" x14ac:dyDescent="0.25"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42" s="15" customFormat="1" ht="12.75" x14ac:dyDescent="0.2">
      <c r="A4" s="7"/>
      <c r="BL4" s="13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541" t="str">
        <f>Лист1!$BD$16</f>
        <v>25</v>
      </c>
      <c r="CB4" s="541"/>
      <c r="CC4" s="541"/>
      <c r="CD4" s="7" t="s">
        <v>10</v>
      </c>
      <c r="DU4" s="13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2" s="15" customFormat="1" ht="12.75" x14ac:dyDescent="0.2">
      <c r="A5" s="7"/>
      <c r="DU5" s="13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2" s="15" customFormat="1" ht="12.75" x14ac:dyDescent="0.2">
      <c r="A6" s="7"/>
      <c r="DU6" s="13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15" customFormat="1" ht="33" customHeight="1" x14ac:dyDescent="0.2">
      <c r="A7" s="7" t="s">
        <v>11</v>
      </c>
      <c r="Z7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13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15" customFormat="1" ht="12.75" x14ac:dyDescent="0.2">
      <c r="A8" s="7" t="s">
        <v>12</v>
      </c>
      <c r="DU8" s="13"/>
      <c r="DW8" s="499" t="str">
        <f>Лист1!$CI$22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15" customFormat="1" ht="12.75" x14ac:dyDescent="0.2">
      <c r="A9" s="7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13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15" customFormat="1" ht="12.75" x14ac:dyDescent="0.2">
      <c r="A10" s="7" t="s">
        <v>14</v>
      </c>
      <c r="Z10" s="288" t="str">
        <f>Лист1!P27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13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15" customFormat="1" ht="13.5" thickBot="1" x14ac:dyDescent="0.25">
      <c r="A11" s="7" t="s">
        <v>15</v>
      </c>
      <c r="DU11" s="13"/>
      <c r="DW11" s="260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2"/>
    </row>
    <row r="12" spans="1:142" s="15" customFormat="1" ht="12.75" x14ac:dyDescent="0.2">
      <c r="DU12" s="13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42" s="11" customFormat="1" ht="15" x14ac:dyDescent="0.25">
      <c r="A13" s="369" t="s">
        <v>241</v>
      </c>
      <c r="B13" s="369"/>
      <c r="C13" s="369"/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  <c r="AZ13" s="369"/>
      <c r="BA13" s="369"/>
      <c r="BB13" s="369"/>
      <c r="BC13" s="369"/>
      <c r="BD13" s="369"/>
      <c r="BE13" s="369"/>
      <c r="BF13" s="369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369"/>
      <c r="BS13" s="369"/>
      <c r="BT13" s="369"/>
      <c r="BU13" s="369"/>
      <c r="BV13" s="369"/>
      <c r="BW13" s="369"/>
      <c r="BX13" s="369"/>
      <c r="BY13" s="369"/>
      <c r="BZ13" s="369"/>
      <c r="CA13" s="369"/>
      <c r="CB13" s="369"/>
      <c r="CC13" s="369"/>
      <c r="CD13" s="369"/>
      <c r="CE13" s="369"/>
      <c r="CF13" s="369"/>
      <c r="CG13" s="369"/>
      <c r="CH13" s="369"/>
      <c r="CI13" s="369"/>
      <c r="CJ13" s="369"/>
      <c r="CK13" s="369"/>
      <c r="CL13" s="369"/>
      <c r="CM13" s="369"/>
      <c r="CN13" s="369"/>
      <c r="CO13" s="369"/>
      <c r="CP13" s="369"/>
      <c r="CQ13" s="369"/>
      <c r="CR13" s="369"/>
      <c r="CS13" s="369"/>
      <c r="CT13" s="369"/>
      <c r="CU13" s="369"/>
      <c r="CV13" s="369"/>
      <c r="CW13" s="369"/>
      <c r="CX13" s="369"/>
      <c r="CY13" s="369"/>
      <c r="CZ13" s="369"/>
      <c r="DA13" s="369"/>
      <c r="DB13" s="369"/>
      <c r="DC13" s="369"/>
      <c r="DD13" s="369"/>
      <c r="DE13" s="369"/>
      <c r="DF13" s="369"/>
      <c r="DG13" s="369"/>
      <c r="DH13" s="369"/>
      <c r="DI13" s="369"/>
      <c r="DJ13" s="369"/>
      <c r="DK13" s="369"/>
      <c r="DL13" s="369"/>
      <c r="DM13" s="369"/>
      <c r="DN13" s="369"/>
      <c r="DO13" s="369"/>
      <c r="DP13" s="369"/>
      <c r="DQ13" s="369"/>
      <c r="DR13" s="369"/>
      <c r="DS13" s="369"/>
      <c r="DT13" s="369"/>
      <c r="DU13" s="369"/>
      <c r="DV13" s="369"/>
      <c r="DW13" s="369"/>
      <c r="DX13" s="369"/>
      <c r="DY13" s="369"/>
      <c r="DZ13" s="369"/>
      <c r="EA13" s="369"/>
      <c r="EB13" s="369"/>
      <c r="EC13" s="369"/>
      <c r="ED13" s="369"/>
      <c r="EE13" s="369"/>
      <c r="EF13" s="369"/>
      <c r="EG13" s="369"/>
      <c r="EH13" s="369"/>
      <c r="EI13" s="369"/>
      <c r="EJ13" s="369"/>
      <c r="EK13" s="369"/>
    </row>
    <row r="14" spans="1:142" ht="6" customHeight="1" x14ac:dyDescent="0.25"/>
    <row r="15" spans="1:142" s="19" customFormat="1" ht="12.75" customHeight="1" x14ac:dyDescent="0.2">
      <c r="A15" s="510" t="s">
        <v>242</v>
      </c>
      <c r="B15" s="510"/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510"/>
      <c r="R15" s="510"/>
      <c r="S15" s="510"/>
      <c r="T15" s="510"/>
      <c r="U15" s="510"/>
      <c r="V15" s="510"/>
      <c r="W15" s="348" t="s">
        <v>18</v>
      </c>
      <c r="X15" s="510"/>
      <c r="Y15" s="510"/>
      <c r="Z15" s="510"/>
      <c r="AA15" s="365"/>
      <c r="AB15" s="510" t="s">
        <v>244</v>
      </c>
      <c r="AC15" s="510"/>
      <c r="AD15" s="510"/>
      <c r="AE15" s="510"/>
      <c r="AF15" s="510"/>
      <c r="AG15" s="510"/>
      <c r="AH15" s="510"/>
      <c r="AI15" s="510"/>
      <c r="AJ15" s="510"/>
      <c r="AK15" s="510"/>
      <c r="AL15" s="510"/>
      <c r="AM15" s="510"/>
      <c r="AN15" s="510"/>
      <c r="AO15" s="510"/>
      <c r="AP15" s="510"/>
      <c r="AQ15" s="510"/>
      <c r="AR15" s="510"/>
      <c r="AS15" s="510"/>
      <c r="AT15" s="510"/>
      <c r="AU15" s="510"/>
      <c r="AV15" s="510"/>
      <c r="AW15" s="510"/>
      <c r="AX15" s="510"/>
      <c r="AY15" s="510"/>
      <c r="AZ15" s="510"/>
      <c r="BA15" s="510"/>
      <c r="BB15" s="510"/>
      <c r="BC15" s="510"/>
      <c r="BD15" s="510"/>
      <c r="BE15" s="365"/>
      <c r="BF15" s="348" t="s">
        <v>245</v>
      </c>
      <c r="BG15" s="510"/>
      <c r="BH15" s="510"/>
      <c r="BI15" s="510"/>
      <c r="BJ15" s="510"/>
      <c r="BK15" s="510"/>
      <c r="BL15" s="510"/>
      <c r="BM15" s="510"/>
      <c r="BN15" s="510"/>
      <c r="BO15" s="510"/>
      <c r="BP15" s="510"/>
      <c r="BQ15" s="510"/>
      <c r="BR15" s="510"/>
      <c r="BS15" s="510"/>
      <c r="BT15" s="510"/>
      <c r="BU15" s="510"/>
      <c r="BV15" s="510"/>
      <c r="BW15" s="510"/>
      <c r="BX15" s="510"/>
      <c r="BY15" s="510"/>
      <c r="BZ15" s="510"/>
      <c r="CA15" s="510"/>
      <c r="CB15" s="510"/>
      <c r="CC15" s="510"/>
      <c r="CD15" s="510"/>
      <c r="CE15" s="510"/>
      <c r="CF15" s="510"/>
      <c r="CG15" s="510"/>
      <c r="CH15" s="510"/>
      <c r="CI15" s="510"/>
      <c r="CJ15" s="510"/>
      <c r="CK15" s="510"/>
      <c r="CL15" s="510"/>
      <c r="CM15" s="510"/>
      <c r="CN15" s="510"/>
      <c r="CO15" s="510"/>
      <c r="CP15" s="510"/>
      <c r="CQ15" s="365"/>
      <c r="CR15" s="510" t="s">
        <v>246</v>
      </c>
      <c r="CS15" s="510"/>
      <c r="CT15" s="510"/>
      <c r="CU15" s="510"/>
      <c r="CV15" s="510"/>
      <c r="CW15" s="510"/>
      <c r="CX15" s="510"/>
      <c r="CY15" s="510"/>
      <c r="CZ15" s="510"/>
      <c r="DA15" s="510"/>
      <c r="DB15" s="510"/>
      <c r="DC15" s="510"/>
      <c r="DD15" s="510"/>
      <c r="DE15" s="510"/>
      <c r="DF15" s="510"/>
      <c r="DG15" s="365"/>
      <c r="DH15" s="348" t="s">
        <v>248</v>
      </c>
      <c r="DI15" s="510"/>
      <c r="DJ15" s="510"/>
      <c r="DK15" s="510"/>
      <c r="DL15" s="510"/>
      <c r="DM15" s="510"/>
      <c r="DN15" s="510"/>
      <c r="DO15" s="510"/>
      <c r="DP15" s="510"/>
      <c r="DQ15" s="510"/>
      <c r="DR15" s="510"/>
      <c r="DS15" s="510"/>
      <c r="DT15" s="510"/>
      <c r="DU15" s="510"/>
      <c r="DV15" s="510"/>
      <c r="DW15" s="510"/>
      <c r="DX15" s="510"/>
      <c r="DY15" s="510"/>
      <c r="DZ15" s="510"/>
      <c r="EA15" s="510"/>
      <c r="EB15" s="510"/>
      <c r="EC15" s="510"/>
      <c r="ED15" s="510"/>
      <c r="EE15" s="510"/>
      <c r="EF15" s="510"/>
      <c r="EG15" s="510"/>
      <c r="EH15" s="510"/>
      <c r="EI15" s="510"/>
      <c r="EJ15" s="510"/>
      <c r="EK15" s="510"/>
      <c r="EL15" s="76"/>
    </row>
    <row r="16" spans="1:142" s="19" customFormat="1" ht="12.75" customHeight="1" x14ac:dyDescent="0.2">
      <c r="A16" s="588" t="s">
        <v>243</v>
      </c>
      <c r="B16" s="588"/>
      <c r="C16" s="588"/>
      <c r="D16" s="588"/>
      <c r="E16" s="588"/>
      <c r="F16" s="588"/>
      <c r="G16" s="588"/>
      <c r="H16" s="588"/>
      <c r="I16" s="588"/>
      <c r="J16" s="588"/>
      <c r="K16" s="588"/>
      <c r="L16" s="588"/>
      <c r="M16" s="588"/>
      <c r="N16" s="588"/>
      <c r="O16" s="588"/>
      <c r="P16" s="588"/>
      <c r="Q16" s="588"/>
      <c r="R16" s="588"/>
      <c r="S16" s="588"/>
      <c r="T16" s="588"/>
      <c r="U16" s="588"/>
      <c r="V16" s="588"/>
      <c r="W16" s="360" t="s">
        <v>21</v>
      </c>
      <c r="X16" s="512"/>
      <c r="Y16" s="512"/>
      <c r="Z16" s="512"/>
      <c r="AA16" s="364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361"/>
      <c r="BF16" s="363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361"/>
      <c r="CR16" s="288" t="s">
        <v>247</v>
      </c>
      <c r="CS16" s="288"/>
      <c r="CT16" s="288"/>
      <c r="CU16" s="288"/>
      <c r="CV16" s="288"/>
      <c r="CW16" s="288"/>
      <c r="CX16" s="288"/>
      <c r="CY16" s="288"/>
      <c r="CZ16" s="288"/>
      <c r="DA16" s="288"/>
      <c r="DB16" s="288"/>
      <c r="DC16" s="288"/>
      <c r="DD16" s="288"/>
      <c r="DE16" s="288"/>
      <c r="DF16" s="288"/>
      <c r="DG16" s="584"/>
      <c r="DH16" s="363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76"/>
    </row>
    <row r="17" spans="1:142" s="19" customFormat="1" ht="12.75" customHeight="1" x14ac:dyDescent="0.2">
      <c r="A17" s="588"/>
      <c r="B17" s="588"/>
      <c r="C17" s="588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360"/>
      <c r="X17" s="512"/>
      <c r="Y17" s="512"/>
      <c r="Z17" s="512"/>
      <c r="AA17" s="364"/>
      <c r="AB17" s="510" t="s">
        <v>249</v>
      </c>
      <c r="AC17" s="510"/>
      <c r="AD17" s="510"/>
      <c r="AE17" s="510"/>
      <c r="AF17" s="510"/>
      <c r="AG17" s="510"/>
      <c r="AH17" s="510"/>
      <c r="AI17" s="510"/>
      <c r="AJ17" s="510"/>
      <c r="AK17" s="510"/>
      <c r="AL17" s="510"/>
      <c r="AM17" s="510"/>
      <c r="AN17" s="510"/>
      <c r="AO17" s="510"/>
      <c r="AP17" s="510"/>
      <c r="AQ17" s="365"/>
      <c r="AR17" s="348" t="s">
        <v>133</v>
      </c>
      <c r="AS17" s="510"/>
      <c r="AT17" s="510"/>
      <c r="AU17" s="510"/>
      <c r="AV17" s="510"/>
      <c r="AW17" s="510"/>
      <c r="AX17" s="510"/>
      <c r="AY17" s="510"/>
      <c r="AZ17" s="510"/>
      <c r="BA17" s="510"/>
      <c r="BB17" s="510"/>
      <c r="BC17" s="510"/>
      <c r="BD17" s="510"/>
      <c r="BE17" s="365"/>
      <c r="BF17" s="526" t="s">
        <v>268</v>
      </c>
      <c r="BG17" s="526"/>
      <c r="BH17" s="526"/>
      <c r="BI17" s="526"/>
      <c r="BJ17" s="526"/>
      <c r="BK17" s="526"/>
      <c r="BL17" s="526"/>
      <c r="BM17" s="526"/>
      <c r="BN17" s="348" t="s">
        <v>133</v>
      </c>
      <c r="BO17" s="510"/>
      <c r="BP17" s="510"/>
      <c r="BQ17" s="510"/>
      <c r="BR17" s="510"/>
      <c r="BS17" s="510"/>
      <c r="BT17" s="510"/>
      <c r="BU17" s="510"/>
      <c r="BV17" s="510"/>
      <c r="BW17" s="510"/>
      <c r="BX17" s="510"/>
      <c r="BY17" s="510"/>
      <c r="BZ17" s="510"/>
      <c r="CA17" s="510"/>
      <c r="CB17" s="510"/>
      <c r="CC17" s="510"/>
      <c r="CD17" s="510"/>
      <c r="CE17" s="510"/>
      <c r="CF17" s="510"/>
      <c r="CG17" s="510"/>
      <c r="CH17" s="510"/>
      <c r="CI17" s="510"/>
      <c r="CJ17" s="510"/>
      <c r="CK17" s="510"/>
      <c r="CL17" s="510"/>
      <c r="CM17" s="510"/>
      <c r="CN17" s="510"/>
      <c r="CO17" s="510"/>
      <c r="CP17" s="510"/>
      <c r="CQ17" s="365"/>
      <c r="CR17" s="348" t="s">
        <v>133</v>
      </c>
      <c r="CS17" s="510"/>
      <c r="CT17" s="510"/>
      <c r="CU17" s="510"/>
      <c r="CV17" s="510"/>
      <c r="CW17" s="510"/>
      <c r="CX17" s="510"/>
      <c r="CY17" s="510"/>
      <c r="CZ17" s="510"/>
      <c r="DA17" s="510"/>
      <c r="DB17" s="510"/>
      <c r="DC17" s="510"/>
      <c r="DD17" s="510"/>
      <c r="DE17" s="510"/>
      <c r="DF17" s="510"/>
      <c r="DG17" s="365"/>
      <c r="DH17" s="348" t="s">
        <v>249</v>
      </c>
      <c r="DI17" s="510"/>
      <c r="DJ17" s="510"/>
      <c r="DK17" s="510"/>
      <c r="DL17" s="510"/>
      <c r="DM17" s="510"/>
      <c r="DN17" s="510"/>
      <c r="DO17" s="510"/>
      <c r="DP17" s="510"/>
      <c r="DQ17" s="510"/>
      <c r="DR17" s="510"/>
      <c r="DS17" s="510"/>
      <c r="DT17" s="510"/>
      <c r="DU17" s="510"/>
      <c r="DV17" s="510"/>
      <c r="DW17" s="365"/>
      <c r="DX17" s="348" t="s">
        <v>133</v>
      </c>
      <c r="DY17" s="510"/>
      <c r="DZ17" s="510"/>
      <c r="EA17" s="510"/>
      <c r="EB17" s="510"/>
      <c r="EC17" s="510"/>
      <c r="ED17" s="510"/>
      <c r="EE17" s="510"/>
      <c r="EF17" s="510"/>
      <c r="EG17" s="510"/>
      <c r="EH17" s="510"/>
      <c r="EI17" s="510"/>
      <c r="EJ17" s="510"/>
      <c r="EK17" s="510"/>
      <c r="EL17" s="76"/>
    </row>
    <row r="18" spans="1:142" s="19" customFormat="1" ht="12.75" customHeight="1" x14ac:dyDescent="0.2">
      <c r="A18" s="588"/>
      <c r="B18" s="588"/>
      <c r="C18" s="588"/>
      <c r="D18" s="588"/>
      <c r="E18" s="588"/>
      <c r="F18" s="588"/>
      <c r="G18" s="588"/>
      <c r="H18" s="588"/>
      <c r="I18" s="588"/>
      <c r="J18" s="588"/>
      <c r="K18" s="588"/>
      <c r="L18" s="588"/>
      <c r="M18" s="588"/>
      <c r="N18" s="588"/>
      <c r="O18" s="588"/>
      <c r="P18" s="588"/>
      <c r="Q18" s="588"/>
      <c r="R18" s="588"/>
      <c r="S18" s="588"/>
      <c r="T18" s="588"/>
      <c r="U18" s="588"/>
      <c r="V18" s="588"/>
      <c r="W18" s="360"/>
      <c r="X18" s="512"/>
      <c r="Y18" s="512"/>
      <c r="Z18" s="512"/>
      <c r="AA18" s="364"/>
      <c r="AB18" s="241" t="s">
        <v>250</v>
      </c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361"/>
      <c r="AR18" s="363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361"/>
      <c r="BF18" s="588"/>
      <c r="BG18" s="588"/>
      <c r="BH18" s="588"/>
      <c r="BI18" s="588"/>
      <c r="BJ18" s="588"/>
      <c r="BK18" s="588"/>
      <c r="BL18" s="588"/>
      <c r="BM18" s="588"/>
      <c r="BN18" s="363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361"/>
      <c r="CR18" s="363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361"/>
      <c r="DH18" s="363" t="s">
        <v>250</v>
      </c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361"/>
      <c r="DX18" s="363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76"/>
    </row>
    <row r="19" spans="1:142" s="19" customFormat="1" ht="12.75" customHeight="1" x14ac:dyDescent="0.2">
      <c r="A19" s="588"/>
      <c r="B19" s="588"/>
      <c r="C19" s="588"/>
      <c r="D19" s="588"/>
      <c r="E19" s="588"/>
      <c r="F19" s="588"/>
      <c r="G19" s="588"/>
      <c r="H19" s="588"/>
      <c r="I19" s="588"/>
      <c r="J19" s="588"/>
      <c r="K19" s="588"/>
      <c r="L19" s="588"/>
      <c r="M19" s="588"/>
      <c r="N19" s="588"/>
      <c r="O19" s="588"/>
      <c r="P19" s="588"/>
      <c r="Q19" s="588"/>
      <c r="R19" s="588"/>
      <c r="S19" s="588"/>
      <c r="T19" s="588"/>
      <c r="U19" s="588"/>
      <c r="V19" s="588"/>
      <c r="W19" s="360"/>
      <c r="X19" s="512"/>
      <c r="Y19" s="512"/>
      <c r="Z19" s="512"/>
      <c r="AA19" s="364"/>
      <c r="AB19" s="588" t="s">
        <v>28</v>
      </c>
      <c r="AC19" s="588"/>
      <c r="AD19" s="588"/>
      <c r="AE19" s="588"/>
      <c r="AF19" s="588"/>
      <c r="AG19" s="588"/>
      <c r="AH19" s="588"/>
      <c r="AI19" s="588"/>
      <c r="AJ19" s="348" t="s">
        <v>111</v>
      </c>
      <c r="AK19" s="510"/>
      <c r="AL19" s="510"/>
      <c r="AM19" s="510"/>
      <c r="AN19" s="510"/>
      <c r="AO19" s="510"/>
      <c r="AP19" s="510"/>
      <c r="AQ19" s="365"/>
      <c r="AR19" s="588" t="s">
        <v>253</v>
      </c>
      <c r="AS19" s="588"/>
      <c r="AT19" s="588"/>
      <c r="AU19" s="588"/>
      <c r="AV19" s="588"/>
      <c r="AW19" s="588"/>
      <c r="AX19" s="588"/>
      <c r="AY19" s="348" t="s">
        <v>251</v>
      </c>
      <c r="AZ19" s="510"/>
      <c r="BA19" s="510"/>
      <c r="BB19" s="510"/>
      <c r="BC19" s="510"/>
      <c r="BD19" s="510"/>
      <c r="BE19" s="365"/>
      <c r="BF19" s="588"/>
      <c r="BG19" s="588"/>
      <c r="BH19" s="588"/>
      <c r="BI19" s="588"/>
      <c r="BJ19" s="588"/>
      <c r="BK19" s="588"/>
      <c r="BL19" s="588"/>
      <c r="BM19" s="588"/>
      <c r="BN19" s="511" t="s">
        <v>269</v>
      </c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348" t="s">
        <v>270</v>
      </c>
      <c r="CE19" s="510"/>
      <c r="CF19" s="510"/>
      <c r="CG19" s="510"/>
      <c r="CH19" s="510"/>
      <c r="CI19" s="510"/>
      <c r="CJ19" s="365"/>
      <c r="CK19" s="348" t="s">
        <v>264</v>
      </c>
      <c r="CL19" s="510"/>
      <c r="CM19" s="510"/>
      <c r="CN19" s="510"/>
      <c r="CO19" s="510"/>
      <c r="CP19" s="510"/>
      <c r="CQ19" s="365"/>
      <c r="CR19" s="588" t="s">
        <v>262</v>
      </c>
      <c r="CS19" s="588"/>
      <c r="CT19" s="588"/>
      <c r="CU19" s="588"/>
      <c r="CV19" s="588"/>
      <c r="CW19" s="588"/>
      <c r="CX19" s="588"/>
      <c r="CY19" s="588"/>
      <c r="CZ19" s="348" t="s">
        <v>257</v>
      </c>
      <c r="DA19" s="510"/>
      <c r="DB19" s="510"/>
      <c r="DC19" s="510"/>
      <c r="DD19" s="510"/>
      <c r="DE19" s="510"/>
      <c r="DF19" s="510"/>
      <c r="DG19" s="365"/>
      <c r="DH19" s="588" t="s">
        <v>28</v>
      </c>
      <c r="DI19" s="588"/>
      <c r="DJ19" s="588"/>
      <c r="DK19" s="588"/>
      <c r="DL19" s="588"/>
      <c r="DM19" s="588"/>
      <c r="DN19" s="588"/>
      <c r="DO19" s="588"/>
      <c r="DP19" s="348" t="s">
        <v>111</v>
      </c>
      <c r="DQ19" s="510"/>
      <c r="DR19" s="510"/>
      <c r="DS19" s="510"/>
      <c r="DT19" s="510"/>
      <c r="DU19" s="510"/>
      <c r="DV19" s="510"/>
      <c r="DW19" s="365"/>
      <c r="DX19" s="348" t="s">
        <v>253</v>
      </c>
      <c r="DY19" s="510"/>
      <c r="DZ19" s="510"/>
      <c r="EA19" s="510"/>
      <c r="EB19" s="510"/>
      <c r="EC19" s="510"/>
      <c r="ED19" s="365"/>
      <c r="EE19" s="588" t="s">
        <v>251</v>
      </c>
      <c r="EF19" s="588"/>
      <c r="EG19" s="588"/>
      <c r="EH19" s="588"/>
      <c r="EI19" s="588"/>
      <c r="EJ19" s="588"/>
      <c r="EK19" s="588"/>
      <c r="EL19" s="76"/>
    </row>
    <row r="20" spans="1:142" s="19" customFormat="1" ht="12.75" customHeight="1" x14ac:dyDescent="0.2">
      <c r="A20" s="588"/>
      <c r="B20" s="588"/>
      <c r="C20" s="588"/>
      <c r="D20" s="588"/>
      <c r="E20" s="588"/>
      <c r="F20" s="588"/>
      <c r="G20" s="588"/>
      <c r="H20" s="588"/>
      <c r="I20" s="588"/>
      <c r="J20" s="588"/>
      <c r="K20" s="588"/>
      <c r="L20" s="588"/>
      <c r="M20" s="588"/>
      <c r="N20" s="588"/>
      <c r="O20" s="588"/>
      <c r="P20" s="588"/>
      <c r="Q20" s="588"/>
      <c r="R20" s="588"/>
      <c r="S20" s="588"/>
      <c r="T20" s="588"/>
      <c r="U20" s="588"/>
      <c r="V20" s="588"/>
      <c r="W20" s="360"/>
      <c r="X20" s="512"/>
      <c r="Y20" s="512"/>
      <c r="Z20" s="512"/>
      <c r="AA20" s="364"/>
      <c r="AB20" s="588"/>
      <c r="AC20" s="588"/>
      <c r="AD20" s="588"/>
      <c r="AE20" s="588"/>
      <c r="AF20" s="588"/>
      <c r="AG20" s="588"/>
      <c r="AH20" s="588"/>
      <c r="AI20" s="588"/>
      <c r="AJ20" s="360" t="s">
        <v>254</v>
      </c>
      <c r="AK20" s="512"/>
      <c r="AL20" s="512"/>
      <c r="AM20" s="512"/>
      <c r="AN20" s="512"/>
      <c r="AO20" s="512"/>
      <c r="AP20" s="512"/>
      <c r="AQ20" s="364"/>
      <c r="AR20" s="588"/>
      <c r="AS20" s="588"/>
      <c r="AT20" s="588"/>
      <c r="AU20" s="588"/>
      <c r="AV20" s="588"/>
      <c r="AW20" s="588"/>
      <c r="AX20" s="588"/>
      <c r="AY20" s="360" t="s">
        <v>252</v>
      </c>
      <c r="AZ20" s="512"/>
      <c r="BA20" s="512"/>
      <c r="BB20" s="512"/>
      <c r="BC20" s="512"/>
      <c r="BD20" s="512"/>
      <c r="BE20" s="364"/>
      <c r="BF20" s="588"/>
      <c r="BG20" s="588"/>
      <c r="BH20" s="588"/>
      <c r="BI20" s="588"/>
      <c r="BJ20" s="588"/>
      <c r="BK20" s="588"/>
      <c r="BL20" s="588"/>
      <c r="BM20" s="588"/>
      <c r="BN20" s="348" t="s">
        <v>28</v>
      </c>
      <c r="BO20" s="510"/>
      <c r="BP20" s="510"/>
      <c r="BQ20" s="510"/>
      <c r="BR20" s="510"/>
      <c r="BS20" s="510"/>
      <c r="BT20" s="510"/>
      <c r="BU20" s="365"/>
      <c r="BV20" s="588" t="s">
        <v>111</v>
      </c>
      <c r="BW20" s="588"/>
      <c r="BX20" s="588"/>
      <c r="BY20" s="588"/>
      <c r="BZ20" s="588"/>
      <c r="CA20" s="588"/>
      <c r="CB20" s="588"/>
      <c r="CC20" s="588"/>
      <c r="CD20" s="360" t="s">
        <v>265</v>
      </c>
      <c r="CE20" s="512"/>
      <c r="CF20" s="512"/>
      <c r="CG20" s="512"/>
      <c r="CH20" s="512"/>
      <c r="CI20" s="512"/>
      <c r="CJ20" s="364"/>
      <c r="CK20" s="360" t="s">
        <v>265</v>
      </c>
      <c r="CL20" s="512"/>
      <c r="CM20" s="512"/>
      <c r="CN20" s="512"/>
      <c r="CO20" s="512"/>
      <c r="CP20" s="512"/>
      <c r="CQ20" s="364"/>
      <c r="CR20" s="526" t="s">
        <v>263</v>
      </c>
      <c r="CS20" s="526"/>
      <c r="CT20" s="526"/>
      <c r="CU20" s="526"/>
      <c r="CV20" s="526"/>
      <c r="CW20" s="526"/>
      <c r="CX20" s="526"/>
      <c r="CY20" s="526"/>
      <c r="CZ20" s="360" t="s">
        <v>258</v>
      </c>
      <c r="DA20" s="512"/>
      <c r="DB20" s="512"/>
      <c r="DC20" s="512"/>
      <c r="DD20" s="512"/>
      <c r="DE20" s="512"/>
      <c r="DF20" s="512"/>
      <c r="DG20" s="364"/>
      <c r="DH20" s="588"/>
      <c r="DI20" s="588"/>
      <c r="DJ20" s="588"/>
      <c r="DK20" s="588"/>
      <c r="DL20" s="588"/>
      <c r="DM20" s="588"/>
      <c r="DN20" s="588"/>
      <c r="DO20" s="588"/>
      <c r="DP20" s="360" t="s">
        <v>254</v>
      </c>
      <c r="DQ20" s="512"/>
      <c r="DR20" s="512"/>
      <c r="DS20" s="512"/>
      <c r="DT20" s="512"/>
      <c r="DU20" s="512"/>
      <c r="DV20" s="512"/>
      <c r="DW20" s="364"/>
      <c r="DX20" s="360"/>
      <c r="DY20" s="512"/>
      <c r="DZ20" s="512"/>
      <c r="EA20" s="512"/>
      <c r="EB20" s="512"/>
      <c r="EC20" s="512"/>
      <c r="ED20" s="364"/>
      <c r="EE20" s="588" t="s">
        <v>252</v>
      </c>
      <c r="EF20" s="588"/>
      <c r="EG20" s="588"/>
      <c r="EH20" s="588"/>
      <c r="EI20" s="588"/>
      <c r="EJ20" s="588"/>
      <c r="EK20" s="588"/>
      <c r="EL20" s="76"/>
    </row>
    <row r="21" spans="1:142" s="19" customFormat="1" ht="12.75" customHeight="1" x14ac:dyDescent="0.2">
      <c r="A21" s="588"/>
      <c r="B21" s="588"/>
      <c r="C21" s="588"/>
      <c r="D21" s="588"/>
      <c r="E21" s="588"/>
      <c r="F21" s="588"/>
      <c r="G21" s="588"/>
      <c r="H21" s="588"/>
      <c r="I21" s="588"/>
      <c r="J21" s="588"/>
      <c r="K21" s="588"/>
      <c r="L21" s="588"/>
      <c r="M21" s="588"/>
      <c r="N21" s="588"/>
      <c r="O21" s="588"/>
      <c r="P21" s="588"/>
      <c r="Q21" s="588"/>
      <c r="R21" s="588"/>
      <c r="S21" s="588"/>
      <c r="T21" s="588"/>
      <c r="U21" s="588"/>
      <c r="V21" s="588"/>
      <c r="W21" s="360"/>
      <c r="X21" s="512"/>
      <c r="Y21" s="512"/>
      <c r="Z21" s="512"/>
      <c r="AA21" s="364"/>
      <c r="AB21" s="588"/>
      <c r="AC21" s="588"/>
      <c r="AD21" s="588"/>
      <c r="AE21" s="588"/>
      <c r="AF21" s="588"/>
      <c r="AG21" s="588"/>
      <c r="AH21" s="588"/>
      <c r="AI21" s="588"/>
      <c r="AJ21" s="360" t="s">
        <v>255</v>
      </c>
      <c r="AK21" s="512"/>
      <c r="AL21" s="512"/>
      <c r="AM21" s="512"/>
      <c r="AN21" s="512"/>
      <c r="AO21" s="512"/>
      <c r="AP21" s="512"/>
      <c r="AQ21" s="364"/>
      <c r="AR21" s="588"/>
      <c r="AS21" s="588"/>
      <c r="AT21" s="588"/>
      <c r="AU21" s="588"/>
      <c r="AV21" s="588"/>
      <c r="AW21" s="588"/>
      <c r="AX21" s="588"/>
      <c r="AY21" s="360"/>
      <c r="AZ21" s="512"/>
      <c r="BA21" s="512"/>
      <c r="BB21" s="512"/>
      <c r="BC21" s="512"/>
      <c r="BD21" s="512"/>
      <c r="BE21" s="364"/>
      <c r="BF21" s="588"/>
      <c r="BG21" s="588"/>
      <c r="BH21" s="588"/>
      <c r="BI21" s="588"/>
      <c r="BJ21" s="588"/>
      <c r="BK21" s="588"/>
      <c r="BL21" s="588"/>
      <c r="BM21" s="588"/>
      <c r="BN21" s="360"/>
      <c r="BO21" s="512"/>
      <c r="BP21" s="512"/>
      <c r="BQ21" s="512"/>
      <c r="BR21" s="512"/>
      <c r="BS21" s="512"/>
      <c r="BT21" s="512"/>
      <c r="BU21" s="364"/>
      <c r="BV21" s="588" t="s">
        <v>254</v>
      </c>
      <c r="BW21" s="588"/>
      <c r="BX21" s="588"/>
      <c r="BY21" s="588"/>
      <c r="BZ21" s="588"/>
      <c r="CA21" s="588"/>
      <c r="CB21" s="588"/>
      <c r="CC21" s="588"/>
      <c r="CD21" s="360" t="s">
        <v>266</v>
      </c>
      <c r="CE21" s="512"/>
      <c r="CF21" s="512"/>
      <c r="CG21" s="512"/>
      <c r="CH21" s="512"/>
      <c r="CI21" s="512"/>
      <c r="CJ21" s="364"/>
      <c r="CK21" s="360" t="s">
        <v>266</v>
      </c>
      <c r="CL21" s="512"/>
      <c r="CM21" s="512"/>
      <c r="CN21" s="512"/>
      <c r="CO21" s="512"/>
      <c r="CP21" s="512"/>
      <c r="CQ21" s="364"/>
      <c r="CR21" s="588"/>
      <c r="CS21" s="588"/>
      <c r="CT21" s="588"/>
      <c r="CU21" s="588"/>
      <c r="CV21" s="588"/>
      <c r="CW21" s="588"/>
      <c r="CX21" s="588"/>
      <c r="CY21" s="588"/>
      <c r="CZ21" s="360" t="s">
        <v>259</v>
      </c>
      <c r="DA21" s="512"/>
      <c r="DB21" s="512"/>
      <c r="DC21" s="512"/>
      <c r="DD21" s="512"/>
      <c r="DE21" s="512"/>
      <c r="DF21" s="512"/>
      <c r="DG21" s="364"/>
      <c r="DH21" s="588"/>
      <c r="DI21" s="588"/>
      <c r="DJ21" s="588"/>
      <c r="DK21" s="588"/>
      <c r="DL21" s="588"/>
      <c r="DM21" s="588"/>
      <c r="DN21" s="588"/>
      <c r="DO21" s="588"/>
      <c r="DP21" s="360" t="s">
        <v>255</v>
      </c>
      <c r="DQ21" s="512"/>
      <c r="DR21" s="512"/>
      <c r="DS21" s="512"/>
      <c r="DT21" s="512"/>
      <c r="DU21" s="512"/>
      <c r="DV21" s="512"/>
      <c r="DW21" s="364"/>
      <c r="DX21" s="360"/>
      <c r="DY21" s="512"/>
      <c r="DZ21" s="512"/>
      <c r="EA21" s="512"/>
      <c r="EB21" s="512"/>
      <c r="EC21" s="512"/>
      <c r="ED21" s="364"/>
      <c r="EE21" s="588"/>
      <c r="EF21" s="588"/>
      <c r="EG21" s="588"/>
      <c r="EH21" s="588"/>
      <c r="EI21" s="588"/>
      <c r="EJ21" s="588"/>
      <c r="EK21" s="588"/>
      <c r="EL21" s="76"/>
    </row>
    <row r="22" spans="1:142" s="19" customFormat="1" ht="12.75" customHeight="1" x14ac:dyDescent="0.2">
      <c r="A22" s="588"/>
      <c r="B22" s="588"/>
      <c r="C22" s="588"/>
      <c r="D22" s="588"/>
      <c r="E22" s="588"/>
      <c r="F22" s="588"/>
      <c r="G22" s="588"/>
      <c r="H22" s="588"/>
      <c r="I22" s="588"/>
      <c r="J22" s="588"/>
      <c r="K22" s="588"/>
      <c r="L22" s="588"/>
      <c r="M22" s="588"/>
      <c r="N22" s="588"/>
      <c r="O22" s="588"/>
      <c r="P22" s="588"/>
      <c r="Q22" s="588"/>
      <c r="R22" s="588"/>
      <c r="S22" s="588"/>
      <c r="T22" s="588"/>
      <c r="U22" s="588"/>
      <c r="V22" s="588"/>
      <c r="W22" s="360"/>
      <c r="X22" s="512"/>
      <c r="Y22" s="512"/>
      <c r="Z22" s="512"/>
      <c r="AA22" s="364"/>
      <c r="AB22" s="588"/>
      <c r="AC22" s="588"/>
      <c r="AD22" s="588"/>
      <c r="AE22" s="588"/>
      <c r="AF22" s="588"/>
      <c r="AG22" s="588"/>
      <c r="AH22" s="588"/>
      <c r="AI22" s="588"/>
      <c r="AJ22" s="360" t="s">
        <v>256</v>
      </c>
      <c r="AK22" s="512"/>
      <c r="AL22" s="512"/>
      <c r="AM22" s="512"/>
      <c r="AN22" s="512"/>
      <c r="AO22" s="512"/>
      <c r="AP22" s="512"/>
      <c r="AQ22" s="364"/>
      <c r="AR22" s="588"/>
      <c r="AS22" s="588"/>
      <c r="AT22" s="588"/>
      <c r="AU22" s="588"/>
      <c r="AV22" s="588"/>
      <c r="AW22" s="588"/>
      <c r="AX22" s="588"/>
      <c r="AY22" s="360"/>
      <c r="AZ22" s="512"/>
      <c r="BA22" s="512"/>
      <c r="BB22" s="512"/>
      <c r="BC22" s="512"/>
      <c r="BD22" s="512"/>
      <c r="BE22" s="364"/>
      <c r="BF22" s="588"/>
      <c r="BG22" s="588"/>
      <c r="BH22" s="588"/>
      <c r="BI22" s="588"/>
      <c r="BJ22" s="588"/>
      <c r="BK22" s="588"/>
      <c r="BL22" s="588"/>
      <c r="BM22" s="588"/>
      <c r="BN22" s="360"/>
      <c r="BO22" s="512"/>
      <c r="BP22" s="512"/>
      <c r="BQ22" s="512"/>
      <c r="BR22" s="512"/>
      <c r="BS22" s="512"/>
      <c r="BT22" s="512"/>
      <c r="BU22" s="364"/>
      <c r="BV22" s="588" t="s">
        <v>255</v>
      </c>
      <c r="BW22" s="588"/>
      <c r="BX22" s="588"/>
      <c r="BY22" s="588"/>
      <c r="BZ22" s="588"/>
      <c r="CA22" s="588"/>
      <c r="CB22" s="588"/>
      <c r="CC22" s="588"/>
      <c r="CD22" s="360" t="s">
        <v>271</v>
      </c>
      <c r="CE22" s="512"/>
      <c r="CF22" s="512"/>
      <c r="CG22" s="512"/>
      <c r="CH22" s="512"/>
      <c r="CI22" s="512"/>
      <c r="CJ22" s="364"/>
      <c r="CK22" s="360" t="s">
        <v>267</v>
      </c>
      <c r="CL22" s="512"/>
      <c r="CM22" s="512"/>
      <c r="CN22" s="512"/>
      <c r="CO22" s="512"/>
      <c r="CP22" s="512"/>
      <c r="CQ22" s="364"/>
      <c r="CR22" s="588"/>
      <c r="CS22" s="588"/>
      <c r="CT22" s="588"/>
      <c r="CU22" s="588"/>
      <c r="CV22" s="588"/>
      <c r="CW22" s="588"/>
      <c r="CX22" s="588"/>
      <c r="CY22" s="588"/>
      <c r="CZ22" s="360" t="s">
        <v>260</v>
      </c>
      <c r="DA22" s="512"/>
      <c r="DB22" s="512"/>
      <c r="DC22" s="512"/>
      <c r="DD22" s="512"/>
      <c r="DE22" s="512"/>
      <c r="DF22" s="512"/>
      <c r="DG22" s="364"/>
      <c r="DH22" s="588"/>
      <c r="DI22" s="588"/>
      <c r="DJ22" s="588"/>
      <c r="DK22" s="588"/>
      <c r="DL22" s="588"/>
      <c r="DM22" s="588"/>
      <c r="DN22" s="588"/>
      <c r="DO22" s="588"/>
      <c r="DP22" s="360" t="s">
        <v>256</v>
      </c>
      <c r="DQ22" s="512"/>
      <c r="DR22" s="512"/>
      <c r="DS22" s="512"/>
      <c r="DT22" s="512"/>
      <c r="DU22" s="512"/>
      <c r="DV22" s="512"/>
      <c r="DW22" s="364"/>
      <c r="DX22" s="360"/>
      <c r="DY22" s="512"/>
      <c r="DZ22" s="512"/>
      <c r="EA22" s="512"/>
      <c r="EB22" s="512"/>
      <c r="EC22" s="512"/>
      <c r="ED22" s="364"/>
      <c r="EE22" s="588"/>
      <c r="EF22" s="588"/>
      <c r="EG22" s="588"/>
      <c r="EH22" s="588"/>
      <c r="EI22" s="588"/>
      <c r="EJ22" s="588"/>
      <c r="EK22" s="588"/>
      <c r="EL22" s="76"/>
    </row>
    <row r="23" spans="1:142" s="19" customFormat="1" ht="12.75" customHeight="1" x14ac:dyDescent="0.2">
      <c r="A23" s="588"/>
      <c r="B23" s="588"/>
      <c r="C23" s="588"/>
      <c r="D23" s="588"/>
      <c r="E23" s="588"/>
      <c r="F23" s="588"/>
      <c r="G23" s="588"/>
      <c r="H23" s="588"/>
      <c r="I23" s="588"/>
      <c r="J23" s="588"/>
      <c r="K23" s="588"/>
      <c r="L23" s="588"/>
      <c r="M23" s="588"/>
      <c r="N23" s="588"/>
      <c r="O23" s="588"/>
      <c r="P23" s="588"/>
      <c r="Q23" s="588"/>
      <c r="R23" s="588"/>
      <c r="S23" s="588"/>
      <c r="T23" s="588"/>
      <c r="U23" s="588"/>
      <c r="V23" s="588"/>
      <c r="W23" s="360"/>
      <c r="X23" s="512"/>
      <c r="Y23" s="512"/>
      <c r="Z23" s="512"/>
      <c r="AA23" s="364"/>
      <c r="AB23" s="588"/>
      <c r="AC23" s="588"/>
      <c r="AD23" s="588"/>
      <c r="AE23" s="588"/>
      <c r="AF23" s="588"/>
      <c r="AG23" s="588"/>
      <c r="AH23" s="588"/>
      <c r="AI23" s="588"/>
      <c r="AJ23" s="360"/>
      <c r="AK23" s="512"/>
      <c r="AL23" s="512"/>
      <c r="AM23" s="512"/>
      <c r="AN23" s="512"/>
      <c r="AO23" s="512"/>
      <c r="AP23" s="512"/>
      <c r="AQ23" s="364"/>
      <c r="AR23" s="588"/>
      <c r="AS23" s="588"/>
      <c r="AT23" s="588"/>
      <c r="AU23" s="588"/>
      <c r="AV23" s="588"/>
      <c r="AW23" s="588"/>
      <c r="AX23" s="588"/>
      <c r="AY23" s="360"/>
      <c r="AZ23" s="512"/>
      <c r="BA23" s="512"/>
      <c r="BB23" s="512"/>
      <c r="BC23" s="512"/>
      <c r="BD23" s="512"/>
      <c r="BE23" s="364"/>
      <c r="BF23" s="588"/>
      <c r="BG23" s="588"/>
      <c r="BH23" s="588"/>
      <c r="BI23" s="588"/>
      <c r="BJ23" s="588"/>
      <c r="BK23" s="588"/>
      <c r="BL23" s="588"/>
      <c r="BM23" s="588"/>
      <c r="BN23" s="360"/>
      <c r="BO23" s="512"/>
      <c r="BP23" s="512"/>
      <c r="BQ23" s="512"/>
      <c r="BR23" s="512"/>
      <c r="BS23" s="512"/>
      <c r="BT23" s="512"/>
      <c r="BU23" s="364"/>
      <c r="BV23" s="588" t="s">
        <v>256</v>
      </c>
      <c r="BW23" s="588"/>
      <c r="BX23" s="588"/>
      <c r="BY23" s="588"/>
      <c r="BZ23" s="588"/>
      <c r="CA23" s="588"/>
      <c r="CB23" s="588"/>
      <c r="CC23" s="588"/>
      <c r="CD23" s="360" t="s">
        <v>272</v>
      </c>
      <c r="CE23" s="512"/>
      <c r="CF23" s="512"/>
      <c r="CG23" s="512"/>
      <c r="CH23" s="512"/>
      <c r="CI23" s="512"/>
      <c r="CJ23" s="364"/>
      <c r="CK23" s="360"/>
      <c r="CL23" s="512"/>
      <c r="CM23" s="512"/>
      <c r="CN23" s="512"/>
      <c r="CO23" s="512"/>
      <c r="CP23" s="512"/>
      <c r="CQ23" s="364"/>
      <c r="CR23" s="588"/>
      <c r="CS23" s="588"/>
      <c r="CT23" s="588"/>
      <c r="CU23" s="588"/>
      <c r="CV23" s="588"/>
      <c r="CW23" s="588"/>
      <c r="CX23" s="588"/>
      <c r="CY23" s="588"/>
      <c r="CZ23" s="576" t="s">
        <v>261</v>
      </c>
      <c r="DA23" s="577"/>
      <c r="DB23" s="577"/>
      <c r="DC23" s="577"/>
      <c r="DD23" s="577"/>
      <c r="DE23" s="577"/>
      <c r="DF23" s="577"/>
      <c r="DG23" s="578"/>
      <c r="DH23" s="588"/>
      <c r="DI23" s="588"/>
      <c r="DJ23" s="588"/>
      <c r="DK23" s="588"/>
      <c r="DL23" s="588"/>
      <c r="DM23" s="588"/>
      <c r="DN23" s="588"/>
      <c r="DO23" s="588"/>
      <c r="DP23" s="360"/>
      <c r="DQ23" s="512"/>
      <c r="DR23" s="512"/>
      <c r="DS23" s="512"/>
      <c r="DT23" s="512"/>
      <c r="DU23" s="512"/>
      <c r="DV23" s="512"/>
      <c r="DW23" s="364"/>
      <c r="DX23" s="360"/>
      <c r="DY23" s="512"/>
      <c r="DZ23" s="512"/>
      <c r="EA23" s="512"/>
      <c r="EB23" s="512"/>
      <c r="EC23" s="512"/>
      <c r="ED23" s="364"/>
      <c r="EE23" s="588"/>
      <c r="EF23" s="588"/>
      <c r="EG23" s="588"/>
      <c r="EH23" s="588"/>
      <c r="EI23" s="588"/>
      <c r="EJ23" s="588"/>
      <c r="EK23" s="588"/>
      <c r="EL23" s="76"/>
    </row>
    <row r="24" spans="1:142" s="19" customFormat="1" ht="12.75" customHeight="1" x14ac:dyDescent="0.2">
      <c r="A24" s="512"/>
      <c r="B24" s="512"/>
      <c r="C24" s="512"/>
      <c r="D24" s="512"/>
      <c r="E24" s="512"/>
      <c r="F24" s="512"/>
      <c r="G24" s="512"/>
      <c r="H24" s="512"/>
      <c r="I24" s="512"/>
      <c r="J24" s="512"/>
      <c r="K24" s="512"/>
      <c r="L24" s="512"/>
      <c r="M24" s="512"/>
      <c r="N24" s="512"/>
      <c r="O24" s="512"/>
      <c r="P24" s="512"/>
      <c r="Q24" s="512"/>
      <c r="R24" s="512"/>
      <c r="S24" s="512"/>
      <c r="T24" s="512"/>
      <c r="U24" s="512"/>
      <c r="V24" s="512"/>
      <c r="W24" s="360"/>
      <c r="X24" s="512"/>
      <c r="Y24" s="512"/>
      <c r="Z24" s="512"/>
      <c r="AA24" s="364"/>
      <c r="AB24" s="512"/>
      <c r="AC24" s="512"/>
      <c r="AD24" s="512"/>
      <c r="AE24" s="512"/>
      <c r="AF24" s="512"/>
      <c r="AG24" s="512"/>
      <c r="AH24" s="512"/>
      <c r="AI24" s="512"/>
      <c r="AJ24" s="360"/>
      <c r="AK24" s="512"/>
      <c r="AL24" s="512"/>
      <c r="AM24" s="512"/>
      <c r="AN24" s="512"/>
      <c r="AO24" s="512"/>
      <c r="AP24" s="512"/>
      <c r="AQ24" s="364"/>
      <c r="AR24" s="512"/>
      <c r="AS24" s="512"/>
      <c r="AT24" s="512"/>
      <c r="AU24" s="512"/>
      <c r="AV24" s="512"/>
      <c r="AW24" s="512"/>
      <c r="AX24" s="512"/>
      <c r="AY24" s="360"/>
      <c r="AZ24" s="512"/>
      <c r="BA24" s="512"/>
      <c r="BB24" s="512"/>
      <c r="BC24" s="512"/>
      <c r="BD24" s="512"/>
      <c r="BE24" s="364"/>
      <c r="BF24" s="512"/>
      <c r="BG24" s="512"/>
      <c r="BH24" s="512"/>
      <c r="BI24" s="512"/>
      <c r="BJ24" s="512"/>
      <c r="BK24" s="512"/>
      <c r="BL24" s="512"/>
      <c r="BM24" s="512"/>
      <c r="BN24" s="360"/>
      <c r="BO24" s="512"/>
      <c r="BP24" s="512"/>
      <c r="BQ24" s="512"/>
      <c r="BR24" s="512"/>
      <c r="BS24" s="512"/>
      <c r="BT24" s="512"/>
      <c r="BU24" s="364"/>
      <c r="BV24" s="512"/>
      <c r="BW24" s="512"/>
      <c r="BX24" s="512"/>
      <c r="BY24" s="512"/>
      <c r="BZ24" s="512"/>
      <c r="CA24" s="512"/>
      <c r="CB24" s="512"/>
      <c r="CC24" s="512"/>
      <c r="CD24" s="576" t="s">
        <v>274</v>
      </c>
      <c r="CE24" s="577"/>
      <c r="CF24" s="577"/>
      <c r="CG24" s="577"/>
      <c r="CH24" s="577"/>
      <c r="CI24" s="577"/>
      <c r="CJ24" s="578"/>
      <c r="CK24" s="360"/>
      <c r="CL24" s="512"/>
      <c r="CM24" s="512"/>
      <c r="CN24" s="512"/>
      <c r="CO24" s="512"/>
      <c r="CP24" s="512"/>
      <c r="CQ24" s="364"/>
      <c r="CR24" s="512"/>
      <c r="CS24" s="512"/>
      <c r="CT24" s="512"/>
      <c r="CU24" s="512"/>
      <c r="CV24" s="512"/>
      <c r="CW24" s="512"/>
      <c r="CX24" s="512"/>
      <c r="CY24" s="512"/>
      <c r="CZ24" s="576"/>
      <c r="DA24" s="577"/>
      <c r="DB24" s="577"/>
      <c r="DC24" s="577"/>
      <c r="DD24" s="577"/>
      <c r="DE24" s="577"/>
      <c r="DF24" s="577"/>
      <c r="DG24" s="578"/>
      <c r="DH24" s="512"/>
      <c r="DI24" s="512"/>
      <c r="DJ24" s="512"/>
      <c r="DK24" s="512"/>
      <c r="DL24" s="512"/>
      <c r="DM24" s="512"/>
      <c r="DN24" s="512"/>
      <c r="DO24" s="512"/>
      <c r="DP24" s="360"/>
      <c r="DQ24" s="512"/>
      <c r="DR24" s="512"/>
      <c r="DS24" s="512"/>
      <c r="DT24" s="512"/>
      <c r="DU24" s="512"/>
      <c r="DV24" s="512"/>
      <c r="DW24" s="364"/>
      <c r="DX24" s="360"/>
      <c r="DY24" s="512"/>
      <c r="DZ24" s="512"/>
      <c r="EA24" s="512"/>
      <c r="EB24" s="512"/>
      <c r="EC24" s="512"/>
      <c r="ED24" s="364"/>
      <c r="EE24" s="512"/>
      <c r="EF24" s="512"/>
      <c r="EG24" s="512"/>
      <c r="EH24" s="512"/>
      <c r="EI24" s="512"/>
      <c r="EJ24" s="512"/>
      <c r="EK24" s="512"/>
      <c r="EL24" s="76"/>
    </row>
    <row r="25" spans="1:142" s="19" customFormat="1" ht="12.75" customHeight="1" x14ac:dyDescent="0.2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363"/>
      <c r="X25" s="241"/>
      <c r="Y25" s="241"/>
      <c r="Z25" s="241"/>
      <c r="AA25" s="361"/>
      <c r="AB25" s="241"/>
      <c r="AC25" s="241"/>
      <c r="AD25" s="241"/>
      <c r="AE25" s="241"/>
      <c r="AF25" s="241"/>
      <c r="AG25" s="241"/>
      <c r="AH25" s="241"/>
      <c r="AI25" s="241"/>
      <c r="AJ25" s="363"/>
      <c r="AK25" s="241"/>
      <c r="AL25" s="241"/>
      <c r="AM25" s="241"/>
      <c r="AN25" s="241"/>
      <c r="AO25" s="241"/>
      <c r="AP25" s="241"/>
      <c r="AQ25" s="361"/>
      <c r="AR25" s="241"/>
      <c r="AS25" s="241"/>
      <c r="AT25" s="241"/>
      <c r="AU25" s="241"/>
      <c r="AV25" s="241"/>
      <c r="AW25" s="241"/>
      <c r="AX25" s="241"/>
      <c r="AY25" s="363"/>
      <c r="AZ25" s="241"/>
      <c r="BA25" s="241"/>
      <c r="BB25" s="241"/>
      <c r="BC25" s="241"/>
      <c r="BD25" s="241"/>
      <c r="BE25" s="361"/>
      <c r="BF25" s="241"/>
      <c r="BG25" s="241"/>
      <c r="BH25" s="241"/>
      <c r="BI25" s="241"/>
      <c r="BJ25" s="241"/>
      <c r="BK25" s="241"/>
      <c r="BL25" s="241"/>
      <c r="BM25" s="241"/>
      <c r="BN25" s="363"/>
      <c r="BO25" s="241"/>
      <c r="BP25" s="241"/>
      <c r="BQ25" s="241"/>
      <c r="BR25" s="241"/>
      <c r="BS25" s="241"/>
      <c r="BT25" s="241"/>
      <c r="BU25" s="361"/>
      <c r="BV25" s="241"/>
      <c r="BW25" s="241"/>
      <c r="BX25" s="241"/>
      <c r="BY25" s="241"/>
      <c r="BZ25" s="241"/>
      <c r="CA25" s="241"/>
      <c r="CB25" s="241"/>
      <c r="CC25" s="241"/>
      <c r="CD25" s="579" t="s">
        <v>273</v>
      </c>
      <c r="CE25" s="288"/>
      <c r="CF25" s="288"/>
      <c r="CG25" s="288"/>
      <c r="CH25" s="288"/>
      <c r="CI25" s="288"/>
      <c r="CJ25" s="584"/>
      <c r="CK25" s="363"/>
      <c r="CL25" s="241"/>
      <c r="CM25" s="241"/>
      <c r="CN25" s="241"/>
      <c r="CO25" s="241"/>
      <c r="CP25" s="241"/>
      <c r="CQ25" s="361"/>
      <c r="CR25" s="241"/>
      <c r="CS25" s="241"/>
      <c r="CT25" s="241"/>
      <c r="CU25" s="241"/>
      <c r="CV25" s="241"/>
      <c r="CW25" s="241"/>
      <c r="CX25" s="241"/>
      <c r="CY25" s="241"/>
      <c r="CZ25" s="579"/>
      <c r="DA25" s="288"/>
      <c r="DB25" s="288"/>
      <c r="DC25" s="288"/>
      <c r="DD25" s="288"/>
      <c r="DE25" s="288"/>
      <c r="DF25" s="288"/>
      <c r="DG25" s="584"/>
      <c r="DH25" s="241"/>
      <c r="DI25" s="241"/>
      <c r="DJ25" s="241"/>
      <c r="DK25" s="241"/>
      <c r="DL25" s="241"/>
      <c r="DM25" s="241"/>
      <c r="DN25" s="241"/>
      <c r="DO25" s="241"/>
      <c r="DP25" s="363"/>
      <c r="DQ25" s="241"/>
      <c r="DR25" s="241"/>
      <c r="DS25" s="241"/>
      <c r="DT25" s="241"/>
      <c r="DU25" s="241"/>
      <c r="DV25" s="241"/>
      <c r="DW25" s="361"/>
      <c r="DX25" s="363"/>
      <c r="DY25" s="241"/>
      <c r="DZ25" s="241"/>
      <c r="EA25" s="241"/>
      <c r="EB25" s="241"/>
      <c r="EC25" s="241"/>
      <c r="ED25" s="361"/>
      <c r="EE25" s="241"/>
      <c r="EF25" s="241"/>
      <c r="EG25" s="241"/>
      <c r="EH25" s="241"/>
      <c r="EI25" s="241"/>
      <c r="EJ25" s="241"/>
      <c r="EK25" s="241"/>
      <c r="EL25" s="76"/>
    </row>
    <row r="26" spans="1:142" s="19" customFormat="1" ht="13.5" thickBot="1" x14ac:dyDescent="0.25">
      <c r="A26" s="356">
        <v>1</v>
      </c>
      <c r="B26" s="357"/>
      <c r="C26" s="357"/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47">
        <v>2</v>
      </c>
      <c r="X26" s="347"/>
      <c r="Y26" s="347"/>
      <c r="Z26" s="347"/>
      <c r="AA26" s="347"/>
      <c r="AB26" s="347">
        <v>3</v>
      </c>
      <c r="AC26" s="347"/>
      <c r="AD26" s="347"/>
      <c r="AE26" s="347"/>
      <c r="AF26" s="347"/>
      <c r="AG26" s="347"/>
      <c r="AH26" s="347"/>
      <c r="AI26" s="347"/>
      <c r="AJ26" s="347">
        <v>4</v>
      </c>
      <c r="AK26" s="347"/>
      <c r="AL26" s="347"/>
      <c r="AM26" s="347"/>
      <c r="AN26" s="347"/>
      <c r="AO26" s="347"/>
      <c r="AP26" s="347"/>
      <c r="AQ26" s="347"/>
      <c r="AR26" s="347">
        <v>5</v>
      </c>
      <c r="AS26" s="347"/>
      <c r="AT26" s="347"/>
      <c r="AU26" s="347"/>
      <c r="AV26" s="347"/>
      <c r="AW26" s="347"/>
      <c r="AX26" s="347"/>
      <c r="AY26" s="347">
        <v>6</v>
      </c>
      <c r="AZ26" s="347"/>
      <c r="BA26" s="347"/>
      <c r="BB26" s="347"/>
      <c r="BC26" s="347"/>
      <c r="BD26" s="347"/>
      <c r="BE26" s="347"/>
      <c r="BF26" s="347">
        <v>7</v>
      </c>
      <c r="BG26" s="347"/>
      <c r="BH26" s="347"/>
      <c r="BI26" s="347"/>
      <c r="BJ26" s="347"/>
      <c r="BK26" s="347"/>
      <c r="BL26" s="347"/>
      <c r="BM26" s="347"/>
      <c r="BN26" s="347">
        <v>8</v>
      </c>
      <c r="BO26" s="347"/>
      <c r="BP26" s="347"/>
      <c r="BQ26" s="347"/>
      <c r="BR26" s="347"/>
      <c r="BS26" s="347"/>
      <c r="BT26" s="347"/>
      <c r="BU26" s="347"/>
      <c r="BV26" s="347">
        <v>9</v>
      </c>
      <c r="BW26" s="347"/>
      <c r="BX26" s="347"/>
      <c r="BY26" s="347"/>
      <c r="BZ26" s="347"/>
      <c r="CA26" s="347"/>
      <c r="CB26" s="347"/>
      <c r="CC26" s="347"/>
      <c r="CD26" s="347">
        <v>10</v>
      </c>
      <c r="CE26" s="347"/>
      <c r="CF26" s="347"/>
      <c r="CG26" s="347"/>
      <c r="CH26" s="347"/>
      <c r="CI26" s="347"/>
      <c r="CJ26" s="347"/>
      <c r="CK26" s="347">
        <v>11</v>
      </c>
      <c r="CL26" s="347"/>
      <c r="CM26" s="347"/>
      <c r="CN26" s="347"/>
      <c r="CO26" s="347"/>
      <c r="CP26" s="347"/>
      <c r="CQ26" s="347"/>
      <c r="CR26" s="347">
        <v>12</v>
      </c>
      <c r="CS26" s="347"/>
      <c r="CT26" s="347"/>
      <c r="CU26" s="347"/>
      <c r="CV26" s="347"/>
      <c r="CW26" s="347"/>
      <c r="CX26" s="347"/>
      <c r="CY26" s="347"/>
      <c r="CZ26" s="347">
        <v>13</v>
      </c>
      <c r="DA26" s="347"/>
      <c r="DB26" s="347"/>
      <c r="DC26" s="347"/>
      <c r="DD26" s="347"/>
      <c r="DE26" s="347"/>
      <c r="DF26" s="347"/>
      <c r="DG26" s="347"/>
      <c r="DH26" s="347">
        <v>14</v>
      </c>
      <c r="DI26" s="347"/>
      <c r="DJ26" s="347"/>
      <c r="DK26" s="347"/>
      <c r="DL26" s="347"/>
      <c r="DM26" s="347"/>
      <c r="DN26" s="347"/>
      <c r="DO26" s="347"/>
      <c r="DP26" s="347">
        <v>15</v>
      </c>
      <c r="DQ26" s="347"/>
      <c r="DR26" s="347"/>
      <c r="DS26" s="347"/>
      <c r="DT26" s="347"/>
      <c r="DU26" s="347"/>
      <c r="DV26" s="347"/>
      <c r="DW26" s="347"/>
      <c r="DX26" s="347">
        <v>16</v>
      </c>
      <c r="DY26" s="347"/>
      <c r="DZ26" s="347"/>
      <c r="EA26" s="347"/>
      <c r="EB26" s="347"/>
      <c r="EC26" s="347"/>
      <c r="ED26" s="347"/>
      <c r="EE26" s="347">
        <v>17</v>
      </c>
      <c r="EF26" s="347"/>
      <c r="EG26" s="347"/>
      <c r="EH26" s="347"/>
      <c r="EI26" s="347"/>
      <c r="EJ26" s="347"/>
      <c r="EK26" s="348"/>
      <c r="EL26" s="76"/>
    </row>
    <row r="27" spans="1:142" s="19" customFormat="1" ht="15" customHeight="1" x14ac:dyDescent="0.2">
      <c r="A27" s="286" t="s">
        <v>275</v>
      </c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349" t="s">
        <v>40</v>
      </c>
      <c r="X27" s="350"/>
      <c r="Y27" s="350"/>
      <c r="Z27" s="350"/>
      <c r="AA27" s="350"/>
      <c r="AB27" s="601">
        <f>16.75+7.5</f>
        <v>24.25</v>
      </c>
      <c r="AC27" s="601"/>
      <c r="AD27" s="601"/>
      <c r="AE27" s="601"/>
      <c r="AF27" s="601"/>
      <c r="AG27" s="601"/>
      <c r="AH27" s="601"/>
      <c r="AI27" s="601"/>
      <c r="AJ27" s="601">
        <v>16.75</v>
      </c>
      <c r="AK27" s="601"/>
      <c r="AL27" s="601"/>
      <c r="AM27" s="601"/>
      <c r="AN27" s="601"/>
      <c r="AO27" s="601"/>
      <c r="AP27" s="601"/>
      <c r="AQ27" s="601"/>
      <c r="AR27" s="601">
        <f>AB27-AY27</f>
        <v>19.149999999999999</v>
      </c>
      <c r="AS27" s="601"/>
      <c r="AT27" s="601"/>
      <c r="AU27" s="601"/>
      <c r="AV27" s="601"/>
      <c r="AW27" s="601"/>
      <c r="AX27" s="601"/>
      <c r="AY27" s="601">
        <v>5.0999999999999996</v>
      </c>
      <c r="AZ27" s="601"/>
      <c r="BA27" s="601"/>
      <c r="BB27" s="601"/>
      <c r="BC27" s="601"/>
      <c r="BD27" s="601"/>
      <c r="BE27" s="601"/>
      <c r="BF27" s="611">
        <f>BN27+CK27</f>
        <v>12.7</v>
      </c>
      <c r="BG27" s="611"/>
      <c r="BH27" s="611"/>
      <c r="BI27" s="611"/>
      <c r="BJ27" s="611"/>
      <c r="BK27" s="611"/>
      <c r="BL27" s="611"/>
      <c r="BM27" s="611"/>
      <c r="BN27" s="611">
        <f>BV27</f>
        <v>11.3</v>
      </c>
      <c r="BO27" s="611"/>
      <c r="BP27" s="611"/>
      <c r="BQ27" s="611"/>
      <c r="BR27" s="611"/>
      <c r="BS27" s="611"/>
      <c r="BT27" s="611"/>
      <c r="BU27" s="611"/>
      <c r="BV27" s="611">
        <f>[1]СВОД!$I$13+[1]СВОД!$I$14+[1]СВОД!$I$15+[1]СВОД!$I$16+[1]СВОД!$I$17+[1]СВОД!$I$18+[1]СВОД!$I$19</f>
        <v>11.3</v>
      </c>
      <c r="BW27" s="611"/>
      <c r="BX27" s="611"/>
      <c r="BY27" s="611"/>
      <c r="BZ27" s="611"/>
      <c r="CA27" s="611"/>
      <c r="CB27" s="611"/>
      <c r="CC27" s="611"/>
      <c r="CD27" s="611">
        <v>2.6</v>
      </c>
      <c r="CE27" s="611"/>
      <c r="CF27" s="611"/>
      <c r="CG27" s="611"/>
      <c r="CH27" s="611"/>
      <c r="CI27" s="611"/>
      <c r="CJ27" s="611"/>
      <c r="CK27" s="611">
        <f>[1]СВОД!$J$13+[1]СВОД!$J$14+[1]СВОД!$J$15+[1]СВОД!$J$16+[1]СВОД!$J$17+[1]СВОД!$J$18+[1]СВОД!$J$19</f>
        <v>1.4</v>
      </c>
      <c r="CL27" s="611"/>
      <c r="CM27" s="611"/>
      <c r="CN27" s="611"/>
      <c r="CO27" s="611"/>
      <c r="CP27" s="611"/>
      <c r="CQ27" s="611"/>
      <c r="CR27" s="601"/>
      <c r="CS27" s="601"/>
      <c r="CT27" s="601"/>
      <c r="CU27" s="601"/>
      <c r="CV27" s="601"/>
      <c r="CW27" s="601"/>
      <c r="CX27" s="601"/>
      <c r="CY27" s="601"/>
      <c r="CZ27" s="601"/>
      <c r="DA27" s="601"/>
      <c r="DB27" s="601"/>
      <c r="DC27" s="601"/>
      <c r="DD27" s="601"/>
      <c r="DE27" s="601"/>
      <c r="DF27" s="601"/>
      <c r="DG27" s="601"/>
      <c r="DH27" s="601">
        <f>[1]СВОД!$C$169+[1]СВОД!$C$170+[1]СВОД!$C$171+[1]СВОД!$C$172+[1]СВОД!$C$173+[1]СВОД!$C$174+[1]СВОД!$C$175+[1]СВОД!$F$169+[1]СВОД!$F$170+[1]СВОД!$F$171+[1]СВОД!$F$172+[1]СВОД!$F$173+[1]СВОД!$F$174+[1]СВОД!$F$175</f>
        <v>16.75</v>
      </c>
      <c r="DI27" s="601"/>
      <c r="DJ27" s="601"/>
      <c r="DK27" s="601"/>
      <c r="DL27" s="601"/>
      <c r="DM27" s="601"/>
      <c r="DN27" s="601"/>
      <c r="DO27" s="601"/>
      <c r="DP27" s="601">
        <f>[1]СВОД!$C$169+[1]СВОД!$C$170+[1]СВОД!$C$171+[1]СВОД!$C$172+[1]СВОД!$C$173+[1]СВОД!$C$174+[1]СВОД!$C$175</f>
        <v>16.75</v>
      </c>
      <c r="DQ27" s="601"/>
      <c r="DR27" s="601"/>
      <c r="DS27" s="601"/>
      <c r="DT27" s="601"/>
      <c r="DU27" s="601"/>
      <c r="DV27" s="601"/>
      <c r="DW27" s="601"/>
      <c r="DX27" s="601">
        <f>DH27-EE27</f>
        <v>16.45</v>
      </c>
      <c r="DY27" s="601"/>
      <c r="DZ27" s="601"/>
      <c r="EA27" s="601"/>
      <c r="EB27" s="601"/>
      <c r="EC27" s="601"/>
      <c r="ED27" s="601"/>
      <c r="EE27" s="601">
        <f>[1]СВОД!$Z$169+[1]СВОД!$Z$170+[1]СВОД!$Z$171+[1]СВОД!$Z$172+[1]СВОД!$Z$173+[1]СВОД!$Z$174+[1]СВОД!$Z$175</f>
        <v>0.3</v>
      </c>
      <c r="EF27" s="601"/>
      <c r="EG27" s="601"/>
      <c r="EH27" s="601"/>
      <c r="EI27" s="601"/>
      <c r="EJ27" s="601"/>
      <c r="EK27" s="601"/>
    </row>
    <row r="28" spans="1:142" s="19" customFormat="1" ht="12.75" customHeight="1" x14ac:dyDescent="0.2">
      <c r="A28" s="327" t="s">
        <v>276</v>
      </c>
      <c r="B28" s="327"/>
      <c r="C28" s="327"/>
      <c r="D28" s="327"/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05" t="s">
        <v>281</v>
      </c>
      <c r="X28" s="306"/>
      <c r="Y28" s="306"/>
      <c r="Z28" s="306"/>
      <c r="AA28" s="306"/>
      <c r="AB28" s="595"/>
      <c r="AC28" s="595"/>
      <c r="AD28" s="595"/>
      <c r="AE28" s="595"/>
      <c r="AF28" s="595"/>
      <c r="AG28" s="595"/>
      <c r="AH28" s="595"/>
      <c r="AI28" s="595"/>
      <c r="AJ28" s="595"/>
      <c r="AK28" s="595"/>
      <c r="AL28" s="595"/>
      <c r="AM28" s="595"/>
      <c r="AN28" s="595"/>
      <c r="AO28" s="595"/>
      <c r="AP28" s="595"/>
      <c r="AQ28" s="595"/>
      <c r="AR28" s="595"/>
      <c r="AS28" s="595"/>
      <c r="AT28" s="595"/>
      <c r="AU28" s="595"/>
      <c r="AV28" s="595"/>
      <c r="AW28" s="595"/>
      <c r="AX28" s="595"/>
      <c r="AY28" s="595"/>
      <c r="AZ28" s="595"/>
      <c r="BA28" s="595"/>
      <c r="BB28" s="595"/>
      <c r="BC28" s="595"/>
      <c r="BD28" s="595"/>
      <c r="BE28" s="595"/>
      <c r="BF28" s="599">
        <f>BN28+CK28</f>
        <v>0</v>
      </c>
      <c r="BG28" s="599"/>
      <c r="BH28" s="599"/>
      <c r="BI28" s="599"/>
      <c r="BJ28" s="599"/>
      <c r="BK28" s="599"/>
      <c r="BL28" s="599"/>
      <c r="BM28" s="599"/>
      <c r="BN28" s="599">
        <f>BV28</f>
        <v>0</v>
      </c>
      <c r="BO28" s="599"/>
      <c r="BP28" s="599"/>
      <c r="BQ28" s="599"/>
      <c r="BR28" s="599"/>
      <c r="BS28" s="599"/>
      <c r="BT28" s="599"/>
      <c r="BU28" s="599"/>
      <c r="BV28" s="599">
        <f>[1]СВОД!$I$13</f>
        <v>0</v>
      </c>
      <c r="BW28" s="599"/>
      <c r="BX28" s="599"/>
      <c r="BY28" s="599"/>
      <c r="BZ28" s="599"/>
      <c r="CA28" s="599"/>
      <c r="CB28" s="599"/>
      <c r="CC28" s="599"/>
      <c r="CD28" s="599"/>
      <c r="CE28" s="599"/>
      <c r="CF28" s="599"/>
      <c r="CG28" s="599"/>
      <c r="CH28" s="599"/>
      <c r="CI28" s="599"/>
      <c r="CJ28" s="599"/>
      <c r="CK28" s="599">
        <f>[1]СВОД!$J$13</f>
        <v>0</v>
      </c>
      <c r="CL28" s="599"/>
      <c r="CM28" s="599"/>
      <c r="CN28" s="599"/>
      <c r="CO28" s="599"/>
      <c r="CP28" s="599"/>
      <c r="CQ28" s="599"/>
      <c r="CR28" s="595"/>
      <c r="CS28" s="595"/>
      <c r="CT28" s="595"/>
      <c r="CU28" s="595"/>
      <c r="CV28" s="595"/>
      <c r="CW28" s="595"/>
      <c r="CX28" s="595"/>
      <c r="CY28" s="595"/>
      <c r="CZ28" s="595"/>
      <c r="DA28" s="595"/>
      <c r="DB28" s="595"/>
      <c r="DC28" s="595"/>
      <c r="DD28" s="595"/>
      <c r="DE28" s="595"/>
      <c r="DF28" s="595"/>
      <c r="DG28" s="595"/>
      <c r="DH28" s="595">
        <f>[1]СВОД!$C$169+[1]СВОД!$F$169</f>
        <v>0</v>
      </c>
      <c r="DI28" s="595"/>
      <c r="DJ28" s="595"/>
      <c r="DK28" s="595"/>
      <c r="DL28" s="595"/>
      <c r="DM28" s="595"/>
      <c r="DN28" s="595"/>
      <c r="DO28" s="595"/>
      <c r="DP28" s="595">
        <f>[1]СВОД!$C$169</f>
        <v>0</v>
      </c>
      <c r="DQ28" s="595"/>
      <c r="DR28" s="595"/>
      <c r="DS28" s="595"/>
      <c r="DT28" s="595"/>
      <c r="DU28" s="595"/>
      <c r="DV28" s="595"/>
      <c r="DW28" s="595"/>
      <c r="DX28" s="595">
        <f>DH28-EE28</f>
        <v>0</v>
      </c>
      <c r="DY28" s="595"/>
      <c r="DZ28" s="595"/>
      <c r="EA28" s="595"/>
      <c r="EB28" s="595"/>
      <c r="EC28" s="595"/>
      <c r="ED28" s="595"/>
      <c r="EE28" s="595">
        <f>[1]СВОД!$Z$169</f>
        <v>0</v>
      </c>
      <c r="EF28" s="595"/>
      <c r="EG28" s="595"/>
      <c r="EH28" s="595"/>
      <c r="EI28" s="595"/>
      <c r="EJ28" s="595"/>
      <c r="EK28" s="595"/>
    </row>
    <row r="29" spans="1:142" s="19" customFormat="1" ht="12.75" customHeight="1" x14ac:dyDescent="0.2">
      <c r="A29" s="290" t="s">
        <v>1619</v>
      </c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305"/>
      <c r="X29" s="306"/>
      <c r="Y29" s="306"/>
      <c r="Z29" s="306"/>
      <c r="AA29" s="306"/>
      <c r="AB29" s="595"/>
      <c r="AC29" s="595"/>
      <c r="AD29" s="595"/>
      <c r="AE29" s="595"/>
      <c r="AF29" s="595"/>
      <c r="AG29" s="595"/>
      <c r="AH29" s="595"/>
      <c r="AI29" s="595"/>
      <c r="AJ29" s="595"/>
      <c r="AK29" s="595"/>
      <c r="AL29" s="595"/>
      <c r="AM29" s="595"/>
      <c r="AN29" s="595"/>
      <c r="AO29" s="595"/>
      <c r="AP29" s="595"/>
      <c r="AQ29" s="595"/>
      <c r="AR29" s="595"/>
      <c r="AS29" s="595"/>
      <c r="AT29" s="595"/>
      <c r="AU29" s="595"/>
      <c r="AV29" s="595"/>
      <c r="AW29" s="595"/>
      <c r="AX29" s="595"/>
      <c r="AY29" s="595"/>
      <c r="AZ29" s="595"/>
      <c r="BA29" s="595"/>
      <c r="BB29" s="595"/>
      <c r="BC29" s="595"/>
      <c r="BD29" s="595"/>
      <c r="BE29" s="595"/>
      <c r="BF29" s="599"/>
      <c r="BG29" s="599"/>
      <c r="BH29" s="599"/>
      <c r="BI29" s="599"/>
      <c r="BJ29" s="599"/>
      <c r="BK29" s="599"/>
      <c r="BL29" s="599"/>
      <c r="BM29" s="599"/>
      <c r="BN29" s="599"/>
      <c r="BO29" s="599"/>
      <c r="BP29" s="599"/>
      <c r="BQ29" s="599"/>
      <c r="BR29" s="599"/>
      <c r="BS29" s="599"/>
      <c r="BT29" s="599"/>
      <c r="BU29" s="599"/>
      <c r="BV29" s="599"/>
      <c r="BW29" s="599"/>
      <c r="BX29" s="599"/>
      <c r="BY29" s="599"/>
      <c r="BZ29" s="599"/>
      <c r="CA29" s="599"/>
      <c r="CB29" s="599"/>
      <c r="CC29" s="599"/>
      <c r="CD29" s="599"/>
      <c r="CE29" s="599"/>
      <c r="CF29" s="599"/>
      <c r="CG29" s="599"/>
      <c r="CH29" s="599"/>
      <c r="CI29" s="599"/>
      <c r="CJ29" s="599"/>
      <c r="CK29" s="599"/>
      <c r="CL29" s="599"/>
      <c r="CM29" s="599"/>
      <c r="CN29" s="599"/>
      <c r="CO29" s="599"/>
      <c r="CP29" s="599"/>
      <c r="CQ29" s="599"/>
      <c r="CR29" s="595"/>
      <c r="CS29" s="595"/>
      <c r="CT29" s="595"/>
      <c r="CU29" s="595"/>
      <c r="CV29" s="595"/>
      <c r="CW29" s="595"/>
      <c r="CX29" s="595"/>
      <c r="CY29" s="595"/>
      <c r="CZ29" s="595"/>
      <c r="DA29" s="595"/>
      <c r="DB29" s="595"/>
      <c r="DC29" s="595"/>
      <c r="DD29" s="595"/>
      <c r="DE29" s="595"/>
      <c r="DF29" s="595"/>
      <c r="DG29" s="595"/>
      <c r="DH29" s="595"/>
      <c r="DI29" s="595"/>
      <c r="DJ29" s="595"/>
      <c r="DK29" s="595"/>
      <c r="DL29" s="595"/>
      <c r="DM29" s="595"/>
      <c r="DN29" s="595"/>
      <c r="DO29" s="595"/>
      <c r="DP29" s="595"/>
      <c r="DQ29" s="595"/>
      <c r="DR29" s="595"/>
      <c r="DS29" s="595"/>
      <c r="DT29" s="595"/>
      <c r="DU29" s="595"/>
      <c r="DV29" s="595"/>
      <c r="DW29" s="595"/>
      <c r="DX29" s="595"/>
      <c r="DY29" s="595"/>
      <c r="DZ29" s="595"/>
      <c r="EA29" s="595"/>
      <c r="EB29" s="595"/>
      <c r="EC29" s="595"/>
      <c r="ED29" s="595"/>
      <c r="EE29" s="595"/>
      <c r="EF29" s="595"/>
      <c r="EG29" s="595"/>
      <c r="EH29" s="595"/>
      <c r="EI29" s="595"/>
      <c r="EJ29" s="595"/>
      <c r="EK29" s="595"/>
    </row>
    <row r="30" spans="1:142" s="19" customFormat="1" ht="28.9" customHeight="1" x14ac:dyDescent="0.2">
      <c r="A30" s="606" t="s">
        <v>1620</v>
      </c>
      <c r="B30" s="606"/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  <c r="S30" s="606"/>
      <c r="T30" s="606"/>
      <c r="U30" s="606"/>
      <c r="V30" s="607"/>
      <c r="W30" s="305"/>
      <c r="X30" s="306"/>
      <c r="Y30" s="306"/>
      <c r="Z30" s="306"/>
      <c r="AA30" s="306"/>
      <c r="AB30" s="595"/>
      <c r="AC30" s="595"/>
      <c r="AD30" s="595"/>
      <c r="AE30" s="595"/>
      <c r="AF30" s="595"/>
      <c r="AG30" s="595"/>
      <c r="AH30" s="595"/>
      <c r="AI30" s="595"/>
      <c r="AJ30" s="602"/>
      <c r="AK30" s="595"/>
      <c r="AL30" s="595"/>
      <c r="AM30" s="595"/>
      <c r="AN30" s="595"/>
      <c r="AO30" s="595"/>
      <c r="AP30" s="595"/>
      <c r="AQ30" s="595"/>
      <c r="AR30" s="603"/>
      <c r="AS30" s="604"/>
      <c r="AT30" s="604"/>
      <c r="AU30" s="604"/>
      <c r="AV30" s="604"/>
      <c r="AW30" s="604"/>
      <c r="AX30" s="605"/>
      <c r="AY30" s="595"/>
      <c r="AZ30" s="595"/>
      <c r="BA30" s="595"/>
      <c r="BB30" s="595"/>
      <c r="BC30" s="595"/>
      <c r="BD30" s="595"/>
      <c r="BE30" s="595"/>
      <c r="BF30" s="599">
        <f>BN30+CK30</f>
        <v>0</v>
      </c>
      <c r="BG30" s="599"/>
      <c r="BH30" s="599"/>
      <c r="BI30" s="599"/>
      <c r="BJ30" s="599"/>
      <c r="BK30" s="599"/>
      <c r="BL30" s="599"/>
      <c r="BM30" s="599"/>
      <c r="BN30" s="599">
        <f>BV30</f>
        <v>0</v>
      </c>
      <c r="BO30" s="599"/>
      <c r="BP30" s="599"/>
      <c r="BQ30" s="599"/>
      <c r="BR30" s="599"/>
      <c r="BS30" s="599"/>
      <c r="BT30" s="599"/>
      <c r="BU30" s="599"/>
      <c r="BV30" s="599">
        <f>[1]СВОД!$I$17</f>
        <v>0</v>
      </c>
      <c r="BW30" s="599"/>
      <c r="BX30" s="599"/>
      <c r="BY30" s="599"/>
      <c r="BZ30" s="599"/>
      <c r="CA30" s="599"/>
      <c r="CB30" s="599"/>
      <c r="CC30" s="599"/>
      <c r="CD30" s="599"/>
      <c r="CE30" s="599"/>
      <c r="CF30" s="599"/>
      <c r="CG30" s="599"/>
      <c r="CH30" s="599"/>
      <c r="CI30" s="599"/>
      <c r="CJ30" s="599"/>
      <c r="CK30" s="599">
        <f>[1]СВОД!$J$17</f>
        <v>0</v>
      </c>
      <c r="CL30" s="599"/>
      <c r="CM30" s="599"/>
      <c r="CN30" s="599"/>
      <c r="CO30" s="599"/>
      <c r="CP30" s="599"/>
      <c r="CQ30" s="599"/>
      <c r="CR30" s="595"/>
      <c r="CS30" s="595"/>
      <c r="CT30" s="595"/>
      <c r="CU30" s="595"/>
      <c r="CV30" s="595"/>
      <c r="CW30" s="595"/>
      <c r="CX30" s="595"/>
      <c r="CY30" s="595"/>
      <c r="CZ30" s="595"/>
      <c r="DA30" s="595"/>
      <c r="DB30" s="595"/>
      <c r="DC30" s="595"/>
      <c r="DD30" s="595"/>
      <c r="DE30" s="595"/>
      <c r="DF30" s="595"/>
      <c r="DG30" s="595"/>
      <c r="DH30" s="595">
        <f>[1]СВОД!$C$173+[1]СВОД!$F$173</f>
        <v>0</v>
      </c>
      <c r="DI30" s="595"/>
      <c r="DJ30" s="595"/>
      <c r="DK30" s="595"/>
      <c r="DL30" s="595"/>
      <c r="DM30" s="595"/>
      <c r="DN30" s="595"/>
      <c r="DO30" s="595"/>
      <c r="DP30" s="602">
        <f>[1]СВОД!$C$173</f>
        <v>0</v>
      </c>
      <c r="DQ30" s="595"/>
      <c r="DR30" s="595"/>
      <c r="DS30" s="595"/>
      <c r="DT30" s="595"/>
      <c r="DU30" s="595"/>
      <c r="DV30" s="595"/>
      <c r="DW30" s="595"/>
      <c r="DX30" s="603">
        <f>DH30-EE30</f>
        <v>0</v>
      </c>
      <c r="DY30" s="604"/>
      <c r="DZ30" s="604"/>
      <c r="EA30" s="604"/>
      <c r="EB30" s="604"/>
      <c r="EC30" s="604"/>
      <c r="ED30" s="605"/>
      <c r="EE30" s="595">
        <f>[1]СВОД!$Z$173</f>
        <v>0</v>
      </c>
      <c r="EF30" s="595"/>
      <c r="EG30" s="595"/>
      <c r="EH30" s="595"/>
      <c r="EI30" s="595"/>
      <c r="EJ30" s="595"/>
      <c r="EK30" s="595"/>
    </row>
    <row r="31" spans="1:142" s="19" customFormat="1" ht="12.75" customHeight="1" x14ac:dyDescent="0.2">
      <c r="A31" s="290" t="s">
        <v>277</v>
      </c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305" t="s">
        <v>41</v>
      </c>
      <c r="X31" s="306"/>
      <c r="Y31" s="306"/>
      <c r="Z31" s="306"/>
      <c r="AA31" s="306"/>
      <c r="AB31" s="596">
        <f>24.5+1.75+0.5+0.75</f>
        <v>27.5</v>
      </c>
      <c r="AC31" s="596"/>
      <c r="AD31" s="596"/>
      <c r="AE31" s="596"/>
      <c r="AF31" s="596"/>
      <c r="AG31" s="596"/>
      <c r="AH31" s="596"/>
      <c r="AI31" s="596"/>
      <c r="AJ31" s="596">
        <f>8.25+1.5+14.75</f>
        <v>24.5</v>
      </c>
      <c r="AK31" s="596"/>
      <c r="AL31" s="596"/>
      <c r="AM31" s="596"/>
      <c r="AN31" s="596"/>
      <c r="AO31" s="596"/>
      <c r="AP31" s="596"/>
      <c r="AQ31" s="596"/>
      <c r="AR31" s="608">
        <f>AB31-AY31</f>
        <v>26.5</v>
      </c>
      <c r="AS31" s="609"/>
      <c r="AT31" s="609"/>
      <c r="AU31" s="609"/>
      <c r="AV31" s="609"/>
      <c r="AW31" s="609"/>
      <c r="AX31" s="610"/>
      <c r="AY31" s="596">
        <v>1</v>
      </c>
      <c r="AZ31" s="596"/>
      <c r="BA31" s="596"/>
      <c r="BB31" s="596"/>
      <c r="BC31" s="596"/>
      <c r="BD31" s="596"/>
      <c r="BE31" s="596"/>
      <c r="BF31" s="597">
        <f>BN31+CK31</f>
        <v>11.3</v>
      </c>
      <c r="BG31" s="597"/>
      <c r="BH31" s="597"/>
      <c r="BI31" s="597"/>
      <c r="BJ31" s="597"/>
      <c r="BK31" s="597"/>
      <c r="BL31" s="597"/>
      <c r="BM31" s="597"/>
      <c r="BN31" s="597">
        <f>BV31</f>
        <v>10.3</v>
      </c>
      <c r="BO31" s="597"/>
      <c r="BP31" s="597"/>
      <c r="BQ31" s="597"/>
      <c r="BR31" s="597"/>
      <c r="BS31" s="597"/>
      <c r="BT31" s="597"/>
      <c r="BU31" s="597"/>
      <c r="BV31" s="597">
        <f>[1]СВОД!$I$20+[1]СВОД!$I$21+[1]СВОД!$I$22</f>
        <v>10.3</v>
      </c>
      <c r="BW31" s="597"/>
      <c r="BX31" s="597"/>
      <c r="BY31" s="597"/>
      <c r="BZ31" s="597"/>
      <c r="CA31" s="597"/>
      <c r="CB31" s="597"/>
      <c r="CC31" s="597"/>
      <c r="CD31" s="597">
        <v>2.6</v>
      </c>
      <c r="CE31" s="597"/>
      <c r="CF31" s="597"/>
      <c r="CG31" s="597"/>
      <c r="CH31" s="597"/>
      <c r="CI31" s="597"/>
      <c r="CJ31" s="597"/>
      <c r="CK31" s="597">
        <f>[1]СВОД!$J$20+[1]СВОД!$J$21+[1]СВОД!$J$22</f>
        <v>1</v>
      </c>
      <c r="CL31" s="597"/>
      <c r="CM31" s="597"/>
      <c r="CN31" s="597"/>
      <c r="CO31" s="597"/>
      <c r="CP31" s="597"/>
      <c r="CQ31" s="597"/>
      <c r="CR31" s="596"/>
      <c r="CS31" s="596"/>
      <c r="CT31" s="596"/>
      <c r="CU31" s="596"/>
      <c r="CV31" s="596"/>
      <c r="CW31" s="596"/>
      <c r="CX31" s="596"/>
      <c r="CY31" s="596"/>
      <c r="CZ31" s="596"/>
      <c r="DA31" s="596"/>
      <c r="DB31" s="596"/>
      <c r="DC31" s="596"/>
      <c r="DD31" s="596"/>
      <c r="DE31" s="596"/>
      <c r="DF31" s="596"/>
      <c r="DG31" s="596"/>
      <c r="DH31" s="596">
        <f>[1]СВОД!$C$176+[1]СВОД!$C$177+[1]СВОД!$C$178+[1]СВОД!$F$176+[1]СВОД!$F$177+[1]СВОД!$F$178</f>
        <v>9</v>
      </c>
      <c r="DI31" s="596"/>
      <c r="DJ31" s="596"/>
      <c r="DK31" s="596"/>
      <c r="DL31" s="596"/>
      <c r="DM31" s="596"/>
      <c r="DN31" s="596"/>
      <c r="DO31" s="596"/>
      <c r="DP31" s="596">
        <f>[1]СВОД!$C$176+[1]СВОД!$C$177+[1]СВОД!$C$178</f>
        <v>9</v>
      </c>
      <c r="DQ31" s="596"/>
      <c r="DR31" s="596"/>
      <c r="DS31" s="596"/>
      <c r="DT31" s="596"/>
      <c r="DU31" s="596"/>
      <c r="DV31" s="596"/>
      <c r="DW31" s="596"/>
      <c r="DX31" s="608">
        <f>DH31-EE31</f>
        <v>8</v>
      </c>
      <c r="DY31" s="609"/>
      <c r="DZ31" s="609"/>
      <c r="EA31" s="609"/>
      <c r="EB31" s="609"/>
      <c r="EC31" s="609"/>
      <c r="ED31" s="610"/>
      <c r="EE31" s="596">
        <f>[1]СВОД!$Z$176+[1]СВОД!$Z$177+[1]СВОД!$Z$178</f>
        <v>1</v>
      </c>
      <c r="EF31" s="596"/>
      <c r="EG31" s="596"/>
      <c r="EH31" s="596"/>
      <c r="EI31" s="596"/>
      <c r="EJ31" s="596"/>
      <c r="EK31" s="596"/>
    </row>
    <row r="32" spans="1:142" s="19" customFormat="1" ht="12.75" customHeight="1" x14ac:dyDescent="0.2">
      <c r="A32" s="327" t="s">
        <v>276</v>
      </c>
      <c r="B32" s="327"/>
      <c r="C32" s="327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05" t="s">
        <v>280</v>
      </c>
      <c r="X32" s="306"/>
      <c r="Y32" s="306"/>
      <c r="Z32" s="306"/>
      <c r="AA32" s="306"/>
      <c r="AB32" s="595">
        <f>8.25+1.75</f>
        <v>10</v>
      </c>
      <c r="AC32" s="595"/>
      <c r="AD32" s="595"/>
      <c r="AE32" s="595"/>
      <c r="AF32" s="595"/>
      <c r="AG32" s="595"/>
      <c r="AH32" s="595"/>
      <c r="AI32" s="595"/>
      <c r="AJ32" s="595">
        <v>8.25</v>
      </c>
      <c r="AK32" s="595"/>
      <c r="AL32" s="595"/>
      <c r="AM32" s="595"/>
      <c r="AN32" s="595"/>
      <c r="AO32" s="595"/>
      <c r="AP32" s="595"/>
      <c r="AQ32" s="595"/>
      <c r="AR32" s="595">
        <f>AB32-AY32</f>
        <v>9</v>
      </c>
      <c r="AS32" s="595"/>
      <c r="AT32" s="595"/>
      <c r="AU32" s="595"/>
      <c r="AV32" s="595"/>
      <c r="AW32" s="595"/>
      <c r="AX32" s="595"/>
      <c r="AY32" s="595">
        <v>1</v>
      </c>
      <c r="AZ32" s="595"/>
      <c r="BA32" s="595"/>
      <c r="BB32" s="595"/>
      <c r="BC32" s="595"/>
      <c r="BD32" s="595"/>
      <c r="BE32" s="595"/>
      <c r="BF32" s="599">
        <f>BN32+CK32</f>
        <v>5.3</v>
      </c>
      <c r="BG32" s="599"/>
      <c r="BH32" s="599"/>
      <c r="BI32" s="599"/>
      <c r="BJ32" s="599"/>
      <c r="BK32" s="599"/>
      <c r="BL32" s="599"/>
      <c r="BM32" s="599"/>
      <c r="BN32" s="599">
        <f>BV32</f>
        <v>4.3</v>
      </c>
      <c r="BO32" s="599"/>
      <c r="BP32" s="599"/>
      <c r="BQ32" s="599"/>
      <c r="BR32" s="599"/>
      <c r="BS32" s="599"/>
      <c r="BT32" s="599"/>
      <c r="BU32" s="599"/>
      <c r="BV32" s="599">
        <f>[1]СВОД!$I$20</f>
        <v>4.3</v>
      </c>
      <c r="BW32" s="599"/>
      <c r="BX32" s="599"/>
      <c r="BY32" s="599"/>
      <c r="BZ32" s="599"/>
      <c r="CA32" s="599"/>
      <c r="CB32" s="599"/>
      <c r="CC32" s="599"/>
      <c r="CD32" s="599">
        <v>1.7</v>
      </c>
      <c r="CE32" s="599"/>
      <c r="CF32" s="599"/>
      <c r="CG32" s="599"/>
      <c r="CH32" s="599"/>
      <c r="CI32" s="599"/>
      <c r="CJ32" s="599"/>
      <c r="CK32" s="599">
        <f>[1]СВОД!$J$20</f>
        <v>1</v>
      </c>
      <c r="CL32" s="599"/>
      <c r="CM32" s="599"/>
      <c r="CN32" s="599"/>
      <c r="CO32" s="599"/>
      <c r="CP32" s="599"/>
      <c r="CQ32" s="599"/>
      <c r="CR32" s="595"/>
      <c r="CS32" s="595"/>
      <c r="CT32" s="595"/>
      <c r="CU32" s="595"/>
      <c r="CV32" s="595"/>
      <c r="CW32" s="595"/>
      <c r="CX32" s="595"/>
      <c r="CY32" s="595"/>
      <c r="CZ32" s="595"/>
      <c r="DA32" s="595"/>
      <c r="DB32" s="595"/>
      <c r="DC32" s="595"/>
      <c r="DD32" s="595"/>
      <c r="DE32" s="595"/>
      <c r="DF32" s="595"/>
      <c r="DG32" s="595"/>
      <c r="DH32" s="595">
        <f>[1]СВОД!$C$176+[1]СВОД!$F$176</f>
        <v>7.5</v>
      </c>
      <c r="DI32" s="595"/>
      <c r="DJ32" s="595"/>
      <c r="DK32" s="595"/>
      <c r="DL32" s="595"/>
      <c r="DM32" s="595"/>
      <c r="DN32" s="595"/>
      <c r="DO32" s="595"/>
      <c r="DP32" s="595">
        <f>[1]СВОД!$C$176</f>
        <v>7.5</v>
      </c>
      <c r="DQ32" s="595"/>
      <c r="DR32" s="595"/>
      <c r="DS32" s="595"/>
      <c r="DT32" s="595"/>
      <c r="DU32" s="595"/>
      <c r="DV32" s="595"/>
      <c r="DW32" s="595"/>
      <c r="DX32" s="595">
        <f>DH32-EE32</f>
        <v>6.5</v>
      </c>
      <c r="DY32" s="595"/>
      <c r="DZ32" s="595"/>
      <c r="EA32" s="595"/>
      <c r="EB32" s="595"/>
      <c r="EC32" s="595"/>
      <c r="ED32" s="595"/>
      <c r="EE32" s="595">
        <f>[1]СВОД!$Z$176</f>
        <v>1</v>
      </c>
      <c r="EF32" s="595"/>
      <c r="EG32" s="595"/>
      <c r="EH32" s="595"/>
      <c r="EI32" s="595"/>
      <c r="EJ32" s="595"/>
      <c r="EK32" s="595"/>
    </row>
    <row r="33" spans="1:141" s="19" customFormat="1" ht="45" customHeight="1" x14ac:dyDescent="0.2">
      <c r="A33" s="606" t="s">
        <v>1621</v>
      </c>
      <c r="B33" s="606"/>
      <c r="C33" s="606"/>
      <c r="D33" s="606"/>
      <c r="E33" s="606"/>
      <c r="F33" s="606"/>
      <c r="G33" s="606"/>
      <c r="H33" s="606"/>
      <c r="I33" s="606"/>
      <c r="J33" s="606"/>
      <c r="K33" s="606"/>
      <c r="L33" s="606"/>
      <c r="M33" s="606"/>
      <c r="N33" s="606"/>
      <c r="O33" s="606"/>
      <c r="P33" s="606"/>
      <c r="Q33" s="606"/>
      <c r="R33" s="606"/>
      <c r="S33" s="606"/>
      <c r="T33" s="606"/>
      <c r="U33" s="606"/>
      <c r="V33" s="607"/>
      <c r="W33" s="305"/>
      <c r="X33" s="306"/>
      <c r="Y33" s="306"/>
      <c r="Z33" s="306"/>
      <c r="AA33" s="306"/>
      <c r="AB33" s="595"/>
      <c r="AC33" s="595"/>
      <c r="AD33" s="595"/>
      <c r="AE33" s="595"/>
      <c r="AF33" s="595"/>
      <c r="AG33" s="595"/>
      <c r="AH33" s="595"/>
      <c r="AI33" s="595"/>
      <c r="AJ33" s="595"/>
      <c r="AK33" s="595"/>
      <c r="AL33" s="595"/>
      <c r="AM33" s="595"/>
      <c r="AN33" s="595"/>
      <c r="AO33" s="595"/>
      <c r="AP33" s="595"/>
      <c r="AQ33" s="595"/>
      <c r="AR33" s="595"/>
      <c r="AS33" s="595"/>
      <c r="AT33" s="595"/>
      <c r="AU33" s="595"/>
      <c r="AV33" s="595"/>
      <c r="AW33" s="595"/>
      <c r="AX33" s="595"/>
      <c r="AY33" s="595"/>
      <c r="AZ33" s="595"/>
      <c r="BA33" s="595"/>
      <c r="BB33" s="595"/>
      <c r="BC33" s="595"/>
      <c r="BD33" s="595"/>
      <c r="BE33" s="595"/>
      <c r="BF33" s="599"/>
      <c r="BG33" s="599"/>
      <c r="BH33" s="599"/>
      <c r="BI33" s="599"/>
      <c r="BJ33" s="599"/>
      <c r="BK33" s="599"/>
      <c r="BL33" s="599"/>
      <c r="BM33" s="599"/>
      <c r="BN33" s="599"/>
      <c r="BO33" s="599"/>
      <c r="BP33" s="599"/>
      <c r="BQ33" s="599"/>
      <c r="BR33" s="599"/>
      <c r="BS33" s="599"/>
      <c r="BT33" s="599"/>
      <c r="BU33" s="599"/>
      <c r="BV33" s="599"/>
      <c r="BW33" s="599"/>
      <c r="BX33" s="599"/>
      <c r="BY33" s="599"/>
      <c r="BZ33" s="599"/>
      <c r="CA33" s="599"/>
      <c r="CB33" s="599"/>
      <c r="CC33" s="599"/>
      <c r="CD33" s="599"/>
      <c r="CE33" s="599"/>
      <c r="CF33" s="599"/>
      <c r="CG33" s="599"/>
      <c r="CH33" s="599"/>
      <c r="CI33" s="599"/>
      <c r="CJ33" s="599"/>
      <c r="CK33" s="599"/>
      <c r="CL33" s="599"/>
      <c r="CM33" s="599"/>
      <c r="CN33" s="599"/>
      <c r="CO33" s="599"/>
      <c r="CP33" s="599"/>
      <c r="CQ33" s="599"/>
      <c r="CR33" s="595"/>
      <c r="CS33" s="595"/>
      <c r="CT33" s="595"/>
      <c r="CU33" s="595"/>
      <c r="CV33" s="595"/>
      <c r="CW33" s="595"/>
      <c r="CX33" s="595"/>
      <c r="CY33" s="595"/>
      <c r="CZ33" s="595"/>
      <c r="DA33" s="595"/>
      <c r="DB33" s="595"/>
      <c r="DC33" s="595"/>
      <c r="DD33" s="595"/>
      <c r="DE33" s="595"/>
      <c r="DF33" s="595"/>
      <c r="DG33" s="595"/>
      <c r="DH33" s="595"/>
      <c r="DI33" s="595"/>
      <c r="DJ33" s="595"/>
      <c r="DK33" s="595"/>
      <c r="DL33" s="595"/>
      <c r="DM33" s="595"/>
      <c r="DN33" s="595"/>
      <c r="DO33" s="595"/>
      <c r="DP33" s="595"/>
      <c r="DQ33" s="595"/>
      <c r="DR33" s="595"/>
      <c r="DS33" s="595"/>
      <c r="DT33" s="595"/>
      <c r="DU33" s="595"/>
      <c r="DV33" s="595"/>
      <c r="DW33" s="595"/>
      <c r="DX33" s="595"/>
      <c r="DY33" s="595"/>
      <c r="DZ33" s="595"/>
      <c r="EA33" s="595"/>
      <c r="EB33" s="595"/>
      <c r="EC33" s="595"/>
      <c r="ED33" s="595"/>
      <c r="EE33" s="595"/>
      <c r="EF33" s="595"/>
      <c r="EG33" s="595"/>
      <c r="EH33" s="595"/>
      <c r="EI33" s="595"/>
      <c r="EJ33" s="595"/>
      <c r="EK33" s="595"/>
    </row>
    <row r="34" spans="1:141" s="19" customFormat="1" ht="15" customHeight="1" x14ac:dyDescent="0.2">
      <c r="A34" s="606" t="s">
        <v>1622</v>
      </c>
      <c r="B34" s="606"/>
      <c r="C34" s="606"/>
      <c r="D34" s="606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6"/>
      <c r="V34" s="607"/>
      <c r="W34" s="305"/>
      <c r="X34" s="306"/>
      <c r="Y34" s="306"/>
      <c r="Z34" s="306"/>
      <c r="AA34" s="306"/>
      <c r="AB34" s="595">
        <f>1.5+0.5</f>
        <v>2</v>
      </c>
      <c r="AC34" s="595"/>
      <c r="AD34" s="595"/>
      <c r="AE34" s="595"/>
      <c r="AF34" s="595"/>
      <c r="AG34" s="595"/>
      <c r="AH34" s="595"/>
      <c r="AI34" s="595"/>
      <c r="AJ34" s="595">
        <v>1.5</v>
      </c>
      <c r="AK34" s="595"/>
      <c r="AL34" s="595"/>
      <c r="AM34" s="595"/>
      <c r="AN34" s="595"/>
      <c r="AO34" s="595"/>
      <c r="AP34" s="595"/>
      <c r="AQ34" s="595"/>
      <c r="AR34" s="595">
        <f>AB34-AY34</f>
        <v>2</v>
      </c>
      <c r="AS34" s="595"/>
      <c r="AT34" s="595"/>
      <c r="AU34" s="595"/>
      <c r="AV34" s="595"/>
      <c r="AW34" s="595"/>
      <c r="AX34" s="595"/>
      <c r="AY34" s="595"/>
      <c r="AZ34" s="595"/>
      <c r="BA34" s="595"/>
      <c r="BB34" s="595"/>
      <c r="BC34" s="595"/>
      <c r="BD34" s="595"/>
      <c r="BE34" s="595"/>
      <c r="BF34" s="599">
        <f>BN34+CK34</f>
        <v>1</v>
      </c>
      <c r="BG34" s="599"/>
      <c r="BH34" s="599"/>
      <c r="BI34" s="599"/>
      <c r="BJ34" s="599"/>
      <c r="BK34" s="599"/>
      <c r="BL34" s="599"/>
      <c r="BM34" s="599"/>
      <c r="BN34" s="599">
        <f>BV34</f>
        <v>1</v>
      </c>
      <c r="BO34" s="599"/>
      <c r="BP34" s="599"/>
      <c r="BQ34" s="599"/>
      <c r="BR34" s="599"/>
      <c r="BS34" s="599"/>
      <c r="BT34" s="599"/>
      <c r="BU34" s="599"/>
      <c r="BV34" s="599">
        <f>[1]СВОД!$I$21</f>
        <v>1</v>
      </c>
      <c r="BW34" s="599"/>
      <c r="BX34" s="599"/>
      <c r="BY34" s="599"/>
      <c r="BZ34" s="599"/>
      <c r="CA34" s="599"/>
      <c r="CB34" s="599"/>
      <c r="CC34" s="599"/>
      <c r="CD34" s="599">
        <v>1.3</v>
      </c>
      <c r="CE34" s="599"/>
      <c r="CF34" s="599"/>
      <c r="CG34" s="599"/>
      <c r="CH34" s="599"/>
      <c r="CI34" s="599"/>
      <c r="CJ34" s="599"/>
      <c r="CK34" s="599">
        <f>[1]СВОД!$J$21</f>
        <v>0</v>
      </c>
      <c r="CL34" s="599"/>
      <c r="CM34" s="599"/>
      <c r="CN34" s="599"/>
      <c r="CO34" s="599"/>
      <c r="CP34" s="599"/>
      <c r="CQ34" s="599"/>
      <c r="CR34" s="595"/>
      <c r="CS34" s="595"/>
      <c r="CT34" s="595"/>
      <c r="CU34" s="595"/>
      <c r="CV34" s="595"/>
      <c r="CW34" s="595"/>
      <c r="CX34" s="595"/>
      <c r="CY34" s="595"/>
      <c r="CZ34" s="595"/>
      <c r="DA34" s="595"/>
      <c r="DB34" s="595"/>
      <c r="DC34" s="595"/>
      <c r="DD34" s="595"/>
      <c r="DE34" s="595"/>
      <c r="DF34" s="595"/>
      <c r="DG34" s="595"/>
      <c r="DH34" s="595">
        <f>[1]СВОД!$C$177+[1]СВОД!$F$177</f>
        <v>1.5</v>
      </c>
      <c r="DI34" s="595"/>
      <c r="DJ34" s="595"/>
      <c r="DK34" s="595"/>
      <c r="DL34" s="595"/>
      <c r="DM34" s="595"/>
      <c r="DN34" s="595"/>
      <c r="DO34" s="595"/>
      <c r="DP34" s="595">
        <f>[1]СВОД!$C$177</f>
        <v>1.5</v>
      </c>
      <c r="DQ34" s="595"/>
      <c r="DR34" s="595"/>
      <c r="DS34" s="595"/>
      <c r="DT34" s="595"/>
      <c r="DU34" s="595"/>
      <c r="DV34" s="595"/>
      <c r="DW34" s="595"/>
      <c r="DX34" s="595">
        <f>DH34-EE34</f>
        <v>1.5</v>
      </c>
      <c r="DY34" s="595"/>
      <c r="DZ34" s="595"/>
      <c r="EA34" s="595"/>
      <c r="EB34" s="595"/>
      <c r="EC34" s="595"/>
      <c r="ED34" s="595"/>
      <c r="EE34" s="595">
        <f>[1]СВОД!$Z$177</f>
        <v>0</v>
      </c>
      <c r="EF34" s="595"/>
      <c r="EG34" s="595"/>
      <c r="EH34" s="595"/>
      <c r="EI34" s="595"/>
      <c r="EJ34" s="595"/>
      <c r="EK34" s="595"/>
    </row>
    <row r="35" spans="1:141" s="19" customFormat="1" ht="12.75" customHeight="1" x14ac:dyDescent="0.2">
      <c r="A35" s="336" t="s">
        <v>278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05" t="s">
        <v>168</v>
      </c>
      <c r="X35" s="306"/>
      <c r="Y35" s="306"/>
      <c r="Z35" s="306"/>
      <c r="AA35" s="306"/>
      <c r="AB35" s="596">
        <v>3</v>
      </c>
      <c r="AC35" s="596"/>
      <c r="AD35" s="596"/>
      <c r="AE35" s="596"/>
      <c r="AF35" s="596"/>
      <c r="AG35" s="596"/>
      <c r="AH35" s="596"/>
      <c r="AI35" s="596"/>
      <c r="AJ35" s="596">
        <v>3</v>
      </c>
      <c r="AK35" s="596"/>
      <c r="AL35" s="596"/>
      <c r="AM35" s="596"/>
      <c r="AN35" s="596"/>
      <c r="AO35" s="596"/>
      <c r="AP35" s="596"/>
      <c r="AQ35" s="596"/>
      <c r="AR35" s="596">
        <f>AB35-AY35</f>
        <v>3</v>
      </c>
      <c r="AS35" s="596"/>
      <c r="AT35" s="596"/>
      <c r="AU35" s="596"/>
      <c r="AV35" s="596"/>
      <c r="AW35" s="596"/>
      <c r="AX35" s="596"/>
      <c r="AY35" s="596"/>
      <c r="AZ35" s="596"/>
      <c r="BA35" s="596"/>
      <c r="BB35" s="596"/>
      <c r="BC35" s="596"/>
      <c r="BD35" s="596"/>
      <c r="BE35" s="596"/>
      <c r="BF35" s="597">
        <f>BN35+CK35</f>
        <v>3.3</v>
      </c>
      <c r="BG35" s="597"/>
      <c r="BH35" s="597"/>
      <c r="BI35" s="597"/>
      <c r="BJ35" s="597"/>
      <c r="BK35" s="597"/>
      <c r="BL35" s="597"/>
      <c r="BM35" s="597"/>
      <c r="BN35" s="597">
        <f>BV35</f>
        <v>3.3</v>
      </c>
      <c r="BO35" s="597"/>
      <c r="BP35" s="597"/>
      <c r="BQ35" s="597"/>
      <c r="BR35" s="597"/>
      <c r="BS35" s="597"/>
      <c r="BT35" s="597"/>
      <c r="BU35" s="597"/>
      <c r="BV35" s="597">
        <f>[1]СВОД!$I$11+[1]СВОД!$I$12</f>
        <v>3.3</v>
      </c>
      <c r="BW35" s="597"/>
      <c r="BX35" s="597"/>
      <c r="BY35" s="597"/>
      <c r="BZ35" s="597"/>
      <c r="CA35" s="597"/>
      <c r="CB35" s="597"/>
      <c r="CC35" s="597"/>
      <c r="CD35" s="597">
        <v>2.2000000000000002</v>
      </c>
      <c r="CE35" s="597"/>
      <c r="CF35" s="597"/>
      <c r="CG35" s="597"/>
      <c r="CH35" s="597"/>
      <c r="CI35" s="597"/>
      <c r="CJ35" s="597"/>
      <c r="CK35" s="597">
        <f>[1]СВОД!$J$11+[1]СВОД!$J$12</f>
        <v>0</v>
      </c>
      <c r="CL35" s="597"/>
      <c r="CM35" s="597"/>
      <c r="CN35" s="597"/>
      <c r="CO35" s="597"/>
      <c r="CP35" s="597"/>
      <c r="CQ35" s="597"/>
      <c r="CR35" s="596"/>
      <c r="CS35" s="596"/>
      <c r="CT35" s="596"/>
      <c r="CU35" s="596"/>
      <c r="CV35" s="596"/>
      <c r="CW35" s="596"/>
      <c r="CX35" s="596"/>
      <c r="CY35" s="596"/>
      <c r="CZ35" s="596"/>
      <c r="DA35" s="596"/>
      <c r="DB35" s="596"/>
      <c r="DC35" s="596"/>
      <c r="DD35" s="596"/>
      <c r="DE35" s="596"/>
      <c r="DF35" s="596"/>
      <c r="DG35" s="596"/>
      <c r="DH35" s="596">
        <f>[1]СВОД!$C$167+[1]СВОД!$C$168+[1]СВОД!$F$167+[1]СВОД!$F$168</f>
        <v>4</v>
      </c>
      <c r="DI35" s="596"/>
      <c r="DJ35" s="596"/>
      <c r="DK35" s="596"/>
      <c r="DL35" s="596"/>
      <c r="DM35" s="596"/>
      <c r="DN35" s="596"/>
      <c r="DO35" s="596"/>
      <c r="DP35" s="596">
        <f>[1]СВОД!$C$167+[1]СВОД!$C$168</f>
        <v>4</v>
      </c>
      <c r="DQ35" s="596"/>
      <c r="DR35" s="596"/>
      <c r="DS35" s="596"/>
      <c r="DT35" s="596"/>
      <c r="DU35" s="596"/>
      <c r="DV35" s="596"/>
      <c r="DW35" s="596"/>
      <c r="DX35" s="596">
        <f>DH35-EE35</f>
        <v>4</v>
      </c>
      <c r="DY35" s="596"/>
      <c r="DZ35" s="596"/>
      <c r="EA35" s="596"/>
      <c r="EB35" s="596"/>
      <c r="EC35" s="596"/>
      <c r="ED35" s="596"/>
      <c r="EE35" s="596">
        <f>[1]СВОД!$Z$167+[1]СВОД!$Z$168</f>
        <v>0</v>
      </c>
      <c r="EF35" s="596"/>
      <c r="EG35" s="596"/>
      <c r="EH35" s="596"/>
      <c r="EI35" s="596"/>
      <c r="EJ35" s="596"/>
      <c r="EK35" s="596"/>
    </row>
    <row r="36" spans="1:141" s="19" customFormat="1" ht="12.75" customHeight="1" x14ac:dyDescent="0.2">
      <c r="A36" s="290" t="s">
        <v>279</v>
      </c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305"/>
      <c r="X36" s="306"/>
      <c r="Y36" s="306"/>
      <c r="Z36" s="306"/>
      <c r="AA36" s="306"/>
      <c r="AB36" s="596"/>
      <c r="AC36" s="596"/>
      <c r="AD36" s="596"/>
      <c r="AE36" s="596"/>
      <c r="AF36" s="596"/>
      <c r="AG36" s="596"/>
      <c r="AH36" s="596"/>
      <c r="AI36" s="596"/>
      <c r="AJ36" s="596"/>
      <c r="AK36" s="596"/>
      <c r="AL36" s="596"/>
      <c r="AM36" s="596"/>
      <c r="AN36" s="596"/>
      <c r="AO36" s="596"/>
      <c r="AP36" s="596"/>
      <c r="AQ36" s="596"/>
      <c r="AR36" s="596"/>
      <c r="AS36" s="596"/>
      <c r="AT36" s="596"/>
      <c r="AU36" s="596"/>
      <c r="AV36" s="596"/>
      <c r="AW36" s="596"/>
      <c r="AX36" s="596"/>
      <c r="AY36" s="596"/>
      <c r="AZ36" s="596"/>
      <c r="BA36" s="596"/>
      <c r="BB36" s="596"/>
      <c r="BC36" s="596"/>
      <c r="BD36" s="596"/>
      <c r="BE36" s="596"/>
      <c r="BF36" s="597"/>
      <c r="BG36" s="597"/>
      <c r="BH36" s="597"/>
      <c r="BI36" s="597"/>
      <c r="BJ36" s="597"/>
      <c r="BK36" s="597"/>
      <c r="BL36" s="597"/>
      <c r="BM36" s="597"/>
      <c r="BN36" s="597"/>
      <c r="BO36" s="597"/>
      <c r="BP36" s="597"/>
      <c r="BQ36" s="597"/>
      <c r="BR36" s="597"/>
      <c r="BS36" s="597"/>
      <c r="BT36" s="597"/>
      <c r="BU36" s="597"/>
      <c r="BV36" s="597"/>
      <c r="BW36" s="597"/>
      <c r="BX36" s="597"/>
      <c r="BY36" s="597"/>
      <c r="BZ36" s="597"/>
      <c r="CA36" s="597"/>
      <c r="CB36" s="597"/>
      <c r="CC36" s="597"/>
      <c r="CD36" s="597"/>
      <c r="CE36" s="597"/>
      <c r="CF36" s="597"/>
      <c r="CG36" s="597"/>
      <c r="CH36" s="597"/>
      <c r="CI36" s="597"/>
      <c r="CJ36" s="597"/>
      <c r="CK36" s="597"/>
      <c r="CL36" s="597"/>
      <c r="CM36" s="597"/>
      <c r="CN36" s="597"/>
      <c r="CO36" s="597"/>
      <c r="CP36" s="597"/>
      <c r="CQ36" s="597"/>
      <c r="CR36" s="596"/>
      <c r="CS36" s="596"/>
      <c r="CT36" s="596"/>
      <c r="CU36" s="596"/>
      <c r="CV36" s="596"/>
      <c r="CW36" s="596"/>
      <c r="CX36" s="596"/>
      <c r="CY36" s="596"/>
      <c r="CZ36" s="596"/>
      <c r="DA36" s="596"/>
      <c r="DB36" s="596"/>
      <c r="DC36" s="596"/>
      <c r="DD36" s="596"/>
      <c r="DE36" s="596"/>
      <c r="DF36" s="596"/>
      <c r="DG36" s="596"/>
      <c r="DH36" s="596"/>
      <c r="DI36" s="596"/>
      <c r="DJ36" s="596"/>
      <c r="DK36" s="596"/>
      <c r="DL36" s="596"/>
      <c r="DM36" s="596"/>
      <c r="DN36" s="596"/>
      <c r="DO36" s="596"/>
      <c r="DP36" s="596"/>
      <c r="DQ36" s="596"/>
      <c r="DR36" s="596"/>
      <c r="DS36" s="596"/>
      <c r="DT36" s="596"/>
      <c r="DU36" s="596"/>
      <c r="DV36" s="596"/>
      <c r="DW36" s="596"/>
      <c r="DX36" s="596"/>
      <c r="DY36" s="596"/>
      <c r="DZ36" s="596"/>
      <c r="EA36" s="596"/>
      <c r="EB36" s="596"/>
      <c r="EC36" s="596"/>
      <c r="ED36" s="596"/>
      <c r="EE36" s="596"/>
      <c r="EF36" s="596"/>
      <c r="EG36" s="596"/>
      <c r="EH36" s="596"/>
      <c r="EI36" s="596"/>
      <c r="EJ36" s="596"/>
      <c r="EK36" s="596"/>
    </row>
    <row r="37" spans="1:141" s="19" customFormat="1" ht="12.75" customHeight="1" x14ac:dyDescent="0.2">
      <c r="A37" s="327" t="s">
        <v>276</v>
      </c>
      <c r="B37" s="327"/>
      <c r="C37" s="327"/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05" t="s">
        <v>167</v>
      </c>
      <c r="X37" s="306"/>
      <c r="Y37" s="306"/>
      <c r="Z37" s="306"/>
      <c r="AA37" s="306"/>
      <c r="AB37" s="595">
        <v>1</v>
      </c>
      <c r="AC37" s="595"/>
      <c r="AD37" s="595"/>
      <c r="AE37" s="595"/>
      <c r="AF37" s="595"/>
      <c r="AG37" s="595"/>
      <c r="AH37" s="595"/>
      <c r="AI37" s="595"/>
      <c r="AJ37" s="595">
        <v>1</v>
      </c>
      <c r="AK37" s="595"/>
      <c r="AL37" s="595"/>
      <c r="AM37" s="595"/>
      <c r="AN37" s="595"/>
      <c r="AO37" s="595"/>
      <c r="AP37" s="595"/>
      <c r="AQ37" s="595"/>
      <c r="AR37" s="595">
        <f>AB37-AY37</f>
        <v>1</v>
      </c>
      <c r="AS37" s="595"/>
      <c r="AT37" s="595"/>
      <c r="AU37" s="595"/>
      <c r="AV37" s="595"/>
      <c r="AW37" s="595"/>
      <c r="AX37" s="595"/>
      <c r="AY37" s="595"/>
      <c r="AZ37" s="595"/>
      <c r="BA37" s="595"/>
      <c r="BB37" s="595"/>
      <c r="BC37" s="595"/>
      <c r="BD37" s="595"/>
      <c r="BE37" s="595"/>
      <c r="BF37" s="599">
        <f>BN37+CK37</f>
        <v>1</v>
      </c>
      <c r="BG37" s="599"/>
      <c r="BH37" s="599"/>
      <c r="BI37" s="599"/>
      <c r="BJ37" s="599"/>
      <c r="BK37" s="599"/>
      <c r="BL37" s="599"/>
      <c r="BM37" s="599"/>
      <c r="BN37" s="599">
        <f>BV37</f>
        <v>1</v>
      </c>
      <c r="BO37" s="599"/>
      <c r="BP37" s="599"/>
      <c r="BQ37" s="599"/>
      <c r="BR37" s="599"/>
      <c r="BS37" s="599"/>
      <c r="BT37" s="599"/>
      <c r="BU37" s="599"/>
      <c r="BV37" s="599">
        <f>[1]СВОД!$I$11</f>
        <v>1</v>
      </c>
      <c r="BW37" s="599"/>
      <c r="BX37" s="599"/>
      <c r="BY37" s="599"/>
      <c r="BZ37" s="599"/>
      <c r="CA37" s="599"/>
      <c r="CB37" s="599"/>
      <c r="CC37" s="599"/>
      <c r="CD37" s="599"/>
      <c r="CE37" s="599"/>
      <c r="CF37" s="599"/>
      <c r="CG37" s="599"/>
      <c r="CH37" s="599"/>
      <c r="CI37" s="599"/>
      <c r="CJ37" s="599"/>
      <c r="CK37" s="599">
        <f>[1]СВОД!$J$11</f>
        <v>0</v>
      </c>
      <c r="CL37" s="599"/>
      <c r="CM37" s="599"/>
      <c r="CN37" s="599"/>
      <c r="CO37" s="599"/>
      <c r="CP37" s="599"/>
      <c r="CQ37" s="599"/>
      <c r="CR37" s="595"/>
      <c r="CS37" s="595"/>
      <c r="CT37" s="595"/>
      <c r="CU37" s="595"/>
      <c r="CV37" s="595"/>
      <c r="CW37" s="595"/>
      <c r="CX37" s="595"/>
      <c r="CY37" s="595"/>
      <c r="CZ37" s="595"/>
      <c r="DA37" s="595"/>
      <c r="DB37" s="595"/>
      <c r="DC37" s="595"/>
      <c r="DD37" s="595"/>
      <c r="DE37" s="595"/>
      <c r="DF37" s="595"/>
      <c r="DG37" s="595"/>
      <c r="DH37" s="595">
        <f>[1]СВОД!$C$167+[1]СВОД!$F$167</f>
        <v>1</v>
      </c>
      <c r="DI37" s="595"/>
      <c r="DJ37" s="595"/>
      <c r="DK37" s="595"/>
      <c r="DL37" s="595"/>
      <c r="DM37" s="595"/>
      <c r="DN37" s="595"/>
      <c r="DO37" s="595"/>
      <c r="DP37" s="595">
        <f>[1]СВОД!$C$167</f>
        <v>1</v>
      </c>
      <c r="DQ37" s="595"/>
      <c r="DR37" s="595"/>
      <c r="DS37" s="595"/>
      <c r="DT37" s="595"/>
      <c r="DU37" s="595"/>
      <c r="DV37" s="595"/>
      <c r="DW37" s="595"/>
      <c r="DX37" s="595">
        <f>DH37-EE37</f>
        <v>1</v>
      </c>
      <c r="DY37" s="595"/>
      <c r="DZ37" s="595"/>
      <c r="EA37" s="595"/>
      <c r="EB37" s="595"/>
      <c r="EC37" s="595"/>
      <c r="ED37" s="595"/>
      <c r="EE37" s="595">
        <f>[1]СВОД!$Z$167</f>
        <v>0</v>
      </c>
      <c r="EF37" s="595"/>
      <c r="EG37" s="595"/>
      <c r="EH37" s="595"/>
      <c r="EI37" s="595"/>
      <c r="EJ37" s="595"/>
      <c r="EK37" s="595"/>
    </row>
    <row r="38" spans="1:141" s="19" customFormat="1" ht="12.75" customHeight="1" x14ac:dyDescent="0.2">
      <c r="A38" s="290" t="s">
        <v>1623</v>
      </c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305"/>
      <c r="X38" s="306"/>
      <c r="Y38" s="306"/>
      <c r="Z38" s="306"/>
      <c r="AA38" s="306"/>
      <c r="AB38" s="595"/>
      <c r="AC38" s="595"/>
      <c r="AD38" s="595"/>
      <c r="AE38" s="595"/>
      <c r="AF38" s="595"/>
      <c r="AG38" s="595"/>
      <c r="AH38" s="595"/>
      <c r="AI38" s="595"/>
      <c r="AJ38" s="595"/>
      <c r="AK38" s="595"/>
      <c r="AL38" s="595"/>
      <c r="AM38" s="595"/>
      <c r="AN38" s="595"/>
      <c r="AO38" s="595"/>
      <c r="AP38" s="595"/>
      <c r="AQ38" s="595"/>
      <c r="AR38" s="595"/>
      <c r="AS38" s="595"/>
      <c r="AT38" s="595"/>
      <c r="AU38" s="595"/>
      <c r="AV38" s="595"/>
      <c r="AW38" s="595"/>
      <c r="AX38" s="595"/>
      <c r="AY38" s="595"/>
      <c r="AZ38" s="595"/>
      <c r="BA38" s="595"/>
      <c r="BB38" s="595"/>
      <c r="BC38" s="595"/>
      <c r="BD38" s="595"/>
      <c r="BE38" s="595"/>
      <c r="BF38" s="599"/>
      <c r="BG38" s="599"/>
      <c r="BH38" s="599"/>
      <c r="BI38" s="599"/>
      <c r="BJ38" s="599"/>
      <c r="BK38" s="599"/>
      <c r="BL38" s="599"/>
      <c r="BM38" s="599"/>
      <c r="BN38" s="599"/>
      <c r="BO38" s="599"/>
      <c r="BP38" s="599"/>
      <c r="BQ38" s="599"/>
      <c r="BR38" s="599"/>
      <c r="BS38" s="599"/>
      <c r="BT38" s="599"/>
      <c r="BU38" s="599"/>
      <c r="BV38" s="599"/>
      <c r="BW38" s="599"/>
      <c r="BX38" s="599"/>
      <c r="BY38" s="599"/>
      <c r="BZ38" s="599"/>
      <c r="CA38" s="599"/>
      <c r="CB38" s="599"/>
      <c r="CC38" s="599"/>
      <c r="CD38" s="599"/>
      <c r="CE38" s="599"/>
      <c r="CF38" s="599"/>
      <c r="CG38" s="599"/>
      <c r="CH38" s="599"/>
      <c r="CI38" s="599"/>
      <c r="CJ38" s="599"/>
      <c r="CK38" s="599"/>
      <c r="CL38" s="599"/>
      <c r="CM38" s="599"/>
      <c r="CN38" s="599"/>
      <c r="CO38" s="599"/>
      <c r="CP38" s="599"/>
      <c r="CQ38" s="599"/>
      <c r="CR38" s="595"/>
      <c r="CS38" s="595"/>
      <c r="CT38" s="595"/>
      <c r="CU38" s="595"/>
      <c r="CV38" s="595"/>
      <c r="CW38" s="595"/>
      <c r="CX38" s="595"/>
      <c r="CY38" s="595"/>
      <c r="CZ38" s="595"/>
      <c r="DA38" s="595"/>
      <c r="DB38" s="595"/>
      <c r="DC38" s="595"/>
      <c r="DD38" s="595"/>
      <c r="DE38" s="595"/>
      <c r="DF38" s="595"/>
      <c r="DG38" s="595"/>
      <c r="DH38" s="595"/>
      <c r="DI38" s="595"/>
      <c r="DJ38" s="595"/>
      <c r="DK38" s="595"/>
      <c r="DL38" s="595"/>
      <c r="DM38" s="595"/>
      <c r="DN38" s="595"/>
      <c r="DO38" s="595"/>
      <c r="DP38" s="595"/>
      <c r="DQ38" s="595"/>
      <c r="DR38" s="595"/>
      <c r="DS38" s="595"/>
      <c r="DT38" s="595"/>
      <c r="DU38" s="595"/>
      <c r="DV38" s="595"/>
      <c r="DW38" s="595"/>
      <c r="DX38" s="595"/>
      <c r="DY38" s="595"/>
      <c r="DZ38" s="595"/>
      <c r="EA38" s="595"/>
      <c r="EB38" s="595"/>
      <c r="EC38" s="595"/>
      <c r="ED38" s="595"/>
      <c r="EE38" s="595"/>
      <c r="EF38" s="595"/>
      <c r="EG38" s="595"/>
      <c r="EH38" s="595"/>
      <c r="EI38" s="595"/>
      <c r="EJ38" s="595"/>
      <c r="EK38" s="595"/>
    </row>
    <row r="39" spans="1:141" s="19" customFormat="1" ht="15" customHeight="1" x14ac:dyDescent="0.2">
      <c r="A39" s="290" t="s">
        <v>1624</v>
      </c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305"/>
      <c r="X39" s="306"/>
      <c r="Y39" s="306"/>
      <c r="Z39" s="306"/>
      <c r="AA39" s="306"/>
      <c r="AB39" s="595">
        <v>2</v>
      </c>
      <c r="AC39" s="595"/>
      <c r="AD39" s="595"/>
      <c r="AE39" s="595"/>
      <c r="AF39" s="595"/>
      <c r="AG39" s="595"/>
      <c r="AH39" s="595"/>
      <c r="AI39" s="595"/>
      <c r="AJ39" s="595">
        <v>2</v>
      </c>
      <c r="AK39" s="595"/>
      <c r="AL39" s="595"/>
      <c r="AM39" s="595"/>
      <c r="AN39" s="595"/>
      <c r="AO39" s="595"/>
      <c r="AP39" s="595"/>
      <c r="AQ39" s="595"/>
      <c r="AR39" s="595">
        <f>AB39-AY39</f>
        <v>2</v>
      </c>
      <c r="AS39" s="595"/>
      <c r="AT39" s="595"/>
      <c r="AU39" s="595"/>
      <c r="AV39" s="595"/>
      <c r="AW39" s="595"/>
      <c r="AX39" s="595"/>
      <c r="AY39" s="595"/>
      <c r="AZ39" s="595"/>
      <c r="BA39" s="595"/>
      <c r="BB39" s="595"/>
      <c r="BC39" s="595"/>
      <c r="BD39" s="595"/>
      <c r="BE39" s="595"/>
      <c r="BF39" s="599">
        <f>BN39+CK39</f>
        <v>2.2999999999999998</v>
      </c>
      <c r="BG39" s="599"/>
      <c r="BH39" s="599"/>
      <c r="BI39" s="599"/>
      <c r="BJ39" s="599"/>
      <c r="BK39" s="599"/>
      <c r="BL39" s="599"/>
      <c r="BM39" s="599"/>
      <c r="BN39" s="599">
        <f>BV39</f>
        <v>2.2999999999999998</v>
      </c>
      <c r="BO39" s="599"/>
      <c r="BP39" s="599"/>
      <c r="BQ39" s="599"/>
      <c r="BR39" s="599"/>
      <c r="BS39" s="599"/>
      <c r="BT39" s="599"/>
      <c r="BU39" s="599"/>
      <c r="BV39" s="599">
        <f>[1]СВОД!$I$12</f>
        <v>2.2999999999999998</v>
      </c>
      <c r="BW39" s="599"/>
      <c r="BX39" s="599"/>
      <c r="BY39" s="599"/>
      <c r="BZ39" s="599"/>
      <c r="CA39" s="599"/>
      <c r="CB39" s="599"/>
      <c r="CC39" s="599"/>
      <c r="CD39" s="599">
        <v>2.2000000000000002</v>
      </c>
      <c r="CE39" s="599"/>
      <c r="CF39" s="599"/>
      <c r="CG39" s="599"/>
      <c r="CH39" s="599"/>
      <c r="CI39" s="599"/>
      <c r="CJ39" s="599"/>
      <c r="CK39" s="599">
        <f>[1]СВОД!$J$12</f>
        <v>0</v>
      </c>
      <c r="CL39" s="599"/>
      <c r="CM39" s="599"/>
      <c r="CN39" s="599"/>
      <c r="CO39" s="599"/>
      <c r="CP39" s="599"/>
      <c r="CQ39" s="599"/>
      <c r="CR39" s="595"/>
      <c r="CS39" s="595"/>
      <c r="CT39" s="595"/>
      <c r="CU39" s="595"/>
      <c r="CV39" s="595"/>
      <c r="CW39" s="595"/>
      <c r="CX39" s="595"/>
      <c r="CY39" s="595"/>
      <c r="CZ39" s="595"/>
      <c r="DA39" s="595"/>
      <c r="DB39" s="595"/>
      <c r="DC39" s="595"/>
      <c r="DD39" s="595"/>
      <c r="DE39" s="595"/>
      <c r="DF39" s="595"/>
      <c r="DG39" s="595"/>
      <c r="DH39" s="595">
        <f>[1]СВОД!$C$168+[1]СВОД!$F$168</f>
        <v>3</v>
      </c>
      <c r="DI39" s="595"/>
      <c r="DJ39" s="595"/>
      <c r="DK39" s="595"/>
      <c r="DL39" s="595"/>
      <c r="DM39" s="595"/>
      <c r="DN39" s="595"/>
      <c r="DO39" s="595"/>
      <c r="DP39" s="595">
        <f>[1]СВОД!$C$168</f>
        <v>3</v>
      </c>
      <c r="DQ39" s="595"/>
      <c r="DR39" s="595"/>
      <c r="DS39" s="595"/>
      <c r="DT39" s="595"/>
      <c r="DU39" s="595"/>
      <c r="DV39" s="595"/>
      <c r="DW39" s="595"/>
      <c r="DX39" s="595">
        <f>DH39-EE39</f>
        <v>3</v>
      </c>
      <c r="DY39" s="595"/>
      <c r="DZ39" s="595"/>
      <c r="EA39" s="595"/>
      <c r="EB39" s="595"/>
      <c r="EC39" s="595"/>
      <c r="ED39" s="595"/>
      <c r="EE39" s="595">
        <f>[1]СВОД!$Z$168</f>
        <v>0</v>
      </c>
      <c r="EF39" s="595"/>
      <c r="EG39" s="595"/>
      <c r="EH39" s="595"/>
      <c r="EI39" s="595"/>
      <c r="EJ39" s="595"/>
      <c r="EK39" s="595"/>
    </row>
    <row r="40" spans="1:141" s="19" customFormat="1" ht="15" customHeight="1" thickBot="1" x14ac:dyDescent="0.25">
      <c r="A40" s="302" t="s">
        <v>38</v>
      </c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22" t="s">
        <v>42</v>
      </c>
      <c r="X40" s="323"/>
      <c r="Y40" s="323"/>
      <c r="Z40" s="323"/>
      <c r="AA40" s="323"/>
      <c r="AB40" s="598">
        <f>AB35+AB31+AB27</f>
        <v>54.75</v>
      </c>
      <c r="AC40" s="598"/>
      <c r="AD40" s="598"/>
      <c r="AE40" s="598"/>
      <c r="AF40" s="598"/>
      <c r="AG40" s="598"/>
      <c r="AH40" s="598"/>
      <c r="AI40" s="598"/>
      <c r="AJ40" s="598">
        <f>AJ35+AJ31+AJ27</f>
        <v>44.25</v>
      </c>
      <c r="AK40" s="598"/>
      <c r="AL40" s="598"/>
      <c r="AM40" s="598"/>
      <c r="AN40" s="598"/>
      <c r="AO40" s="598"/>
      <c r="AP40" s="598"/>
      <c r="AQ40" s="598"/>
      <c r="AR40" s="598">
        <f>AR35+AR31+AR27</f>
        <v>48.65</v>
      </c>
      <c r="AS40" s="598"/>
      <c r="AT40" s="598"/>
      <c r="AU40" s="598"/>
      <c r="AV40" s="598"/>
      <c r="AW40" s="598"/>
      <c r="AX40" s="598"/>
      <c r="AY40" s="598">
        <f>AY27+AY31+AY35</f>
        <v>6.1</v>
      </c>
      <c r="AZ40" s="598"/>
      <c r="BA40" s="598"/>
      <c r="BB40" s="598"/>
      <c r="BC40" s="598"/>
      <c r="BD40" s="598"/>
      <c r="BE40" s="598"/>
      <c r="BF40" s="600">
        <f>BF27+BF31+BF35</f>
        <v>27.3</v>
      </c>
      <c r="BG40" s="600"/>
      <c r="BH40" s="600"/>
      <c r="BI40" s="600"/>
      <c r="BJ40" s="600"/>
      <c r="BK40" s="600"/>
      <c r="BL40" s="600"/>
      <c r="BM40" s="600"/>
      <c r="BN40" s="600">
        <f>BN27+BN31+BN35</f>
        <v>24.9</v>
      </c>
      <c r="BO40" s="600"/>
      <c r="BP40" s="600"/>
      <c r="BQ40" s="600"/>
      <c r="BR40" s="600"/>
      <c r="BS40" s="600"/>
      <c r="BT40" s="600"/>
      <c r="BU40" s="600"/>
      <c r="BV40" s="600">
        <f>BV27+BV31+BV35</f>
        <v>24.9</v>
      </c>
      <c r="BW40" s="600"/>
      <c r="BX40" s="600"/>
      <c r="BY40" s="600"/>
      <c r="BZ40" s="600"/>
      <c r="CA40" s="600"/>
      <c r="CB40" s="600"/>
      <c r="CC40" s="600"/>
      <c r="CD40" s="600">
        <f>CD27+CD31+CD35</f>
        <v>7.4</v>
      </c>
      <c r="CE40" s="600"/>
      <c r="CF40" s="600"/>
      <c r="CG40" s="600"/>
      <c r="CH40" s="600"/>
      <c r="CI40" s="600"/>
      <c r="CJ40" s="600"/>
      <c r="CK40" s="600">
        <f>CK27+CK31+CK35</f>
        <v>2.4</v>
      </c>
      <c r="CL40" s="600"/>
      <c r="CM40" s="600"/>
      <c r="CN40" s="600"/>
      <c r="CO40" s="600"/>
      <c r="CP40" s="600"/>
      <c r="CQ40" s="600"/>
      <c r="CR40" s="598">
        <f>CR27+CR31+CR35</f>
        <v>0</v>
      </c>
      <c r="CS40" s="598"/>
      <c r="CT40" s="598"/>
      <c r="CU40" s="598"/>
      <c r="CV40" s="598"/>
      <c r="CW40" s="598"/>
      <c r="CX40" s="598"/>
      <c r="CY40" s="598"/>
      <c r="CZ40" s="598">
        <f>CZ27+CZ31+CZ35</f>
        <v>0</v>
      </c>
      <c r="DA40" s="598"/>
      <c r="DB40" s="598"/>
      <c r="DC40" s="598"/>
      <c r="DD40" s="598"/>
      <c r="DE40" s="598"/>
      <c r="DF40" s="598"/>
      <c r="DG40" s="598"/>
      <c r="DH40" s="598">
        <f>DH35+DH31+DH27</f>
        <v>29.75</v>
      </c>
      <c r="DI40" s="598"/>
      <c r="DJ40" s="598"/>
      <c r="DK40" s="598"/>
      <c r="DL40" s="598"/>
      <c r="DM40" s="598"/>
      <c r="DN40" s="598"/>
      <c r="DO40" s="598"/>
      <c r="DP40" s="598">
        <f>DP35+DP31+DP27</f>
        <v>29.75</v>
      </c>
      <c r="DQ40" s="598"/>
      <c r="DR40" s="598"/>
      <c r="DS40" s="598"/>
      <c r="DT40" s="598"/>
      <c r="DU40" s="598"/>
      <c r="DV40" s="598"/>
      <c r="DW40" s="598"/>
      <c r="DX40" s="598">
        <f>DX35+DX31+DX27</f>
        <v>28.45</v>
      </c>
      <c r="DY40" s="598"/>
      <c r="DZ40" s="598"/>
      <c r="EA40" s="598"/>
      <c r="EB40" s="598"/>
      <c r="EC40" s="598"/>
      <c r="ED40" s="598"/>
      <c r="EE40" s="598">
        <f>EE27+EE31+EE35</f>
        <v>1.3</v>
      </c>
      <c r="EF40" s="598"/>
      <c r="EG40" s="598"/>
      <c r="EH40" s="598"/>
      <c r="EI40" s="598"/>
      <c r="EJ40" s="598"/>
      <c r="EK40" s="598"/>
    </row>
    <row r="42" spans="1:14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</row>
    <row r="43" spans="1:141" s="2" customFormat="1" ht="12" customHeight="1" x14ac:dyDescent="0.2">
      <c r="A43" s="17" t="s">
        <v>282</v>
      </c>
    </row>
    <row r="44" spans="1:141" s="2" customFormat="1" ht="12" customHeight="1" x14ac:dyDescent="0.2">
      <c r="A44" s="17" t="s">
        <v>283</v>
      </c>
    </row>
    <row r="45" spans="1:141" s="2" customFormat="1" ht="11.25" x14ac:dyDescent="0.2">
      <c r="A45" s="594" t="s">
        <v>284</v>
      </c>
      <c r="B45" s="594"/>
      <c r="C45" s="594"/>
      <c r="D45" s="594"/>
      <c r="E45" s="594"/>
      <c r="F45" s="594"/>
      <c r="G45" s="594"/>
      <c r="H45" s="594"/>
      <c r="I45" s="594"/>
      <c r="J45" s="594"/>
      <c r="K45" s="594"/>
      <c r="L45" s="594"/>
      <c r="M45" s="594"/>
      <c r="N45" s="594"/>
      <c r="O45" s="594"/>
      <c r="P45" s="594"/>
      <c r="Q45" s="594"/>
      <c r="R45" s="594"/>
      <c r="S45" s="594"/>
      <c r="T45" s="594"/>
      <c r="U45" s="594"/>
      <c r="V45" s="594"/>
      <c r="W45" s="594"/>
      <c r="X45" s="594"/>
      <c r="Y45" s="594"/>
      <c r="Z45" s="594"/>
      <c r="AA45" s="594"/>
      <c r="AB45" s="594"/>
      <c r="AC45" s="594"/>
      <c r="AD45" s="594"/>
      <c r="AE45" s="594"/>
      <c r="AF45" s="594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594"/>
      <c r="AS45" s="594"/>
      <c r="AT45" s="594"/>
      <c r="AU45" s="594"/>
      <c r="AV45" s="594"/>
      <c r="AW45" s="594"/>
      <c r="AX45" s="594"/>
      <c r="AY45" s="594"/>
      <c r="AZ45" s="594"/>
      <c r="BA45" s="594"/>
      <c r="BB45" s="594"/>
      <c r="BC45" s="594"/>
      <c r="BD45" s="594"/>
      <c r="BE45" s="594"/>
      <c r="BF45" s="594"/>
      <c r="BG45" s="594"/>
      <c r="BH45" s="594"/>
      <c r="BI45" s="594"/>
      <c r="BJ45" s="594"/>
      <c r="BK45" s="594"/>
      <c r="BL45" s="594"/>
      <c r="BM45" s="594"/>
      <c r="BN45" s="594"/>
      <c r="BO45" s="594"/>
      <c r="BP45" s="594"/>
      <c r="BQ45" s="594"/>
      <c r="BR45" s="594"/>
      <c r="BS45" s="594"/>
      <c r="BT45" s="594"/>
      <c r="BU45" s="594"/>
      <c r="BV45" s="594"/>
      <c r="BW45" s="594"/>
      <c r="BX45" s="594"/>
      <c r="BY45" s="594"/>
      <c r="BZ45" s="594"/>
      <c r="CA45" s="594"/>
      <c r="CB45" s="594"/>
      <c r="CC45" s="594"/>
      <c r="CD45" s="594"/>
      <c r="CE45" s="594"/>
      <c r="CF45" s="594"/>
      <c r="CG45" s="594"/>
      <c r="CH45" s="594"/>
      <c r="CI45" s="594"/>
      <c r="CJ45" s="594"/>
      <c r="CK45" s="594"/>
      <c r="CL45" s="594"/>
      <c r="CM45" s="594"/>
      <c r="CN45" s="594"/>
      <c r="CO45" s="594"/>
      <c r="CP45" s="594"/>
      <c r="CQ45" s="594"/>
      <c r="CR45" s="594"/>
      <c r="CS45" s="594"/>
      <c r="CT45" s="594"/>
      <c r="CU45" s="594"/>
      <c r="CV45" s="594"/>
      <c r="CW45" s="594"/>
      <c r="CX45" s="594"/>
      <c r="CY45" s="594"/>
      <c r="CZ45" s="594"/>
      <c r="DA45" s="594"/>
      <c r="DB45" s="594"/>
      <c r="DC45" s="594"/>
      <c r="DD45" s="594"/>
      <c r="DE45" s="594"/>
      <c r="DF45" s="594"/>
      <c r="DG45" s="594"/>
      <c r="DH45" s="594"/>
      <c r="DI45" s="594"/>
      <c r="DJ45" s="594"/>
      <c r="DK45" s="594"/>
      <c r="DL45" s="594"/>
      <c r="DM45" s="594"/>
      <c r="DN45" s="594"/>
      <c r="DO45" s="594"/>
      <c r="DP45" s="594"/>
      <c r="DQ45" s="594"/>
      <c r="DR45" s="594"/>
      <c r="DS45" s="594"/>
      <c r="DT45" s="594"/>
      <c r="DU45" s="594"/>
      <c r="DV45" s="594"/>
      <c r="DW45" s="594"/>
      <c r="DX45" s="594"/>
      <c r="DY45" s="594"/>
      <c r="DZ45" s="594"/>
      <c r="EA45" s="594"/>
      <c r="EB45" s="594"/>
      <c r="EC45" s="594"/>
      <c r="ED45" s="594"/>
      <c r="EE45" s="594"/>
      <c r="EF45" s="594"/>
      <c r="EG45" s="594"/>
      <c r="EH45" s="594"/>
      <c r="EI45" s="594"/>
      <c r="EJ45" s="594"/>
      <c r="EK45" s="594"/>
    </row>
    <row r="46" spans="1:141" s="2" customFormat="1" ht="11.25" x14ac:dyDescent="0.2">
      <c r="A46" s="594"/>
      <c r="B46" s="594"/>
      <c r="C46" s="594"/>
      <c r="D46" s="594"/>
      <c r="E46" s="594"/>
      <c r="F46" s="594"/>
      <c r="G46" s="594"/>
      <c r="H46" s="594"/>
      <c r="I46" s="594"/>
      <c r="J46" s="594"/>
      <c r="K46" s="594"/>
      <c r="L46" s="594"/>
      <c r="M46" s="594"/>
      <c r="N46" s="594"/>
      <c r="O46" s="594"/>
      <c r="P46" s="594"/>
      <c r="Q46" s="594"/>
      <c r="R46" s="594"/>
      <c r="S46" s="594"/>
      <c r="T46" s="594"/>
      <c r="U46" s="594"/>
      <c r="V46" s="594"/>
      <c r="W46" s="594"/>
      <c r="X46" s="594"/>
      <c r="Y46" s="594"/>
      <c r="Z46" s="594"/>
      <c r="AA46" s="594"/>
      <c r="AB46" s="594"/>
      <c r="AC46" s="594"/>
      <c r="AD46" s="594"/>
      <c r="AE46" s="594"/>
      <c r="AF46" s="594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594"/>
      <c r="AS46" s="594"/>
      <c r="AT46" s="594"/>
      <c r="AU46" s="594"/>
      <c r="AV46" s="594"/>
      <c r="AW46" s="594"/>
      <c r="AX46" s="594"/>
      <c r="AY46" s="594"/>
      <c r="AZ46" s="594"/>
      <c r="BA46" s="594"/>
      <c r="BB46" s="594"/>
      <c r="BC46" s="594"/>
      <c r="BD46" s="594"/>
      <c r="BE46" s="594"/>
      <c r="BF46" s="594"/>
      <c r="BG46" s="594"/>
      <c r="BH46" s="594"/>
      <c r="BI46" s="594"/>
      <c r="BJ46" s="594"/>
      <c r="BK46" s="594"/>
      <c r="BL46" s="594"/>
      <c r="BM46" s="594"/>
      <c r="BN46" s="594"/>
      <c r="BO46" s="594"/>
      <c r="BP46" s="594"/>
      <c r="BQ46" s="594"/>
      <c r="BR46" s="594"/>
      <c r="BS46" s="594"/>
      <c r="BT46" s="594"/>
      <c r="BU46" s="594"/>
      <c r="BV46" s="594"/>
      <c r="BW46" s="594"/>
      <c r="BX46" s="594"/>
      <c r="BY46" s="594"/>
      <c r="BZ46" s="594"/>
      <c r="CA46" s="594"/>
      <c r="CB46" s="594"/>
      <c r="CC46" s="594"/>
      <c r="CD46" s="594"/>
      <c r="CE46" s="594"/>
      <c r="CF46" s="594"/>
      <c r="CG46" s="594"/>
      <c r="CH46" s="594"/>
      <c r="CI46" s="594"/>
      <c r="CJ46" s="594"/>
      <c r="CK46" s="594"/>
      <c r="CL46" s="594"/>
      <c r="CM46" s="594"/>
      <c r="CN46" s="594"/>
      <c r="CO46" s="594"/>
      <c r="CP46" s="594"/>
      <c r="CQ46" s="594"/>
      <c r="CR46" s="594"/>
      <c r="CS46" s="594"/>
      <c r="CT46" s="594"/>
      <c r="CU46" s="594"/>
      <c r="CV46" s="594"/>
      <c r="CW46" s="594"/>
      <c r="CX46" s="594"/>
      <c r="CY46" s="594"/>
      <c r="CZ46" s="594"/>
      <c r="DA46" s="594"/>
      <c r="DB46" s="594"/>
      <c r="DC46" s="594"/>
      <c r="DD46" s="594"/>
      <c r="DE46" s="594"/>
      <c r="DF46" s="594"/>
      <c r="DG46" s="594"/>
      <c r="DH46" s="594"/>
      <c r="DI46" s="594"/>
      <c r="DJ46" s="594"/>
      <c r="DK46" s="594"/>
      <c r="DL46" s="594"/>
      <c r="DM46" s="594"/>
      <c r="DN46" s="594"/>
      <c r="DO46" s="594"/>
      <c r="DP46" s="594"/>
      <c r="DQ46" s="594"/>
      <c r="DR46" s="594"/>
      <c r="DS46" s="594"/>
      <c r="DT46" s="594"/>
      <c r="DU46" s="594"/>
      <c r="DV46" s="594"/>
      <c r="DW46" s="594"/>
      <c r="DX46" s="594"/>
      <c r="DY46" s="594"/>
      <c r="DZ46" s="594"/>
      <c r="EA46" s="594"/>
      <c r="EB46" s="594"/>
      <c r="EC46" s="594"/>
      <c r="ED46" s="594"/>
      <c r="EE46" s="594"/>
      <c r="EF46" s="594"/>
      <c r="EG46" s="594"/>
      <c r="EH46" s="594"/>
      <c r="EI46" s="594"/>
      <c r="EJ46" s="594"/>
      <c r="EK46" s="594"/>
    </row>
    <row r="47" spans="1:141" s="2" customFormat="1" ht="12" customHeight="1" x14ac:dyDescent="0.2">
      <c r="A47" s="17" t="s">
        <v>285</v>
      </c>
    </row>
    <row r="48" spans="1:141" s="2" customFormat="1" ht="12" customHeight="1" x14ac:dyDescent="0.2">
      <c r="A48" s="17" t="s">
        <v>286</v>
      </c>
    </row>
    <row r="49" spans="1:1" s="2" customFormat="1" ht="12" customHeight="1" x14ac:dyDescent="0.2">
      <c r="A49" s="17" t="s">
        <v>287</v>
      </c>
    </row>
    <row r="50" spans="1:1" s="2" customFormat="1" ht="12" customHeight="1" x14ac:dyDescent="0.2">
      <c r="A50" s="17" t="s">
        <v>288</v>
      </c>
    </row>
    <row r="51" spans="1:1" s="2" customFormat="1" ht="12" customHeight="1" x14ac:dyDescent="0.2">
      <c r="A51" s="17" t="s">
        <v>289</v>
      </c>
    </row>
    <row r="52" spans="1:1" s="2" customFormat="1" ht="12" customHeight="1" x14ac:dyDescent="0.2">
      <c r="A52" s="17" t="s">
        <v>290</v>
      </c>
    </row>
  </sheetData>
  <customSheetViews>
    <customSheetView guid="{5B44D67A-4A8A-4B75-BA10-E8F24D4649E0}" topLeftCell="A4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topLeftCell="A4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 topLeftCell="A4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6">
    <mergeCell ref="DH18:DW18"/>
    <mergeCell ref="CR18:DG18"/>
    <mergeCell ref="A13:EK13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  <mergeCell ref="DH17:DW17"/>
    <mergeCell ref="BN17:CQ17"/>
    <mergeCell ref="DH15:EK15"/>
    <mergeCell ref="DH16:EK16"/>
    <mergeCell ref="BF16:CQ16"/>
    <mergeCell ref="CR16:DG16"/>
    <mergeCell ref="DP32:DW33"/>
    <mergeCell ref="DX32:ED33"/>
    <mergeCell ref="DH31:DO31"/>
    <mergeCell ref="DP31:DW31"/>
    <mergeCell ref="DX31:ED31"/>
    <mergeCell ref="DH27:DO27"/>
    <mergeCell ref="DP27:DW27"/>
    <mergeCell ref="DX27:ED27"/>
    <mergeCell ref="CK24:CQ24"/>
    <mergeCell ref="CR24:CY24"/>
    <mergeCell ref="CZ24:DG24"/>
    <mergeCell ref="DH24:DO24"/>
    <mergeCell ref="DP24:DW24"/>
    <mergeCell ref="DP22:DW22"/>
    <mergeCell ref="DX22:ED22"/>
    <mergeCell ref="EE22:EK22"/>
    <mergeCell ref="DH19:DO19"/>
    <mergeCell ref="DP19:DW19"/>
    <mergeCell ref="DX19:ED19"/>
    <mergeCell ref="BN19:CC19"/>
    <mergeCell ref="DP26:DW26"/>
    <mergeCell ref="DX26:ED26"/>
    <mergeCell ref="EE26:EK26"/>
    <mergeCell ref="DH23:DO23"/>
    <mergeCell ref="DH22:DO22"/>
    <mergeCell ref="EE19:EK19"/>
    <mergeCell ref="DH20:DO20"/>
    <mergeCell ref="DP20:DW20"/>
    <mergeCell ref="DX20:ED20"/>
    <mergeCell ref="EE20:EK20"/>
    <mergeCell ref="CD19:CJ19"/>
    <mergeCell ref="CK19:CQ19"/>
    <mergeCell ref="CR19:CY19"/>
    <mergeCell ref="CZ19:DG19"/>
    <mergeCell ref="CD20:CJ20"/>
    <mergeCell ref="CK20:CQ20"/>
    <mergeCell ref="CR20:CY20"/>
    <mergeCell ref="A15:V15"/>
    <mergeCell ref="W15:AA15"/>
    <mergeCell ref="AB15:BE15"/>
    <mergeCell ref="BF15:CQ15"/>
    <mergeCell ref="CR15:DG15"/>
    <mergeCell ref="BF17:BM17"/>
    <mergeCell ref="CZ32:DG33"/>
    <mergeCell ref="AY20:BE20"/>
    <mergeCell ref="BF20:BM20"/>
    <mergeCell ref="CR17:DG17"/>
    <mergeCell ref="A18:V18"/>
    <mergeCell ref="W18:AA18"/>
    <mergeCell ref="AB18:AQ18"/>
    <mergeCell ref="A17:V17"/>
    <mergeCell ref="W17:AA17"/>
    <mergeCell ref="AB17:AQ17"/>
    <mergeCell ref="AR17:BE17"/>
    <mergeCell ref="A16:V16"/>
    <mergeCell ref="W16:AA16"/>
    <mergeCell ref="AB16:BE16"/>
    <mergeCell ref="AJ19:AQ19"/>
    <mergeCell ref="AR19:AX19"/>
    <mergeCell ref="AY19:BE19"/>
    <mergeCell ref="BF19:BM19"/>
    <mergeCell ref="BF18:BM18"/>
    <mergeCell ref="BN18:CQ18"/>
    <mergeCell ref="AR18:BE18"/>
    <mergeCell ref="A26:V26"/>
    <mergeCell ref="W26:AA26"/>
    <mergeCell ref="AB26:AI26"/>
    <mergeCell ref="AJ26:AQ26"/>
    <mergeCell ref="AR26:AX26"/>
    <mergeCell ref="CZ20:DG20"/>
    <mergeCell ref="A23:V23"/>
    <mergeCell ref="W23:AA23"/>
    <mergeCell ref="AB23:AI23"/>
    <mergeCell ref="AJ23:AQ23"/>
    <mergeCell ref="AR23:AX23"/>
    <mergeCell ref="AY23:BE23"/>
    <mergeCell ref="BF23:BM23"/>
    <mergeCell ref="BN23:BU23"/>
    <mergeCell ref="BV23:CC23"/>
    <mergeCell ref="CD23:CJ23"/>
    <mergeCell ref="CK23:CQ23"/>
    <mergeCell ref="CR23:CY23"/>
    <mergeCell ref="CZ23:DG23"/>
    <mergeCell ref="BN20:BU20"/>
    <mergeCell ref="BV20:CC20"/>
    <mergeCell ref="A30:V30"/>
    <mergeCell ref="W30:AA30"/>
    <mergeCell ref="AB30:AI30"/>
    <mergeCell ref="AJ30:AQ30"/>
    <mergeCell ref="AR30:AX30"/>
    <mergeCell ref="A29:V29"/>
    <mergeCell ref="A28:V28"/>
    <mergeCell ref="CK26:CQ26"/>
    <mergeCell ref="CR26:CY26"/>
    <mergeCell ref="A27:V27"/>
    <mergeCell ref="W27:AA27"/>
    <mergeCell ref="AB27:AI27"/>
    <mergeCell ref="AJ27:AQ27"/>
    <mergeCell ref="AR27:AX27"/>
    <mergeCell ref="AY27:BE27"/>
    <mergeCell ref="BF27:BM27"/>
    <mergeCell ref="BN27:BU27"/>
    <mergeCell ref="BV27:CC27"/>
    <mergeCell ref="CD27:CJ27"/>
    <mergeCell ref="CK27:CQ27"/>
    <mergeCell ref="CR27:CY27"/>
    <mergeCell ref="AY26:BE26"/>
    <mergeCell ref="BF26:BM26"/>
    <mergeCell ref="BN26:BU26"/>
    <mergeCell ref="A33:V33"/>
    <mergeCell ref="CK32:CQ33"/>
    <mergeCell ref="CR32:CY33"/>
    <mergeCell ref="A32:V32"/>
    <mergeCell ref="CK30:CQ30"/>
    <mergeCell ref="CR30:CY30"/>
    <mergeCell ref="CZ30:DG30"/>
    <mergeCell ref="A31:V31"/>
    <mergeCell ref="W31:AA31"/>
    <mergeCell ref="AB31:AI31"/>
    <mergeCell ref="AJ31:AQ31"/>
    <mergeCell ref="AR31:AX31"/>
    <mergeCell ref="AY31:BE31"/>
    <mergeCell ref="BF31:BM31"/>
    <mergeCell ref="BN31:BU31"/>
    <mergeCell ref="BV31:CC31"/>
    <mergeCell ref="CD31:CJ31"/>
    <mergeCell ref="CK31:CQ31"/>
    <mergeCell ref="CR31:CY31"/>
    <mergeCell ref="CZ31:DG31"/>
    <mergeCell ref="AY30:BE30"/>
    <mergeCell ref="BF30:BM30"/>
    <mergeCell ref="BN30:BU30"/>
    <mergeCell ref="BV30:CC30"/>
    <mergeCell ref="A36:V36"/>
    <mergeCell ref="CK34:CQ34"/>
    <mergeCell ref="CR34:CY34"/>
    <mergeCell ref="CZ34:DG34"/>
    <mergeCell ref="A35:V35"/>
    <mergeCell ref="AY34:BE34"/>
    <mergeCell ref="BF34:BM34"/>
    <mergeCell ref="BN34:BU34"/>
    <mergeCell ref="BV34:CC34"/>
    <mergeCell ref="CD34:CJ34"/>
    <mergeCell ref="A34:V34"/>
    <mergeCell ref="W34:AA34"/>
    <mergeCell ref="AB34:AI34"/>
    <mergeCell ref="AJ34:AQ34"/>
    <mergeCell ref="AR34:AX34"/>
    <mergeCell ref="DX17:EK17"/>
    <mergeCell ref="DX18:EK18"/>
    <mergeCell ref="A21:V21"/>
    <mergeCell ref="W21:AA21"/>
    <mergeCell ref="AB21:AI21"/>
    <mergeCell ref="AJ21:AQ21"/>
    <mergeCell ref="AR21:AX21"/>
    <mergeCell ref="AY21:BE21"/>
    <mergeCell ref="BF21:BM21"/>
    <mergeCell ref="BN21:BU21"/>
    <mergeCell ref="BV21:CC21"/>
    <mergeCell ref="CD21:CJ21"/>
    <mergeCell ref="CK21:CQ21"/>
    <mergeCell ref="CR21:CY21"/>
    <mergeCell ref="CZ21:DG21"/>
    <mergeCell ref="DH21:DO21"/>
    <mergeCell ref="A20:V20"/>
    <mergeCell ref="W20:AA20"/>
    <mergeCell ref="AB20:AI20"/>
    <mergeCell ref="AJ20:AQ20"/>
    <mergeCell ref="AR20:AX20"/>
    <mergeCell ref="A19:V19"/>
    <mergeCell ref="W19:AA19"/>
    <mergeCell ref="AB19:AI19"/>
    <mergeCell ref="AJ24:AQ24"/>
    <mergeCell ref="AR24:AX24"/>
    <mergeCell ref="DP21:DW21"/>
    <mergeCell ref="DX21:ED21"/>
    <mergeCell ref="EE21:EK21"/>
    <mergeCell ref="A22:V22"/>
    <mergeCell ref="W22:AA22"/>
    <mergeCell ref="AB22:AI22"/>
    <mergeCell ref="AJ22:AQ22"/>
    <mergeCell ref="AR22:AX22"/>
    <mergeCell ref="AY22:BE22"/>
    <mergeCell ref="BF22:BM22"/>
    <mergeCell ref="BN22:BU22"/>
    <mergeCell ref="BV22:CC22"/>
    <mergeCell ref="CD22:CJ22"/>
    <mergeCell ref="CK22:CQ22"/>
    <mergeCell ref="CR22:CY22"/>
    <mergeCell ref="CZ22:DG22"/>
    <mergeCell ref="DP23:DW23"/>
    <mergeCell ref="DX23:ED23"/>
    <mergeCell ref="EE23:EK23"/>
    <mergeCell ref="DX24:ED24"/>
    <mergeCell ref="EE24:EK24"/>
    <mergeCell ref="A24:V24"/>
    <mergeCell ref="A25:V25"/>
    <mergeCell ref="W25:AA25"/>
    <mergeCell ref="AB25:AI25"/>
    <mergeCell ref="AJ25:AQ25"/>
    <mergeCell ref="AR25:AX25"/>
    <mergeCell ref="AY25:BE25"/>
    <mergeCell ref="BF25:BM25"/>
    <mergeCell ref="BN25:BU25"/>
    <mergeCell ref="BV25:CC25"/>
    <mergeCell ref="CD25:CJ25"/>
    <mergeCell ref="CK25:CQ25"/>
    <mergeCell ref="CR25:CY25"/>
    <mergeCell ref="CZ25:DG25"/>
    <mergeCell ref="DH25:DO25"/>
    <mergeCell ref="AY24:BE24"/>
    <mergeCell ref="BF24:BM24"/>
    <mergeCell ref="BN24:BU24"/>
    <mergeCell ref="BV24:CC24"/>
    <mergeCell ref="CD24:CJ24"/>
    <mergeCell ref="W24:AA24"/>
    <mergeCell ref="AB24:AI24"/>
    <mergeCell ref="DP25:DW25"/>
    <mergeCell ref="DX25:ED25"/>
    <mergeCell ref="EE25:EK25"/>
    <mergeCell ref="W28:AA29"/>
    <mergeCell ref="W32:AA33"/>
    <mergeCell ref="CK28:CQ29"/>
    <mergeCell ref="AR28:AX29"/>
    <mergeCell ref="AY28:BE29"/>
    <mergeCell ref="AB32:AI33"/>
    <mergeCell ref="AJ32:AQ33"/>
    <mergeCell ref="AR32:AX33"/>
    <mergeCell ref="AY32:BE33"/>
    <mergeCell ref="BF32:BM33"/>
    <mergeCell ref="BN32:BU33"/>
    <mergeCell ref="BV32:CC33"/>
    <mergeCell ref="CD32:CJ33"/>
    <mergeCell ref="CD30:CJ30"/>
    <mergeCell ref="CZ26:DG26"/>
    <mergeCell ref="CZ27:DG27"/>
    <mergeCell ref="BV26:CC26"/>
    <mergeCell ref="CD26:CJ26"/>
    <mergeCell ref="DH32:DO33"/>
    <mergeCell ref="EE27:EK27"/>
    <mergeCell ref="DH26:DO26"/>
    <mergeCell ref="DP37:DW38"/>
    <mergeCell ref="DX37:ED38"/>
    <mergeCell ref="EE37:EK38"/>
    <mergeCell ref="BN37:BU38"/>
    <mergeCell ref="BV37:CC38"/>
    <mergeCell ref="CD37:CJ38"/>
    <mergeCell ref="CK37:CQ38"/>
    <mergeCell ref="CR37:CY38"/>
    <mergeCell ref="CZ37:DG38"/>
    <mergeCell ref="DH37:DO38"/>
    <mergeCell ref="DX28:ED29"/>
    <mergeCell ref="EE28:EK29"/>
    <mergeCell ref="CD28:CJ29"/>
    <mergeCell ref="DH34:DO34"/>
    <mergeCell ref="DP34:DW34"/>
    <mergeCell ref="DX34:ED34"/>
    <mergeCell ref="EE34:EK34"/>
    <mergeCell ref="EE31:EK31"/>
    <mergeCell ref="DH30:DO30"/>
    <mergeCell ref="DP30:DW30"/>
    <mergeCell ref="DX30:ED30"/>
    <mergeCell ref="EE30:EK30"/>
    <mergeCell ref="AB37:AI38"/>
    <mergeCell ref="AJ37:AQ38"/>
    <mergeCell ref="AR37:AX38"/>
    <mergeCell ref="AY37:BE38"/>
    <mergeCell ref="BF37:BM38"/>
    <mergeCell ref="BV39:CC39"/>
    <mergeCell ref="CD39:CJ39"/>
    <mergeCell ref="A39:V39"/>
    <mergeCell ref="W39:AA39"/>
    <mergeCell ref="AB39:AI39"/>
    <mergeCell ref="AJ39:AQ39"/>
    <mergeCell ref="AR39:AX39"/>
    <mergeCell ref="A37:V37"/>
    <mergeCell ref="W37:AA38"/>
    <mergeCell ref="A38:V38"/>
    <mergeCell ref="DX39:ED39"/>
    <mergeCell ref="EE39:EK39"/>
    <mergeCell ref="A40:V40"/>
    <mergeCell ref="W40:AA40"/>
    <mergeCell ref="AB40:AI40"/>
    <mergeCell ref="AJ40:AQ40"/>
    <mergeCell ref="AR40:AX40"/>
    <mergeCell ref="AY40:BE40"/>
    <mergeCell ref="BF40:BM40"/>
    <mergeCell ref="BN40:BU40"/>
    <mergeCell ref="BV40:CC40"/>
    <mergeCell ref="CD40:CJ40"/>
    <mergeCell ref="CK40:CQ40"/>
    <mergeCell ref="CR40:CY40"/>
    <mergeCell ref="CZ40:DG40"/>
    <mergeCell ref="DH40:DO40"/>
    <mergeCell ref="CK39:CQ39"/>
    <mergeCell ref="CR39:CY39"/>
    <mergeCell ref="CZ39:DG39"/>
    <mergeCell ref="DH39:DO39"/>
    <mergeCell ref="DP39:DW39"/>
    <mergeCell ref="AB28:AI29"/>
    <mergeCell ref="AJ28:AQ29"/>
    <mergeCell ref="BF28:BM29"/>
    <mergeCell ref="BN28:BU29"/>
    <mergeCell ref="BV28:CC29"/>
    <mergeCell ref="CR28:CY29"/>
    <mergeCell ref="CZ28:DG29"/>
    <mergeCell ref="DH28:DO29"/>
    <mergeCell ref="DP28:DW29"/>
    <mergeCell ref="A45:EK46"/>
    <mergeCell ref="EE32:EK33"/>
    <mergeCell ref="AB35:AI36"/>
    <mergeCell ref="AJ35:AQ36"/>
    <mergeCell ref="AR35:AX36"/>
    <mergeCell ref="AY35:BE36"/>
    <mergeCell ref="BF35:BM36"/>
    <mergeCell ref="BN35:BU36"/>
    <mergeCell ref="BV35:CC36"/>
    <mergeCell ref="CD35:CJ36"/>
    <mergeCell ref="CK35:CQ36"/>
    <mergeCell ref="CR35:CY36"/>
    <mergeCell ref="CZ35:DG36"/>
    <mergeCell ref="DH35:DO36"/>
    <mergeCell ref="DP35:DW36"/>
    <mergeCell ref="DX35:ED36"/>
    <mergeCell ref="EE35:EK36"/>
    <mergeCell ref="DP40:DW40"/>
    <mergeCell ref="DX40:ED40"/>
    <mergeCell ref="EE40:EK40"/>
    <mergeCell ref="W35:AA36"/>
    <mergeCell ref="AY39:BE39"/>
    <mergeCell ref="BF39:BM39"/>
    <mergeCell ref="BN39:BU39"/>
  </mergeCells>
  <pageMargins left="0.59055118110236227" right="0.39370078740157483" top="0.78740157480314965" bottom="0.39370078740157483" header="0.27559055118110237" footer="0.27559055118110237"/>
  <pageSetup paperSize="8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L41"/>
  <sheetViews>
    <sheetView view="pageBreakPreview" zoomScale="60" zoomScaleNormal="100" workbookViewId="0">
      <selection activeCell="A38" sqref="A38:CW40"/>
    </sheetView>
  </sheetViews>
  <sheetFormatPr defaultColWidth="1.42578125" defaultRowHeight="15.75" x14ac:dyDescent="0.25"/>
  <cols>
    <col min="1" max="36" width="1.42578125" style="1"/>
    <col min="37" max="37" width="2.140625" style="1" customWidth="1"/>
    <col min="38" max="44" width="1.42578125" style="1"/>
    <col min="45" max="45" width="2.42578125" style="1" customWidth="1"/>
    <col min="46" max="52" width="1.42578125" style="1"/>
    <col min="53" max="53" width="2.28515625" style="1" customWidth="1"/>
    <col min="54" max="16384" width="1.42578125" style="1"/>
  </cols>
  <sheetData>
    <row r="1" spans="1:142" s="11" customFormat="1" ht="15" x14ac:dyDescent="0.25">
      <c r="A1" s="369" t="s">
        <v>291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M1" s="369"/>
      <c r="AN1" s="369"/>
      <c r="AO1" s="369"/>
      <c r="AP1" s="369"/>
      <c r="AQ1" s="369"/>
      <c r="AR1" s="369"/>
      <c r="AS1" s="369"/>
      <c r="AT1" s="369"/>
      <c r="AU1" s="369"/>
      <c r="AV1" s="369"/>
      <c r="AW1" s="369"/>
      <c r="AX1" s="369"/>
      <c r="AY1" s="369"/>
      <c r="AZ1" s="369"/>
      <c r="BA1" s="369"/>
      <c r="BB1" s="369"/>
      <c r="BC1" s="369"/>
      <c r="BD1" s="369"/>
      <c r="BE1" s="369"/>
      <c r="BF1" s="369"/>
      <c r="BG1" s="369"/>
      <c r="BH1" s="369"/>
      <c r="BI1" s="369"/>
      <c r="BJ1" s="369"/>
      <c r="BK1" s="369"/>
      <c r="BL1" s="369"/>
      <c r="BM1" s="369"/>
      <c r="BN1" s="369"/>
      <c r="BO1" s="369"/>
      <c r="BP1" s="369"/>
      <c r="BQ1" s="369"/>
      <c r="BR1" s="369"/>
      <c r="BS1" s="369"/>
      <c r="BT1" s="369"/>
      <c r="BU1" s="369"/>
      <c r="BV1" s="369"/>
      <c r="BW1" s="369"/>
      <c r="BX1" s="369"/>
      <c r="BY1" s="369"/>
      <c r="BZ1" s="369"/>
      <c r="CA1" s="369"/>
      <c r="CB1" s="369"/>
      <c r="CC1" s="369"/>
      <c r="CD1" s="369"/>
      <c r="CE1" s="369"/>
      <c r="CF1" s="369"/>
      <c r="CG1" s="369"/>
      <c r="CH1" s="369"/>
      <c r="CI1" s="369"/>
      <c r="CJ1" s="369"/>
      <c r="CK1" s="369"/>
      <c r="CL1" s="369"/>
      <c r="CM1" s="369"/>
      <c r="CN1" s="369"/>
      <c r="CO1" s="369"/>
      <c r="CP1" s="369"/>
      <c r="CQ1" s="369"/>
      <c r="CR1" s="369"/>
      <c r="CS1" s="369"/>
      <c r="CT1" s="369"/>
      <c r="CU1" s="369"/>
      <c r="CV1" s="369"/>
      <c r="CW1" s="369"/>
      <c r="CX1" s="369"/>
      <c r="CY1" s="369"/>
      <c r="CZ1" s="369"/>
      <c r="DA1" s="369"/>
      <c r="DB1" s="369"/>
      <c r="DC1" s="369"/>
      <c r="DD1" s="369"/>
      <c r="DE1" s="369"/>
      <c r="DF1" s="369"/>
      <c r="DG1" s="369"/>
      <c r="DH1" s="369"/>
      <c r="DI1" s="369"/>
      <c r="DJ1" s="369"/>
      <c r="DK1" s="369"/>
      <c r="DL1" s="369"/>
      <c r="DM1" s="369"/>
      <c r="DN1" s="369"/>
      <c r="DO1" s="369"/>
      <c r="DP1" s="369"/>
      <c r="DQ1" s="369"/>
      <c r="DR1" s="369"/>
      <c r="DS1" s="369"/>
      <c r="DT1" s="369"/>
      <c r="DU1" s="369"/>
      <c r="DV1" s="369"/>
      <c r="DW1" s="369"/>
      <c r="DX1" s="369"/>
      <c r="DY1" s="369"/>
      <c r="DZ1" s="369"/>
      <c r="EA1" s="369"/>
      <c r="EB1" s="369"/>
      <c r="EC1" s="369"/>
      <c r="ED1" s="369"/>
      <c r="EE1" s="369"/>
      <c r="EF1" s="369"/>
      <c r="EG1" s="369"/>
      <c r="EH1" s="369"/>
      <c r="EI1" s="369"/>
      <c r="EJ1" s="369"/>
      <c r="EK1" s="369"/>
    </row>
    <row r="2" spans="1:142" ht="6" customHeight="1" x14ac:dyDescent="0.25"/>
    <row r="3" spans="1:142" s="25" customFormat="1" ht="12.75" customHeight="1" x14ac:dyDescent="0.2">
      <c r="A3" s="510" t="s">
        <v>242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348" t="s">
        <v>18</v>
      </c>
      <c r="Z3" s="510"/>
      <c r="AA3" s="510"/>
      <c r="AB3" s="510"/>
      <c r="AC3" s="365"/>
      <c r="AD3" s="347" t="s">
        <v>326</v>
      </c>
      <c r="AE3" s="347"/>
      <c r="AF3" s="347"/>
      <c r="AG3" s="347"/>
      <c r="AH3" s="347"/>
      <c r="AI3" s="347"/>
      <c r="AJ3" s="347"/>
      <c r="AK3" s="347"/>
      <c r="AL3" s="347"/>
      <c r="AM3" s="347"/>
      <c r="AN3" s="347"/>
      <c r="AO3" s="347"/>
      <c r="AP3" s="347"/>
      <c r="AQ3" s="347"/>
      <c r="AR3" s="347"/>
      <c r="AS3" s="347"/>
      <c r="AT3" s="347"/>
      <c r="AU3" s="347"/>
      <c r="AV3" s="347"/>
      <c r="AW3" s="347"/>
      <c r="AX3" s="347"/>
      <c r="AY3" s="347"/>
      <c r="AZ3" s="347"/>
      <c r="BA3" s="347"/>
      <c r="BB3" s="347"/>
      <c r="BC3" s="347"/>
      <c r="BD3" s="347"/>
      <c r="BE3" s="347"/>
      <c r="BF3" s="347"/>
      <c r="BG3" s="347"/>
      <c r="BH3" s="347"/>
      <c r="BI3" s="347"/>
      <c r="BJ3" s="347"/>
      <c r="BK3" s="347"/>
      <c r="BL3" s="347"/>
      <c r="BM3" s="347"/>
      <c r="BN3" s="347"/>
      <c r="BO3" s="347"/>
      <c r="BP3" s="347"/>
      <c r="BQ3" s="347"/>
      <c r="BR3" s="347"/>
      <c r="BS3" s="347"/>
      <c r="BT3" s="347"/>
      <c r="BU3" s="347"/>
      <c r="BV3" s="347"/>
      <c r="BW3" s="347"/>
      <c r="BX3" s="347"/>
      <c r="BY3" s="347"/>
      <c r="BZ3" s="347" t="s">
        <v>298</v>
      </c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 t="s">
        <v>296</v>
      </c>
      <c r="CQ3" s="347"/>
      <c r="CR3" s="347"/>
      <c r="CS3" s="347"/>
      <c r="CT3" s="347"/>
      <c r="CU3" s="347"/>
      <c r="CV3" s="347"/>
      <c r="CW3" s="347"/>
      <c r="CX3" s="347"/>
      <c r="CY3" s="347"/>
      <c r="CZ3" s="347"/>
      <c r="DA3" s="347"/>
      <c r="DB3" s="347"/>
      <c r="DC3" s="347"/>
      <c r="DD3" s="347"/>
      <c r="DE3" s="347"/>
      <c r="DF3" s="347"/>
      <c r="DG3" s="347"/>
      <c r="DH3" s="347"/>
      <c r="DI3" s="347"/>
      <c r="DJ3" s="347"/>
      <c r="DK3" s="347"/>
      <c r="DL3" s="347"/>
      <c r="DM3" s="347"/>
      <c r="DN3" s="347"/>
      <c r="DO3" s="347"/>
      <c r="DP3" s="347"/>
      <c r="DQ3" s="347"/>
      <c r="DR3" s="347"/>
      <c r="DS3" s="347"/>
      <c r="DT3" s="347"/>
      <c r="DU3" s="347"/>
      <c r="DV3" s="347"/>
      <c r="DW3" s="347"/>
      <c r="DX3" s="347"/>
      <c r="DY3" s="347"/>
      <c r="DZ3" s="347"/>
      <c r="EA3" s="347"/>
      <c r="EB3" s="347"/>
      <c r="EC3" s="347"/>
      <c r="ED3" s="347"/>
      <c r="EE3" s="347"/>
      <c r="EF3" s="347"/>
      <c r="EG3" s="347"/>
      <c r="EH3" s="347"/>
      <c r="EI3" s="347"/>
      <c r="EJ3" s="347"/>
      <c r="EK3" s="348"/>
      <c r="EL3" s="76"/>
    </row>
    <row r="4" spans="1:142" s="25" customFormat="1" ht="12.75" customHeight="1" x14ac:dyDescent="0.2">
      <c r="A4" s="588"/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360" t="s">
        <v>21</v>
      </c>
      <c r="Z4" s="512"/>
      <c r="AA4" s="512"/>
      <c r="AB4" s="512"/>
      <c r="AC4" s="364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 t="s">
        <v>299</v>
      </c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619" t="s">
        <v>297</v>
      </c>
      <c r="CQ4" s="619"/>
      <c r="CR4" s="619"/>
      <c r="CS4" s="619"/>
      <c r="CT4" s="619"/>
      <c r="CU4" s="619"/>
      <c r="CV4" s="619"/>
      <c r="CW4" s="619"/>
      <c r="CX4" s="619"/>
      <c r="CY4" s="619"/>
      <c r="CZ4" s="619"/>
      <c r="DA4" s="619"/>
      <c r="DB4" s="619"/>
      <c r="DC4" s="619"/>
      <c r="DD4" s="619"/>
      <c r="DE4" s="619"/>
      <c r="DF4" s="619"/>
      <c r="DG4" s="619"/>
      <c r="DH4" s="619"/>
      <c r="DI4" s="619"/>
      <c r="DJ4" s="619"/>
      <c r="DK4" s="619"/>
      <c r="DL4" s="619"/>
      <c r="DM4" s="619"/>
      <c r="DN4" s="619"/>
      <c r="DO4" s="619"/>
      <c r="DP4" s="619"/>
      <c r="DQ4" s="619"/>
      <c r="DR4" s="619"/>
      <c r="DS4" s="619"/>
      <c r="DT4" s="619"/>
      <c r="DU4" s="619"/>
      <c r="DV4" s="619"/>
      <c r="DW4" s="619"/>
      <c r="DX4" s="619"/>
      <c r="DY4" s="619"/>
      <c r="DZ4" s="619"/>
      <c r="EA4" s="619"/>
      <c r="EB4" s="619"/>
      <c r="EC4" s="619"/>
      <c r="ED4" s="619"/>
      <c r="EE4" s="619"/>
      <c r="EF4" s="619"/>
      <c r="EG4" s="619"/>
      <c r="EH4" s="619"/>
      <c r="EI4" s="619"/>
      <c r="EJ4" s="619"/>
      <c r="EK4" s="576"/>
      <c r="EL4" s="76"/>
    </row>
    <row r="5" spans="1:142" s="25" customFormat="1" ht="12.75" customHeight="1" x14ac:dyDescent="0.2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360"/>
      <c r="Z5" s="512"/>
      <c r="AA5" s="512"/>
      <c r="AB5" s="512"/>
      <c r="AC5" s="364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2"/>
      <c r="AQ5" s="362"/>
      <c r="AR5" s="362"/>
      <c r="AS5" s="362"/>
      <c r="AT5" s="362"/>
      <c r="AU5" s="362"/>
      <c r="AV5" s="362"/>
      <c r="AW5" s="362"/>
      <c r="AX5" s="362"/>
      <c r="AY5" s="362"/>
      <c r="AZ5" s="362"/>
      <c r="BA5" s="362"/>
      <c r="BB5" s="362"/>
      <c r="BC5" s="362"/>
      <c r="BD5" s="362"/>
      <c r="BE5" s="362"/>
      <c r="BF5" s="362"/>
      <c r="BG5" s="362"/>
      <c r="BH5" s="362"/>
      <c r="BI5" s="362"/>
      <c r="BJ5" s="362"/>
      <c r="BK5" s="362"/>
      <c r="BL5" s="362"/>
      <c r="BM5" s="362"/>
      <c r="BN5" s="362"/>
      <c r="BO5" s="362"/>
      <c r="BP5" s="362"/>
      <c r="BQ5" s="362"/>
      <c r="BR5" s="362"/>
      <c r="BS5" s="362"/>
      <c r="BT5" s="362"/>
      <c r="BU5" s="362"/>
      <c r="BV5" s="362"/>
      <c r="BW5" s="362"/>
      <c r="BX5" s="362"/>
      <c r="BY5" s="362"/>
      <c r="BZ5" s="620" t="s">
        <v>300</v>
      </c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362"/>
      <c r="CQ5" s="362"/>
      <c r="CR5" s="362"/>
      <c r="CS5" s="362"/>
      <c r="CT5" s="362"/>
      <c r="CU5" s="362"/>
      <c r="CV5" s="362"/>
      <c r="CW5" s="362"/>
      <c r="CX5" s="362"/>
      <c r="CY5" s="362"/>
      <c r="CZ5" s="362"/>
      <c r="DA5" s="362"/>
      <c r="DB5" s="362"/>
      <c r="DC5" s="362"/>
      <c r="DD5" s="362"/>
      <c r="DE5" s="362"/>
      <c r="DF5" s="362"/>
      <c r="DG5" s="362"/>
      <c r="DH5" s="362"/>
      <c r="DI5" s="362"/>
      <c r="DJ5" s="362"/>
      <c r="DK5" s="362"/>
      <c r="DL5" s="362"/>
      <c r="DM5" s="362"/>
      <c r="DN5" s="362"/>
      <c r="DO5" s="362"/>
      <c r="DP5" s="362"/>
      <c r="DQ5" s="362"/>
      <c r="DR5" s="362"/>
      <c r="DS5" s="362"/>
      <c r="DT5" s="362"/>
      <c r="DU5" s="362"/>
      <c r="DV5" s="362"/>
      <c r="DW5" s="362"/>
      <c r="DX5" s="362"/>
      <c r="DY5" s="362"/>
      <c r="DZ5" s="362"/>
      <c r="EA5" s="362"/>
      <c r="EB5" s="362"/>
      <c r="EC5" s="362"/>
      <c r="ED5" s="362"/>
      <c r="EE5" s="362"/>
      <c r="EF5" s="362"/>
      <c r="EG5" s="362"/>
      <c r="EH5" s="362"/>
      <c r="EI5" s="362"/>
      <c r="EJ5" s="362"/>
      <c r="EK5" s="363"/>
      <c r="EL5" s="76"/>
    </row>
    <row r="6" spans="1:142" s="25" customFormat="1" ht="12.75" customHeight="1" x14ac:dyDescent="0.2">
      <c r="A6" s="588"/>
      <c r="B6" s="588"/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360"/>
      <c r="Z6" s="512"/>
      <c r="AA6" s="512"/>
      <c r="AB6" s="512"/>
      <c r="AC6" s="364"/>
      <c r="AD6" s="588" t="s">
        <v>28</v>
      </c>
      <c r="AE6" s="588"/>
      <c r="AF6" s="588"/>
      <c r="AG6" s="588"/>
      <c r="AH6" s="588"/>
      <c r="AI6" s="588"/>
      <c r="AJ6" s="588"/>
      <c r="AK6" s="588"/>
      <c r="AL6" s="511" t="s">
        <v>133</v>
      </c>
      <c r="AM6" s="291"/>
      <c r="AN6" s="291"/>
      <c r="AO6" s="291"/>
      <c r="AP6" s="291"/>
      <c r="AQ6" s="291"/>
      <c r="AR6" s="291"/>
      <c r="AS6" s="291"/>
      <c r="AT6" s="291"/>
      <c r="AU6" s="291"/>
      <c r="AV6" s="291"/>
      <c r="AW6" s="291"/>
      <c r="AX6" s="291"/>
      <c r="AY6" s="291"/>
      <c r="AZ6" s="291"/>
      <c r="BA6" s="291"/>
      <c r="BB6" s="291"/>
      <c r="BC6" s="291"/>
      <c r="BD6" s="291"/>
      <c r="BE6" s="291"/>
      <c r="BF6" s="291"/>
      <c r="BG6" s="291"/>
      <c r="BH6" s="291"/>
      <c r="BI6" s="291"/>
      <c r="BJ6" s="291"/>
      <c r="BK6" s="291"/>
      <c r="BL6" s="291"/>
      <c r="BM6" s="291"/>
      <c r="BN6" s="291"/>
      <c r="BO6" s="291"/>
      <c r="BP6" s="291"/>
      <c r="BQ6" s="291"/>
      <c r="BR6" s="291"/>
      <c r="BS6" s="291"/>
      <c r="BT6" s="291"/>
      <c r="BU6" s="291"/>
      <c r="BV6" s="291"/>
      <c r="BW6" s="291"/>
      <c r="BX6" s="291"/>
      <c r="BY6" s="356"/>
      <c r="BZ6" s="362" t="s">
        <v>133</v>
      </c>
      <c r="CA6" s="362"/>
      <c r="CB6" s="362"/>
      <c r="CC6" s="362"/>
      <c r="CD6" s="362"/>
      <c r="CE6" s="362"/>
      <c r="CF6" s="362"/>
      <c r="CG6" s="362"/>
      <c r="CH6" s="362"/>
      <c r="CI6" s="362"/>
      <c r="CJ6" s="362"/>
      <c r="CK6" s="362"/>
      <c r="CL6" s="362"/>
      <c r="CM6" s="362"/>
      <c r="CN6" s="362"/>
      <c r="CO6" s="362"/>
      <c r="CP6" s="362" t="s">
        <v>133</v>
      </c>
      <c r="CQ6" s="362"/>
      <c r="CR6" s="362"/>
      <c r="CS6" s="362"/>
      <c r="CT6" s="362"/>
      <c r="CU6" s="362"/>
      <c r="CV6" s="362"/>
      <c r="CW6" s="362"/>
      <c r="CX6" s="362"/>
      <c r="CY6" s="362"/>
      <c r="CZ6" s="362"/>
      <c r="DA6" s="362"/>
      <c r="DB6" s="362"/>
      <c r="DC6" s="362"/>
      <c r="DD6" s="362"/>
      <c r="DE6" s="362"/>
      <c r="DF6" s="362"/>
      <c r="DG6" s="362"/>
      <c r="DH6" s="362"/>
      <c r="DI6" s="362"/>
      <c r="DJ6" s="362"/>
      <c r="DK6" s="362"/>
      <c r="DL6" s="362"/>
      <c r="DM6" s="362"/>
      <c r="DN6" s="362"/>
      <c r="DO6" s="362"/>
      <c r="DP6" s="362"/>
      <c r="DQ6" s="362"/>
      <c r="DR6" s="362"/>
      <c r="DS6" s="362"/>
      <c r="DT6" s="362"/>
      <c r="DU6" s="362"/>
      <c r="DV6" s="362"/>
      <c r="DW6" s="362"/>
      <c r="DX6" s="362"/>
      <c r="DY6" s="362"/>
      <c r="DZ6" s="362"/>
      <c r="EA6" s="362"/>
      <c r="EB6" s="362"/>
      <c r="EC6" s="362"/>
      <c r="ED6" s="362"/>
      <c r="EE6" s="362"/>
      <c r="EF6" s="362"/>
      <c r="EG6" s="362"/>
      <c r="EH6" s="362"/>
      <c r="EI6" s="362"/>
      <c r="EJ6" s="362"/>
      <c r="EK6" s="363"/>
      <c r="EL6" s="76"/>
    </row>
    <row r="7" spans="1:142" s="25" customFormat="1" ht="12.75" customHeight="1" x14ac:dyDescent="0.2">
      <c r="A7" s="588"/>
      <c r="B7" s="588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360"/>
      <c r="Z7" s="512"/>
      <c r="AA7" s="512"/>
      <c r="AB7" s="512"/>
      <c r="AC7" s="364"/>
      <c r="AD7" s="588"/>
      <c r="AE7" s="588"/>
      <c r="AF7" s="588"/>
      <c r="AG7" s="588"/>
      <c r="AH7" s="588"/>
      <c r="AI7" s="588"/>
      <c r="AJ7" s="588"/>
      <c r="AK7" s="588"/>
      <c r="AL7" s="511" t="s">
        <v>269</v>
      </c>
      <c r="AM7" s="291"/>
      <c r="AN7" s="291"/>
      <c r="AO7" s="291"/>
      <c r="AP7" s="291"/>
      <c r="AQ7" s="291"/>
      <c r="AR7" s="291"/>
      <c r="AS7" s="291"/>
      <c r="AT7" s="291"/>
      <c r="AU7" s="291"/>
      <c r="AV7" s="291"/>
      <c r="AW7" s="291"/>
      <c r="AX7" s="291"/>
      <c r="AY7" s="291"/>
      <c r="AZ7" s="291"/>
      <c r="BA7" s="291"/>
      <c r="BB7" s="291"/>
      <c r="BC7" s="291"/>
      <c r="BD7" s="291"/>
      <c r="BE7" s="291"/>
      <c r="BF7" s="291"/>
      <c r="BG7" s="291"/>
      <c r="BH7" s="291"/>
      <c r="BI7" s="356"/>
      <c r="BJ7" s="588" t="s">
        <v>270</v>
      </c>
      <c r="BK7" s="588"/>
      <c r="BL7" s="588"/>
      <c r="BM7" s="588"/>
      <c r="BN7" s="588"/>
      <c r="BO7" s="588"/>
      <c r="BP7" s="588"/>
      <c r="BQ7" s="588"/>
      <c r="BR7" s="348" t="s">
        <v>336</v>
      </c>
      <c r="BS7" s="510"/>
      <c r="BT7" s="510"/>
      <c r="BU7" s="510"/>
      <c r="BV7" s="510"/>
      <c r="BW7" s="510"/>
      <c r="BX7" s="510"/>
      <c r="BY7" s="365"/>
      <c r="BZ7" s="588" t="s">
        <v>325</v>
      </c>
      <c r="CA7" s="588"/>
      <c r="CB7" s="588"/>
      <c r="CC7" s="588"/>
      <c r="CD7" s="588"/>
      <c r="CE7" s="588"/>
      <c r="CF7" s="588"/>
      <c r="CG7" s="588"/>
      <c r="CH7" s="348" t="s">
        <v>322</v>
      </c>
      <c r="CI7" s="510"/>
      <c r="CJ7" s="510"/>
      <c r="CK7" s="510"/>
      <c r="CL7" s="510"/>
      <c r="CM7" s="510"/>
      <c r="CN7" s="510"/>
      <c r="CO7" s="365"/>
      <c r="CP7" s="362" t="s">
        <v>269</v>
      </c>
      <c r="CQ7" s="362"/>
      <c r="CR7" s="362"/>
      <c r="CS7" s="362"/>
      <c r="CT7" s="362"/>
      <c r="CU7" s="362"/>
      <c r="CV7" s="362"/>
      <c r="CW7" s="362"/>
      <c r="CX7" s="362"/>
      <c r="CY7" s="362"/>
      <c r="CZ7" s="362"/>
      <c r="DA7" s="362"/>
      <c r="DB7" s="362"/>
      <c r="DC7" s="362"/>
      <c r="DD7" s="362"/>
      <c r="DE7" s="362"/>
      <c r="DF7" s="362"/>
      <c r="DG7" s="362"/>
      <c r="DH7" s="362"/>
      <c r="DI7" s="362"/>
      <c r="DJ7" s="362"/>
      <c r="DK7" s="362"/>
      <c r="DL7" s="362"/>
      <c r="DM7" s="362"/>
      <c r="DN7" s="362"/>
      <c r="DO7" s="362"/>
      <c r="DP7" s="362"/>
      <c r="DQ7" s="362"/>
      <c r="DR7" s="362"/>
      <c r="DS7" s="362"/>
      <c r="DT7" s="362"/>
      <c r="DU7" s="362"/>
      <c r="DV7" s="362"/>
      <c r="DW7" s="362"/>
      <c r="DX7" s="362"/>
      <c r="DY7" s="362"/>
      <c r="DZ7" s="362"/>
      <c r="EA7" s="362"/>
      <c r="EB7" s="362"/>
      <c r="EC7" s="362"/>
      <c r="ED7" s="362"/>
      <c r="EE7" s="362"/>
      <c r="EF7" s="362"/>
      <c r="EG7" s="362"/>
      <c r="EH7" s="362"/>
      <c r="EI7" s="362"/>
      <c r="EJ7" s="362"/>
      <c r="EK7" s="363"/>
      <c r="EL7" s="76"/>
    </row>
    <row r="8" spans="1:142" s="25" customFormat="1" ht="12.75" customHeight="1" x14ac:dyDescent="0.2">
      <c r="A8" s="588"/>
      <c r="B8" s="588"/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360"/>
      <c r="Z8" s="512"/>
      <c r="AA8" s="512"/>
      <c r="AB8" s="512"/>
      <c r="AC8" s="364"/>
      <c r="AD8" s="588"/>
      <c r="AE8" s="588"/>
      <c r="AF8" s="588"/>
      <c r="AG8" s="588"/>
      <c r="AH8" s="588"/>
      <c r="AI8" s="588"/>
      <c r="AJ8" s="588"/>
      <c r="AK8" s="588"/>
      <c r="AL8" s="360" t="s">
        <v>28</v>
      </c>
      <c r="AM8" s="512"/>
      <c r="AN8" s="512"/>
      <c r="AO8" s="512"/>
      <c r="AP8" s="512"/>
      <c r="AQ8" s="512"/>
      <c r="AR8" s="512"/>
      <c r="AS8" s="364"/>
      <c r="AT8" s="348" t="s">
        <v>327</v>
      </c>
      <c r="AU8" s="510"/>
      <c r="AV8" s="510"/>
      <c r="AW8" s="510"/>
      <c r="AX8" s="510"/>
      <c r="AY8" s="510"/>
      <c r="AZ8" s="510"/>
      <c r="BA8" s="510"/>
      <c r="BB8" s="510"/>
      <c r="BC8" s="510"/>
      <c r="BD8" s="510"/>
      <c r="BE8" s="510"/>
      <c r="BF8" s="510"/>
      <c r="BG8" s="510"/>
      <c r="BH8" s="510"/>
      <c r="BI8" s="365"/>
      <c r="BJ8" s="588" t="s">
        <v>332</v>
      </c>
      <c r="BK8" s="588"/>
      <c r="BL8" s="588"/>
      <c r="BM8" s="588"/>
      <c r="BN8" s="588"/>
      <c r="BO8" s="588"/>
      <c r="BP8" s="588"/>
      <c r="BQ8" s="588"/>
      <c r="BR8" s="360" t="s">
        <v>337</v>
      </c>
      <c r="BS8" s="512"/>
      <c r="BT8" s="512"/>
      <c r="BU8" s="512"/>
      <c r="BV8" s="512"/>
      <c r="BW8" s="512"/>
      <c r="BX8" s="512"/>
      <c r="BY8" s="364"/>
      <c r="BZ8" s="588" t="s">
        <v>324</v>
      </c>
      <c r="CA8" s="588"/>
      <c r="CB8" s="588"/>
      <c r="CC8" s="588"/>
      <c r="CD8" s="588"/>
      <c r="CE8" s="588"/>
      <c r="CF8" s="588"/>
      <c r="CG8" s="588"/>
      <c r="CH8" s="360" t="s">
        <v>323</v>
      </c>
      <c r="CI8" s="512"/>
      <c r="CJ8" s="512"/>
      <c r="CK8" s="512"/>
      <c r="CL8" s="512"/>
      <c r="CM8" s="512"/>
      <c r="CN8" s="512"/>
      <c r="CO8" s="364"/>
      <c r="CP8" s="360" t="s">
        <v>303</v>
      </c>
      <c r="CQ8" s="512"/>
      <c r="CR8" s="512"/>
      <c r="CS8" s="512"/>
      <c r="CT8" s="512"/>
      <c r="CU8" s="512"/>
      <c r="CV8" s="512"/>
      <c r="CW8" s="364"/>
      <c r="CX8" s="588" t="s">
        <v>303</v>
      </c>
      <c r="CY8" s="588"/>
      <c r="CZ8" s="588"/>
      <c r="DA8" s="588"/>
      <c r="DB8" s="588"/>
      <c r="DC8" s="588"/>
      <c r="DD8" s="588"/>
      <c r="DE8" s="588"/>
      <c r="DF8" s="348" t="s">
        <v>301</v>
      </c>
      <c r="DG8" s="510"/>
      <c r="DH8" s="510"/>
      <c r="DI8" s="510"/>
      <c r="DJ8" s="510"/>
      <c r="DK8" s="510"/>
      <c r="DL8" s="510"/>
      <c r="DM8" s="510"/>
      <c r="DN8" s="510"/>
      <c r="DO8" s="510"/>
      <c r="DP8" s="510"/>
      <c r="DQ8" s="510"/>
      <c r="DR8" s="510"/>
      <c r="DS8" s="510"/>
      <c r="DT8" s="510"/>
      <c r="DU8" s="365"/>
      <c r="DV8" s="576" t="s">
        <v>295</v>
      </c>
      <c r="DW8" s="577"/>
      <c r="DX8" s="577"/>
      <c r="DY8" s="577"/>
      <c r="DZ8" s="577"/>
      <c r="EA8" s="577"/>
      <c r="EB8" s="577"/>
      <c r="EC8" s="578"/>
      <c r="ED8" s="588" t="s">
        <v>303</v>
      </c>
      <c r="EE8" s="588"/>
      <c r="EF8" s="588"/>
      <c r="EG8" s="588"/>
      <c r="EH8" s="588"/>
      <c r="EI8" s="588"/>
      <c r="EJ8" s="588"/>
      <c r="EK8" s="588"/>
      <c r="EL8" s="76"/>
    </row>
    <row r="9" spans="1:142" s="25" customFormat="1" ht="12.75" customHeight="1" x14ac:dyDescent="0.2">
      <c r="A9" s="588"/>
      <c r="B9" s="588"/>
      <c r="C9" s="588"/>
      <c r="D9" s="588"/>
      <c r="E9" s="588"/>
      <c r="F9" s="588"/>
      <c r="G9" s="588"/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  <c r="T9" s="588"/>
      <c r="U9" s="588"/>
      <c r="V9" s="588"/>
      <c r="W9" s="588"/>
      <c r="X9" s="588"/>
      <c r="Y9" s="360"/>
      <c r="Z9" s="512"/>
      <c r="AA9" s="512"/>
      <c r="AB9" s="512"/>
      <c r="AC9" s="364"/>
      <c r="AD9" s="588"/>
      <c r="AE9" s="588"/>
      <c r="AF9" s="588"/>
      <c r="AG9" s="588"/>
      <c r="AH9" s="588"/>
      <c r="AI9" s="588"/>
      <c r="AJ9" s="588"/>
      <c r="AK9" s="588"/>
      <c r="AL9" s="360"/>
      <c r="AM9" s="512"/>
      <c r="AN9" s="512"/>
      <c r="AO9" s="512"/>
      <c r="AP9" s="512"/>
      <c r="AQ9" s="512"/>
      <c r="AR9" s="512"/>
      <c r="AS9" s="364"/>
      <c r="AT9" s="363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361"/>
      <c r="BJ9" s="588" t="s">
        <v>333</v>
      </c>
      <c r="BK9" s="588"/>
      <c r="BL9" s="588"/>
      <c r="BM9" s="588"/>
      <c r="BN9" s="588"/>
      <c r="BO9" s="588"/>
      <c r="BP9" s="588"/>
      <c r="BQ9" s="588"/>
      <c r="BR9" s="360" t="s">
        <v>338</v>
      </c>
      <c r="BS9" s="512"/>
      <c r="BT9" s="512"/>
      <c r="BU9" s="512"/>
      <c r="BV9" s="512"/>
      <c r="BW9" s="512"/>
      <c r="BX9" s="512"/>
      <c r="BY9" s="364"/>
      <c r="BZ9" s="588"/>
      <c r="CA9" s="588"/>
      <c r="CB9" s="588"/>
      <c r="CC9" s="588"/>
      <c r="CD9" s="588"/>
      <c r="CE9" s="588"/>
      <c r="CF9" s="588"/>
      <c r="CG9" s="588"/>
      <c r="CH9" s="360" t="s">
        <v>874</v>
      </c>
      <c r="CI9" s="512"/>
      <c r="CJ9" s="512"/>
      <c r="CK9" s="512"/>
      <c r="CL9" s="512"/>
      <c r="CM9" s="512"/>
      <c r="CN9" s="512"/>
      <c r="CO9" s="364"/>
      <c r="CP9" s="360" t="s">
        <v>319</v>
      </c>
      <c r="CQ9" s="512"/>
      <c r="CR9" s="512"/>
      <c r="CS9" s="512"/>
      <c r="CT9" s="512"/>
      <c r="CU9" s="512"/>
      <c r="CV9" s="512"/>
      <c r="CW9" s="364"/>
      <c r="CX9" s="588" t="s">
        <v>304</v>
      </c>
      <c r="CY9" s="588"/>
      <c r="CZ9" s="588"/>
      <c r="DA9" s="588"/>
      <c r="DB9" s="588"/>
      <c r="DC9" s="588"/>
      <c r="DD9" s="588"/>
      <c r="DE9" s="588"/>
      <c r="DF9" s="363" t="s">
        <v>302</v>
      </c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361"/>
      <c r="DV9" s="360"/>
      <c r="DW9" s="512"/>
      <c r="DX9" s="512"/>
      <c r="DY9" s="512"/>
      <c r="DZ9" s="512"/>
      <c r="EA9" s="512"/>
      <c r="EB9" s="512"/>
      <c r="EC9" s="364"/>
      <c r="ED9" s="588" t="s">
        <v>304</v>
      </c>
      <c r="EE9" s="588"/>
      <c r="EF9" s="588"/>
      <c r="EG9" s="588"/>
      <c r="EH9" s="588"/>
      <c r="EI9" s="588"/>
      <c r="EJ9" s="588"/>
      <c r="EK9" s="588"/>
      <c r="EL9" s="76"/>
    </row>
    <row r="10" spans="1:142" s="25" customFormat="1" ht="12.75" customHeight="1" x14ac:dyDescent="0.2">
      <c r="A10" s="588"/>
      <c r="B10" s="588"/>
      <c r="C10" s="588"/>
      <c r="D10" s="588"/>
      <c r="E10" s="588"/>
      <c r="F10" s="588"/>
      <c r="G10" s="588"/>
      <c r="H10" s="588"/>
      <c r="I10" s="588"/>
      <c r="J10" s="588"/>
      <c r="K10" s="588"/>
      <c r="L10" s="588"/>
      <c r="M10" s="588"/>
      <c r="N10" s="588"/>
      <c r="O10" s="588"/>
      <c r="P10" s="588"/>
      <c r="Q10" s="588"/>
      <c r="R10" s="588"/>
      <c r="S10" s="588"/>
      <c r="T10" s="588"/>
      <c r="U10" s="588"/>
      <c r="V10" s="588"/>
      <c r="W10" s="588"/>
      <c r="X10" s="588"/>
      <c r="Y10" s="360"/>
      <c r="Z10" s="512"/>
      <c r="AA10" s="512"/>
      <c r="AB10" s="512"/>
      <c r="AC10" s="364"/>
      <c r="AD10" s="588"/>
      <c r="AE10" s="588"/>
      <c r="AF10" s="588"/>
      <c r="AG10" s="588"/>
      <c r="AH10" s="588"/>
      <c r="AI10" s="588"/>
      <c r="AJ10" s="588"/>
      <c r="AK10" s="588"/>
      <c r="AL10" s="360"/>
      <c r="AM10" s="512"/>
      <c r="AN10" s="512"/>
      <c r="AO10" s="512"/>
      <c r="AP10" s="512"/>
      <c r="AQ10" s="512"/>
      <c r="AR10" s="512"/>
      <c r="AS10" s="364"/>
      <c r="AT10" s="588" t="s">
        <v>328</v>
      </c>
      <c r="AU10" s="588"/>
      <c r="AV10" s="588"/>
      <c r="AW10" s="588"/>
      <c r="AX10" s="588"/>
      <c r="AY10" s="588"/>
      <c r="AZ10" s="588"/>
      <c r="BA10" s="588"/>
      <c r="BB10" s="360" t="s">
        <v>331</v>
      </c>
      <c r="BC10" s="512"/>
      <c r="BD10" s="512"/>
      <c r="BE10" s="512"/>
      <c r="BF10" s="512"/>
      <c r="BG10" s="512"/>
      <c r="BH10" s="512"/>
      <c r="BI10" s="364"/>
      <c r="BJ10" s="588" t="s">
        <v>334</v>
      </c>
      <c r="BK10" s="588"/>
      <c r="BL10" s="588"/>
      <c r="BM10" s="588"/>
      <c r="BN10" s="588"/>
      <c r="BO10" s="588"/>
      <c r="BP10" s="588"/>
      <c r="BQ10" s="588"/>
      <c r="BR10" s="360"/>
      <c r="BS10" s="512"/>
      <c r="BT10" s="512"/>
      <c r="BU10" s="512"/>
      <c r="BV10" s="512"/>
      <c r="BW10" s="512"/>
      <c r="BX10" s="512"/>
      <c r="BY10" s="364"/>
      <c r="BZ10" s="588"/>
      <c r="CA10" s="588"/>
      <c r="CB10" s="588"/>
      <c r="CC10" s="588"/>
      <c r="CD10" s="588"/>
      <c r="CE10" s="588"/>
      <c r="CF10" s="588"/>
      <c r="CG10" s="588"/>
      <c r="CH10" s="360" t="s">
        <v>260</v>
      </c>
      <c r="CI10" s="512"/>
      <c r="CJ10" s="512"/>
      <c r="CK10" s="512"/>
      <c r="CL10" s="512"/>
      <c r="CM10" s="512"/>
      <c r="CN10" s="512"/>
      <c r="CO10" s="364"/>
      <c r="CP10" s="360" t="s">
        <v>320</v>
      </c>
      <c r="CQ10" s="512"/>
      <c r="CR10" s="512"/>
      <c r="CS10" s="512"/>
      <c r="CT10" s="512"/>
      <c r="CU10" s="512"/>
      <c r="CV10" s="512"/>
      <c r="CW10" s="364"/>
      <c r="CX10" s="588" t="s">
        <v>315</v>
      </c>
      <c r="CY10" s="588"/>
      <c r="CZ10" s="588"/>
      <c r="DA10" s="588"/>
      <c r="DB10" s="588"/>
      <c r="DC10" s="588"/>
      <c r="DD10" s="588"/>
      <c r="DE10" s="588"/>
      <c r="DF10" s="511" t="s">
        <v>133</v>
      </c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356"/>
      <c r="DV10" s="360"/>
      <c r="DW10" s="512"/>
      <c r="DX10" s="512"/>
      <c r="DY10" s="512"/>
      <c r="DZ10" s="512"/>
      <c r="EA10" s="512"/>
      <c r="EB10" s="512"/>
      <c r="EC10" s="364"/>
      <c r="ED10" s="588" t="s">
        <v>305</v>
      </c>
      <c r="EE10" s="588"/>
      <c r="EF10" s="588"/>
      <c r="EG10" s="588"/>
      <c r="EH10" s="588"/>
      <c r="EI10" s="588"/>
      <c r="EJ10" s="588"/>
      <c r="EK10" s="588"/>
      <c r="EL10" s="76"/>
    </row>
    <row r="11" spans="1:142" s="25" customFormat="1" ht="12.75" customHeight="1" x14ac:dyDescent="0.2">
      <c r="A11" s="588"/>
      <c r="B11" s="588"/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8"/>
      <c r="P11" s="588"/>
      <c r="Q11" s="588"/>
      <c r="R11" s="588"/>
      <c r="S11" s="588"/>
      <c r="T11" s="588"/>
      <c r="U11" s="588"/>
      <c r="V11" s="588"/>
      <c r="W11" s="588"/>
      <c r="X11" s="588"/>
      <c r="Y11" s="360"/>
      <c r="Z11" s="512"/>
      <c r="AA11" s="512"/>
      <c r="AB11" s="512"/>
      <c r="AC11" s="364"/>
      <c r="AD11" s="588"/>
      <c r="AE11" s="588"/>
      <c r="AF11" s="588"/>
      <c r="AG11" s="588"/>
      <c r="AH11" s="588"/>
      <c r="AI11" s="588"/>
      <c r="AJ11" s="588"/>
      <c r="AK11" s="588"/>
      <c r="AL11" s="360"/>
      <c r="AM11" s="512"/>
      <c r="AN11" s="512"/>
      <c r="AO11" s="512"/>
      <c r="AP11" s="512"/>
      <c r="AQ11" s="512"/>
      <c r="AR11" s="512"/>
      <c r="AS11" s="364"/>
      <c r="AT11" s="588" t="s">
        <v>329</v>
      </c>
      <c r="AU11" s="588"/>
      <c r="AV11" s="588"/>
      <c r="AW11" s="588"/>
      <c r="AX11" s="588"/>
      <c r="AY11" s="588"/>
      <c r="AZ11" s="588"/>
      <c r="BA11" s="588"/>
      <c r="BB11" s="360" t="s">
        <v>329</v>
      </c>
      <c r="BC11" s="512"/>
      <c r="BD11" s="512"/>
      <c r="BE11" s="512"/>
      <c r="BF11" s="512"/>
      <c r="BG11" s="512"/>
      <c r="BH11" s="512"/>
      <c r="BI11" s="364"/>
      <c r="BJ11" s="588" t="s">
        <v>335</v>
      </c>
      <c r="BK11" s="588"/>
      <c r="BL11" s="588"/>
      <c r="BM11" s="588"/>
      <c r="BN11" s="588"/>
      <c r="BO11" s="588"/>
      <c r="BP11" s="588"/>
      <c r="BQ11" s="588"/>
      <c r="BR11" s="360"/>
      <c r="BS11" s="512"/>
      <c r="BT11" s="512"/>
      <c r="BU11" s="512"/>
      <c r="BV11" s="512"/>
      <c r="BW11" s="512"/>
      <c r="BX11" s="512"/>
      <c r="BY11" s="364"/>
      <c r="BZ11" s="588"/>
      <c r="CA11" s="588"/>
      <c r="CB11" s="588"/>
      <c r="CC11" s="588"/>
      <c r="CD11" s="588"/>
      <c r="CE11" s="588"/>
      <c r="CF11" s="588"/>
      <c r="CG11" s="588"/>
      <c r="CH11" s="360" t="s">
        <v>324</v>
      </c>
      <c r="CI11" s="512"/>
      <c r="CJ11" s="512"/>
      <c r="CK11" s="512"/>
      <c r="CL11" s="512"/>
      <c r="CM11" s="512"/>
      <c r="CN11" s="512"/>
      <c r="CO11" s="364"/>
      <c r="CP11" s="360" t="s">
        <v>321</v>
      </c>
      <c r="CQ11" s="512"/>
      <c r="CR11" s="512"/>
      <c r="CS11" s="512"/>
      <c r="CT11" s="512"/>
      <c r="CU11" s="512"/>
      <c r="CV11" s="512"/>
      <c r="CW11" s="364"/>
      <c r="CX11" s="588" t="s">
        <v>316</v>
      </c>
      <c r="CY11" s="588"/>
      <c r="CZ11" s="588"/>
      <c r="DA11" s="588"/>
      <c r="DB11" s="588"/>
      <c r="DC11" s="588"/>
      <c r="DD11" s="588"/>
      <c r="DE11" s="588"/>
      <c r="DF11" s="360" t="s">
        <v>317</v>
      </c>
      <c r="DG11" s="512"/>
      <c r="DH11" s="512"/>
      <c r="DI11" s="512"/>
      <c r="DJ11" s="512"/>
      <c r="DK11" s="512"/>
      <c r="DL11" s="512"/>
      <c r="DM11" s="364"/>
      <c r="DN11" s="588" t="s">
        <v>309</v>
      </c>
      <c r="DO11" s="588"/>
      <c r="DP11" s="588"/>
      <c r="DQ11" s="588"/>
      <c r="DR11" s="588"/>
      <c r="DS11" s="588"/>
      <c r="DT11" s="588"/>
      <c r="DU11" s="588"/>
      <c r="DV11" s="360"/>
      <c r="DW11" s="512"/>
      <c r="DX11" s="512"/>
      <c r="DY11" s="512"/>
      <c r="DZ11" s="512"/>
      <c r="EA11" s="512"/>
      <c r="EB11" s="512"/>
      <c r="EC11" s="364"/>
      <c r="ED11" s="588" t="s">
        <v>306</v>
      </c>
      <c r="EE11" s="588"/>
      <c r="EF11" s="588"/>
      <c r="EG11" s="588"/>
      <c r="EH11" s="588"/>
      <c r="EI11" s="588"/>
      <c r="EJ11" s="588"/>
      <c r="EK11" s="588"/>
      <c r="EL11" s="76"/>
    </row>
    <row r="12" spans="1:142" s="25" customFormat="1" ht="12.75" customHeight="1" x14ac:dyDescent="0.2">
      <c r="A12" s="512"/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R12" s="512"/>
      <c r="S12" s="512"/>
      <c r="T12" s="512"/>
      <c r="U12" s="512"/>
      <c r="V12" s="512"/>
      <c r="W12" s="512"/>
      <c r="X12" s="512"/>
      <c r="Y12" s="360"/>
      <c r="Z12" s="512"/>
      <c r="AA12" s="512"/>
      <c r="AB12" s="512"/>
      <c r="AC12" s="364"/>
      <c r="AD12" s="512"/>
      <c r="AE12" s="512"/>
      <c r="AF12" s="512"/>
      <c r="AG12" s="512"/>
      <c r="AH12" s="512"/>
      <c r="AI12" s="512"/>
      <c r="AJ12" s="512"/>
      <c r="AK12" s="512"/>
      <c r="AL12" s="360"/>
      <c r="AM12" s="512"/>
      <c r="AN12" s="512"/>
      <c r="AO12" s="512"/>
      <c r="AP12" s="512"/>
      <c r="AQ12" s="512"/>
      <c r="AR12" s="512"/>
      <c r="AS12" s="364"/>
      <c r="AT12" s="512" t="s">
        <v>330</v>
      </c>
      <c r="AU12" s="512"/>
      <c r="AV12" s="512"/>
      <c r="AW12" s="512"/>
      <c r="AX12" s="512"/>
      <c r="AY12" s="512"/>
      <c r="AZ12" s="512"/>
      <c r="BA12" s="512"/>
      <c r="BB12" s="360" t="s">
        <v>330</v>
      </c>
      <c r="BC12" s="512"/>
      <c r="BD12" s="512"/>
      <c r="BE12" s="512"/>
      <c r="BF12" s="512"/>
      <c r="BG12" s="512"/>
      <c r="BH12" s="512"/>
      <c r="BI12" s="364"/>
      <c r="BJ12" s="512"/>
      <c r="BK12" s="512"/>
      <c r="BL12" s="512"/>
      <c r="BM12" s="512"/>
      <c r="BN12" s="512"/>
      <c r="BO12" s="512"/>
      <c r="BP12" s="512"/>
      <c r="BQ12" s="512"/>
      <c r="BR12" s="360"/>
      <c r="BS12" s="512"/>
      <c r="BT12" s="512"/>
      <c r="BU12" s="512"/>
      <c r="BV12" s="512"/>
      <c r="BW12" s="512"/>
      <c r="BX12" s="512"/>
      <c r="BY12" s="364"/>
      <c r="BZ12" s="512"/>
      <c r="CA12" s="512"/>
      <c r="CB12" s="512"/>
      <c r="CC12" s="512"/>
      <c r="CD12" s="512"/>
      <c r="CE12" s="512"/>
      <c r="CF12" s="512"/>
      <c r="CG12" s="512"/>
      <c r="CH12" s="360"/>
      <c r="CI12" s="512"/>
      <c r="CJ12" s="512"/>
      <c r="CK12" s="512"/>
      <c r="CL12" s="512"/>
      <c r="CM12" s="512"/>
      <c r="CN12" s="512"/>
      <c r="CO12" s="364"/>
      <c r="CP12" s="360" t="s">
        <v>875</v>
      </c>
      <c r="CQ12" s="512"/>
      <c r="CR12" s="512"/>
      <c r="CS12" s="512"/>
      <c r="CT12" s="512"/>
      <c r="CU12" s="512"/>
      <c r="CV12" s="512"/>
      <c r="CW12" s="364"/>
      <c r="CX12" s="512"/>
      <c r="CY12" s="512"/>
      <c r="CZ12" s="512"/>
      <c r="DA12" s="512"/>
      <c r="DB12" s="512"/>
      <c r="DC12" s="512"/>
      <c r="DD12" s="512"/>
      <c r="DE12" s="512"/>
      <c r="DF12" s="360" t="s">
        <v>318</v>
      </c>
      <c r="DG12" s="512"/>
      <c r="DH12" s="512"/>
      <c r="DI12" s="512"/>
      <c r="DJ12" s="512"/>
      <c r="DK12" s="512"/>
      <c r="DL12" s="512"/>
      <c r="DM12" s="364"/>
      <c r="DN12" s="512" t="s">
        <v>310</v>
      </c>
      <c r="DO12" s="512"/>
      <c r="DP12" s="512"/>
      <c r="DQ12" s="512"/>
      <c r="DR12" s="512"/>
      <c r="DS12" s="512"/>
      <c r="DT12" s="512"/>
      <c r="DU12" s="512"/>
      <c r="DV12" s="360"/>
      <c r="DW12" s="512"/>
      <c r="DX12" s="512"/>
      <c r="DY12" s="512"/>
      <c r="DZ12" s="512"/>
      <c r="EA12" s="512"/>
      <c r="EB12" s="512"/>
      <c r="EC12" s="364"/>
      <c r="ED12" s="512" t="s">
        <v>307</v>
      </c>
      <c r="EE12" s="512"/>
      <c r="EF12" s="512"/>
      <c r="EG12" s="512"/>
      <c r="EH12" s="512"/>
      <c r="EI12" s="512"/>
      <c r="EJ12" s="512"/>
      <c r="EK12" s="512"/>
      <c r="EL12" s="76"/>
    </row>
    <row r="13" spans="1:142" s="25" customFormat="1" ht="12.75" customHeight="1" x14ac:dyDescent="0.2">
      <c r="A13" s="512"/>
      <c r="B13" s="512"/>
      <c r="C13" s="512"/>
      <c r="D13" s="512"/>
      <c r="E13" s="512"/>
      <c r="F13" s="512"/>
      <c r="G13" s="512"/>
      <c r="H13" s="512"/>
      <c r="I13" s="512"/>
      <c r="J13" s="512"/>
      <c r="K13" s="512"/>
      <c r="L13" s="512"/>
      <c r="M13" s="512"/>
      <c r="N13" s="512"/>
      <c r="O13" s="512"/>
      <c r="P13" s="512"/>
      <c r="Q13" s="512"/>
      <c r="R13" s="512"/>
      <c r="S13" s="512"/>
      <c r="T13" s="512"/>
      <c r="U13" s="512"/>
      <c r="V13" s="512"/>
      <c r="W13" s="512"/>
      <c r="X13" s="512"/>
      <c r="Y13" s="360"/>
      <c r="Z13" s="512"/>
      <c r="AA13" s="512"/>
      <c r="AB13" s="512"/>
      <c r="AC13" s="364"/>
      <c r="AD13" s="512"/>
      <c r="AE13" s="512"/>
      <c r="AF13" s="512"/>
      <c r="AG13" s="512"/>
      <c r="AH13" s="512"/>
      <c r="AI13" s="512"/>
      <c r="AJ13" s="512"/>
      <c r="AK13" s="512"/>
      <c r="AL13" s="360"/>
      <c r="AM13" s="512"/>
      <c r="AN13" s="512"/>
      <c r="AO13" s="512"/>
      <c r="AP13" s="512"/>
      <c r="AQ13" s="512"/>
      <c r="AR13" s="512"/>
      <c r="AS13" s="364"/>
      <c r="AT13" s="512"/>
      <c r="AU13" s="512"/>
      <c r="AV13" s="512"/>
      <c r="AW13" s="512"/>
      <c r="AX13" s="512"/>
      <c r="AY13" s="512"/>
      <c r="AZ13" s="512"/>
      <c r="BA13" s="512"/>
      <c r="BB13" s="360"/>
      <c r="BC13" s="512"/>
      <c r="BD13" s="512"/>
      <c r="BE13" s="512"/>
      <c r="BF13" s="512"/>
      <c r="BG13" s="512"/>
      <c r="BH13" s="512"/>
      <c r="BI13" s="364"/>
      <c r="BJ13" s="512"/>
      <c r="BK13" s="512"/>
      <c r="BL13" s="512"/>
      <c r="BM13" s="512"/>
      <c r="BN13" s="512"/>
      <c r="BO13" s="512"/>
      <c r="BP13" s="512"/>
      <c r="BQ13" s="512"/>
      <c r="BR13" s="360"/>
      <c r="BS13" s="512"/>
      <c r="BT13" s="512"/>
      <c r="BU13" s="512"/>
      <c r="BV13" s="512"/>
      <c r="BW13" s="512"/>
      <c r="BX13" s="512"/>
      <c r="BY13" s="364"/>
      <c r="BZ13" s="512"/>
      <c r="CA13" s="512"/>
      <c r="CB13" s="512"/>
      <c r="CC13" s="512"/>
      <c r="CD13" s="512"/>
      <c r="CE13" s="512"/>
      <c r="CF13" s="512"/>
      <c r="CG13" s="512"/>
      <c r="CH13" s="360"/>
      <c r="CI13" s="512"/>
      <c r="CJ13" s="512"/>
      <c r="CK13" s="512"/>
      <c r="CL13" s="512"/>
      <c r="CM13" s="512"/>
      <c r="CN13" s="512"/>
      <c r="CO13" s="364"/>
      <c r="CP13" s="360" t="s">
        <v>408</v>
      </c>
      <c r="CQ13" s="512"/>
      <c r="CR13" s="512"/>
      <c r="CS13" s="512"/>
      <c r="CT13" s="512"/>
      <c r="CU13" s="512"/>
      <c r="CV13" s="512"/>
      <c r="CW13" s="364"/>
      <c r="CX13" s="512"/>
      <c r="CY13" s="512"/>
      <c r="CZ13" s="512"/>
      <c r="DA13" s="512"/>
      <c r="DB13" s="512"/>
      <c r="DC13" s="512"/>
      <c r="DD13" s="512"/>
      <c r="DE13" s="512"/>
      <c r="DF13" s="360"/>
      <c r="DG13" s="512"/>
      <c r="DH13" s="512"/>
      <c r="DI13" s="512"/>
      <c r="DJ13" s="512"/>
      <c r="DK13" s="512"/>
      <c r="DL13" s="512"/>
      <c r="DM13" s="364"/>
      <c r="DN13" s="512" t="s">
        <v>311</v>
      </c>
      <c r="DO13" s="512"/>
      <c r="DP13" s="512"/>
      <c r="DQ13" s="512"/>
      <c r="DR13" s="512"/>
      <c r="DS13" s="512"/>
      <c r="DT13" s="512"/>
      <c r="DU13" s="512"/>
      <c r="DV13" s="360"/>
      <c r="DW13" s="512"/>
      <c r="DX13" s="512"/>
      <c r="DY13" s="512"/>
      <c r="DZ13" s="512"/>
      <c r="EA13" s="512"/>
      <c r="EB13" s="512"/>
      <c r="EC13" s="364"/>
      <c r="ED13" s="577" t="s">
        <v>308</v>
      </c>
      <c r="EE13" s="577"/>
      <c r="EF13" s="577"/>
      <c r="EG13" s="577"/>
      <c r="EH13" s="577"/>
      <c r="EI13" s="577"/>
      <c r="EJ13" s="577"/>
      <c r="EK13" s="577"/>
      <c r="EL13" s="76"/>
    </row>
    <row r="14" spans="1:142" s="25" customFormat="1" ht="12.75" customHeight="1" x14ac:dyDescent="0.2">
      <c r="A14" s="512"/>
      <c r="B14" s="512"/>
      <c r="C14" s="512"/>
      <c r="D14" s="512"/>
      <c r="E14" s="512"/>
      <c r="F14" s="512"/>
      <c r="G14" s="512"/>
      <c r="H14" s="512"/>
      <c r="I14" s="512"/>
      <c r="J14" s="512"/>
      <c r="K14" s="512"/>
      <c r="L14" s="512"/>
      <c r="M14" s="512"/>
      <c r="N14" s="512"/>
      <c r="O14" s="512"/>
      <c r="P14" s="512"/>
      <c r="Q14" s="512"/>
      <c r="R14" s="512"/>
      <c r="S14" s="512"/>
      <c r="T14" s="512"/>
      <c r="U14" s="512"/>
      <c r="V14" s="512"/>
      <c r="W14" s="512"/>
      <c r="X14" s="512"/>
      <c r="Y14" s="360"/>
      <c r="Z14" s="512"/>
      <c r="AA14" s="512"/>
      <c r="AB14" s="512"/>
      <c r="AC14" s="364"/>
      <c r="AD14" s="512"/>
      <c r="AE14" s="512"/>
      <c r="AF14" s="512"/>
      <c r="AG14" s="512"/>
      <c r="AH14" s="512"/>
      <c r="AI14" s="512"/>
      <c r="AJ14" s="512"/>
      <c r="AK14" s="512"/>
      <c r="AL14" s="360"/>
      <c r="AM14" s="512"/>
      <c r="AN14" s="512"/>
      <c r="AO14" s="512"/>
      <c r="AP14" s="512"/>
      <c r="AQ14" s="512"/>
      <c r="AR14" s="512"/>
      <c r="AS14" s="364"/>
      <c r="AT14" s="512"/>
      <c r="AU14" s="512"/>
      <c r="AV14" s="512"/>
      <c r="AW14" s="512"/>
      <c r="AX14" s="512"/>
      <c r="AY14" s="512"/>
      <c r="AZ14" s="512"/>
      <c r="BA14" s="512"/>
      <c r="BB14" s="360"/>
      <c r="BC14" s="512"/>
      <c r="BD14" s="512"/>
      <c r="BE14" s="512"/>
      <c r="BF14" s="512"/>
      <c r="BG14" s="512"/>
      <c r="BH14" s="512"/>
      <c r="BI14" s="364"/>
      <c r="BJ14" s="512"/>
      <c r="BK14" s="512"/>
      <c r="BL14" s="512"/>
      <c r="BM14" s="512"/>
      <c r="BN14" s="512"/>
      <c r="BO14" s="512"/>
      <c r="BP14" s="512"/>
      <c r="BQ14" s="512"/>
      <c r="BR14" s="360"/>
      <c r="BS14" s="512"/>
      <c r="BT14" s="512"/>
      <c r="BU14" s="512"/>
      <c r="BV14" s="512"/>
      <c r="BW14" s="512"/>
      <c r="BX14" s="512"/>
      <c r="BY14" s="364"/>
      <c r="BZ14" s="512"/>
      <c r="CA14" s="512"/>
      <c r="CB14" s="512"/>
      <c r="CC14" s="512"/>
      <c r="CD14" s="512"/>
      <c r="CE14" s="512"/>
      <c r="CF14" s="512"/>
      <c r="CG14" s="512"/>
      <c r="CH14" s="360"/>
      <c r="CI14" s="512"/>
      <c r="CJ14" s="512"/>
      <c r="CK14" s="512"/>
      <c r="CL14" s="512"/>
      <c r="CM14" s="512"/>
      <c r="CN14" s="512"/>
      <c r="CO14" s="364"/>
      <c r="CP14" s="360" t="s">
        <v>409</v>
      </c>
      <c r="CQ14" s="512"/>
      <c r="CR14" s="512"/>
      <c r="CS14" s="512"/>
      <c r="CT14" s="512"/>
      <c r="CU14" s="512"/>
      <c r="CV14" s="512"/>
      <c r="CW14" s="364"/>
      <c r="CX14" s="512"/>
      <c r="CY14" s="512"/>
      <c r="CZ14" s="512"/>
      <c r="DA14" s="512"/>
      <c r="DB14" s="512"/>
      <c r="DC14" s="512"/>
      <c r="DD14" s="512"/>
      <c r="DE14" s="512"/>
      <c r="DF14" s="360"/>
      <c r="DG14" s="512"/>
      <c r="DH14" s="512"/>
      <c r="DI14" s="512"/>
      <c r="DJ14" s="512"/>
      <c r="DK14" s="512"/>
      <c r="DL14" s="512"/>
      <c r="DM14" s="364"/>
      <c r="DN14" s="512" t="s">
        <v>312</v>
      </c>
      <c r="DO14" s="512"/>
      <c r="DP14" s="512"/>
      <c r="DQ14" s="512"/>
      <c r="DR14" s="512"/>
      <c r="DS14" s="512"/>
      <c r="DT14" s="512"/>
      <c r="DU14" s="512"/>
      <c r="DV14" s="360"/>
      <c r="DW14" s="512"/>
      <c r="DX14" s="512"/>
      <c r="DY14" s="512"/>
      <c r="DZ14" s="512"/>
      <c r="EA14" s="512"/>
      <c r="EB14" s="512"/>
      <c r="EC14" s="364"/>
      <c r="ED14" s="512"/>
      <c r="EE14" s="512"/>
      <c r="EF14" s="512"/>
      <c r="EG14" s="512"/>
      <c r="EH14" s="512"/>
      <c r="EI14" s="512"/>
      <c r="EJ14" s="512"/>
      <c r="EK14" s="512"/>
      <c r="EL14" s="76"/>
    </row>
    <row r="15" spans="1:142" s="25" customFormat="1" ht="12.75" customHeight="1" x14ac:dyDescent="0.2">
      <c r="A15" s="512"/>
      <c r="B15" s="512"/>
      <c r="C15" s="512"/>
      <c r="D15" s="512"/>
      <c r="E15" s="512"/>
      <c r="F15" s="512"/>
      <c r="G15" s="512"/>
      <c r="H15" s="512"/>
      <c r="I15" s="512"/>
      <c r="J15" s="512"/>
      <c r="K15" s="512"/>
      <c r="L15" s="512"/>
      <c r="M15" s="512"/>
      <c r="N15" s="512"/>
      <c r="O15" s="512"/>
      <c r="P15" s="512"/>
      <c r="Q15" s="512"/>
      <c r="R15" s="512"/>
      <c r="S15" s="512"/>
      <c r="T15" s="512"/>
      <c r="U15" s="512"/>
      <c r="V15" s="512"/>
      <c r="W15" s="512"/>
      <c r="X15" s="512"/>
      <c r="Y15" s="360"/>
      <c r="Z15" s="512"/>
      <c r="AA15" s="512"/>
      <c r="AB15" s="512"/>
      <c r="AC15" s="364"/>
      <c r="AD15" s="512"/>
      <c r="AE15" s="512"/>
      <c r="AF15" s="512"/>
      <c r="AG15" s="512"/>
      <c r="AH15" s="512"/>
      <c r="AI15" s="512"/>
      <c r="AJ15" s="512"/>
      <c r="AK15" s="512"/>
      <c r="AL15" s="360"/>
      <c r="AM15" s="512"/>
      <c r="AN15" s="512"/>
      <c r="AO15" s="512"/>
      <c r="AP15" s="512"/>
      <c r="AQ15" s="512"/>
      <c r="AR15" s="512"/>
      <c r="AS15" s="364"/>
      <c r="AT15" s="512"/>
      <c r="AU15" s="512"/>
      <c r="AV15" s="512"/>
      <c r="AW15" s="512"/>
      <c r="AX15" s="512"/>
      <c r="AY15" s="512"/>
      <c r="AZ15" s="512"/>
      <c r="BA15" s="512"/>
      <c r="BB15" s="360"/>
      <c r="BC15" s="512"/>
      <c r="BD15" s="512"/>
      <c r="BE15" s="512"/>
      <c r="BF15" s="512"/>
      <c r="BG15" s="512"/>
      <c r="BH15" s="512"/>
      <c r="BI15" s="364"/>
      <c r="BJ15" s="512"/>
      <c r="BK15" s="512"/>
      <c r="BL15" s="512"/>
      <c r="BM15" s="512"/>
      <c r="BN15" s="512"/>
      <c r="BO15" s="512"/>
      <c r="BP15" s="512"/>
      <c r="BQ15" s="512"/>
      <c r="BR15" s="360"/>
      <c r="BS15" s="512"/>
      <c r="BT15" s="512"/>
      <c r="BU15" s="512"/>
      <c r="BV15" s="512"/>
      <c r="BW15" s="512"/>
      <c r="BX15" s="512"/>
      <c r="BY15" s="364"/>
      <c r="BZ15" s="512"/>
      <c r="CA15" s="512"/>
      <c r="CB15" s="512"/>
      <c r="CC15" s="512"/>
      <c r="CD15" s="512"/>
      <c r="CE15" s="512"/>
      <c r="CF15" s="512"/>
      <c r="CG15" s="512"/>
      <c r="CH15" s="360"/>
      <c r="CI15" s="512"/>
      <c r="CJ15" s="512"/>
      <c r="CK15" s="512"/>
      <c r="CL15" s="512"/>
      <c r="CM15" s="512"/>
      <c r="CN15" s="512"/>
      <c r="CO15" s="364"/>
      <c r="CP15" s="360" t="s">
        <v>353</v>
      </c>
      <c r="CQ15" s="512"/>
      <c r="CR15" s="512"/>
      <c r="CS15" s="512"/>
      <c r="CT15" s="512"/>
      <c r="CU15" s="512"/>
      <c r="CV15" s="512"/>
      <c r="CW15" s="364"/>
      <c r="CX15" s="512"/>
      <c r="CY15" s="512"/>
      <c r="CZ15" s="512"/>
      <c r="DA15" s="512"/>
      <c r="DB15" s="512"/>
      <c r="DC15" s="512"/>
      <c r="DD15" s="512"/>
      <c r="DE15" s="512"/>
      <c r="DF15" s="360"/>
      <c r="DG15" s="512"/>
      <c r="DH15" s="512"/>
      <c r="DI15" s="512"/>
      <c r="DJ15" s="512"/>
      <c r="DK15" s="512"/>
      <c r="DL15" s="512"/>
      <c r="DM15" s="364"/>
      <c r="DN15" s="512" t="s">
        <v>313</v>
      </c>
      <c r="DO15" s="512"/>
      <c r="DP15" s="512"/>
      <c r="DQ15" s="512"/>
      <c r="DR15" s="512"/>
      <c r="DS15" s="512"/>
      <c r="DT15" s="512"/>
      <c r="DU15" s="512"/>
      <c r="DV15" s="360"/>
      <c r="DW15" s="512"/>
      <c r="DX15" s="512"/>
      <c r="DY15" s="512"/>
      <c r="DZ15" s="512"/>
      <c r="EA15" s="512"/>
      <c r="EB15" s="512"/>
      <c r="EC15" s="364"/>
      <c r="ED15" s="512"/>
      <c r="EE15" s="512"/>
      <c r="EF15" s="512"/>
      <c r="EG15" s="512"/>
      <c r="EH15" s="512"/>
      <c r="EI15" s="512"/>
      <c r="EJ15" s="512"/>
      <c r="EK15" s="512"/>
      <c r="EL15" s="76"/>
    </row>
    <row r="16" spans="1:142" s="25" customFormat="1" ht="12.75" customHeight="1" x14ac:dyDescent="0.2">
      <c r="A16" s="241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363"/>
      <c r="Z16" s="241"/>
      <c r="AA16" s="241"/>
      <c r="AB16" s="241"/>
      <c r="AC16" s="361"/>
      <c r="AD16" s="241"/>
      <c r="AE16" s="241"/>
      <c r="AF16" s="241"/>
      <c r="AG16" s="241"/>
      <c r="AH16" s="241"/>
      <c r="AI16" s="241"/>
      <c r="AJ16" s="241"/>
      <c r="AK16" s="241"/>
      <c r="AL16" s="363"/>
      <c r="AM16" s="241"/>
      <c r="AN16" s="241"/>
      <c r="AO16" s="241"/>
      <c r="AP16" s="241"/>
      <c r="AQ16" s="241"/>
      <c r="AR16" s="241"/>
      <c r="AS16" s="361"/>
      <c r="AT16" s="241"/>
      <c r="AU16" s="241"/>
      <c r="AV16" s="241"/>
      <c r="AW16" s="241"/>
      <c r="AX16" s="241"/>
      <c r="AY16" s="241"/>
      <c r="AZ16" s="241"/>
      <c r="BA16" s="241"/>
      <c r="BB16" s="363"/>
      <c r="BC16" s="241"/>
      <c r="BD16" s="241"/>
      <c r="BE16" s="241"/>
      <c r="BF16" s="241"/>
      <c r="BG16" s="241"/>
      <c r="BH16" s="241"/>
      <c r="BI16" s="361"/>
      <c r="BJ16" s="241"/>
      <c r="BK16" s="241"/>
      <c r="BL16" s="241"/>
      <c r="BM16" s="241"/>
      <c r="BN16" s="241"/>
      <c r="BO16" s="241"/>
      <c r="BP16" s="241"/>
      <c r="BQ16" s="241"/>
      <c r="BR16" s="363"/>
      <c r="BS16" s="241"/>
      <c r="BT16" s="241"/>
      <c r="BU16" s="241"/>
      <c r="BV16" s="241"/>
      <c r="BW16" s="241"/>
      <c r="BX16" s="241"/>
      <c r="BY16" s="361"/>
      <c r="BZ16" s="241"/>
      <c r="CA16" s="241"/>
      <c r="CB16" s="241"/>
      <c r="CC16" s="241"/>
      <c r="CD16" s="241"/>
      <c r="CE16" s="241"/>
      <c r="CF16" s="241"/>
      <c r="CG16" s="241"/>
      <c r="CH16" s="363"/>
      <c r="CI16" s="241"/>
      <c r="CJ16" s="241"/>
      <c r="CK16" s="241"/>
      <c r="CL16" s="241"/>
      <c r="CM16" s="241"/>
      <c r="CN16" s="241"/>
      <c r="CO16" s="361"/>
      <c r="CP16" s="363"/>
      <c r="CQ16" s="241"/>
      <c r="CR16" s="241"/>
      <c r="CS16" s="241"/>
      <c r="CT16" s="241"/>
      <c r="CU16" s="241"/>
      <c r="CV16" s="241"/>
      <c r="CW16" s="361"/>
      <c r="CX16" s="241"/>
      <c r="CY16" s="241"/>
      <c r="CZ16" s="241"/>
      <c r="DA16" s="241"/>
      <c r="DB16" s="241"/>
      <c r="DC16" s="241"/>
      <c r="DD16" s="241"/>
      <c r="DE16" s="241"/>
      <c r="DF16" s="363"/>
      <c r="DG16" s="241"/>
      <c r="DH16" s="241"/>
      <c r="DI16" s="241"/>
      <c r="DJ16" s="241"/>
      <c r="DK16" s="241"/>
      <c r="DL16" s="241"/>
      <c r="DM16" s="361"/>
      <c r="DN16" s="241" t="s">
        <v>314</v>
      </c>
      <c r="DO16" s="241"/>
      <c r="DP16" s="241"/>
      <c r="DQ16" s="241"/>
      <c r="DR16" s="241"/>
      <c r="DS16" s="241"/>
      <c r="DT16" s="241"/>
      <c r="DU16" s="241"/>
      <c r="DV16" s="363"/>
      <c r="DW16" s="241"/>
      <c r="DX16" s="241"/>
      <c r="DY16" s="241"/>
      <c r="DZ16" s="241"/>
      <c r="EA16" s="241"/>
      <c r="EB16" s="241"/>
      <c r="EC16" s="361"/>
      <c r="ED16" s="241"/>
      <c r="EE16" s="241"/>
      <c r="EF16" s="241"/>
      <c r="EG16" s="241"/>
      <c r="EH16" s="241"/>
      <c r="EI16" s="241"/>
      <c r="EJ16" s="241"/>
      <c r="EK16" s="241"/>
      <c r="EL16" s="76"/>
    </row>
    <row r="17" spans="1:142" s="25" customFormat="1" ht="13.5" thickBot="1" x14ac:dyDescent="0.25">
      <c r="A17" s="356">
        <v>1</v>
      </c>
      <c r="B17" s="357"/>
      <c r="C17" s="357"/>
      <c r="D17" s="357"/>
      <c r="E17" s="357"/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  <c r="T17" s="357"/>
      <c r="U17" s="357"/>
      <c r="V17" s="357"/>
      <c r="W17" s="357"/>
      <c r="X17" s="357"/>
      <c r="Y17" s="347">
        <v>2</v>
      </c>
      <c r="Z17" s="347"/>
      <c r="AA17" s="347"/>
      <c r="AB17" s="347"/>
      <c r="AC17" s="347"/>
      <c r="AD17" s="347">
        <v>3</v>
      </c>
      <c r="AE17" s="347"/>
      <c r="AF17" s="347"/>
      <c r="AG17" s="347"/>
      <c r="AH17" s="347"/>
      <c r="AI17" s="347"/>
      <c r="AJ17" s="347"/>
      <c r="AK17" s="347"/>
      <c r="AL17" s="347">
        <v>4</v>
      </c>
      <c r="AM17" s="347"/>
      <c r="AN17" s="347"/>
      <c r="AO17" s="347"/>
      <c r="AP17" s="347"/>
      <c r="AQ17" s="347"/>
      <c r="AR17" s="347"/>
      <c r="AS17" s="347"/>
      <c r="AT17" s="347">
        <v>5</v>
      </c>
      <c r="AU17" s="347"/>
      <c r="AV17" s="347"/>
      <c r="AW17" s="347"/>
      <c r="AX17" s="347"/>
      <c r="AY17" s="347"/>
      <c r="AZ17" s="347"/>
      <c r="BA17" s="347"/>
      <c r="BB17" s="347">
        <v>6</v>
      </c>
      <c r="BC17" s="347"/>
      <c r="BD17" s="347"/>
      <c r="BE17" s="347"/>
      <c r="BF17" s="347"/>
      <c r="BG17" s="347"/>
      <c r="BH17" s="347"/>
      <c r="BI17" s="347"/>
      <c r="BJ17" s="347">
        <v>7</v>
      </c>
      <c r="BK17" s="347"/>
      <c r="BL17" s="347"/>
      <c r="BM17" s="347"/>
      <c r="BN17" s="347"/>
      <c r="BO17" s="347"/>
      <c r="BP17" s="347"/>
      <c r="BQ17" s="347"/>
      <c r="BR17" s="347">
        <v>8</v>
      </c>
      <c r="BS17" s="347"/>
      <c r="BT17" s="347"/>
      <c r="BU17" s="347"/>
      <c r="BV17" s="347"/>
      <c r="BW17" s="347"/>
      <c r="BX17" s="347"/>
      <c r="BY17" s="347"/>
      <c r="BZ17" s="347">
        <v>9</v>
      </c>
      <c r="CA17" s="347"/>
      <c r="CB17" s="347"/>
      <c r="CC17" s="347"/>
      <c r="CD17" s="347"/>
      <c r="CE17" s="347"/>
      <c r="CF17" s="347"/>
      <c r="CG17" s="347"/>
      <c r="CH17" s="347">
        <v>10</v>
      </c>
      <c r="CI17" s="347"/>
      <c r="CJ17" s="347"/>
      <c r="CK17" s="347"/>
      <c r="CL17" s="347"/>
      <c r="CM17" s="347"/>
      <c r="CN17" s="347"/>
      <c r="CO17" s="347"/>
      <c r="CP17" s="347">
        <v>11</v>
      </c>
      <c r="CQ17" s="347"/>
      <c r="CR17" s="347"/>
      <c r="CS17" s="347"/>
      <c r="CT17" s="347"/>
      <c r="CU17" s="347"/>
      <c r="CV17" s="347"/>
      <c r="CW17" s="347"/>
      <c r="CX17" s="347">
        <v>12</v>
      </c>
      <c r="CY17" s="347"/>
      <c r="CZ17" s="347"/>
      <c r="DA17" s="347"/>
      <c r="DB17" s="347"/>
      <c r="DC17" s="347"/>
      <c r="DD17" s="347"/>
      <c r="DE17" s="347"/>
      <c r="DF17" s="347">
        <v>13</v>
      </c>
      <c r="DG17" s="347"/>
      <c r="DH17" s="347"/>
      <c r="DI17" s="347"/>
      <c r="DJ17" s="347"/>
      <c r="DK17" s="347"/>
      <c r="DL17" s="347"/>
      <c r="DM17" s="347"/>
      <c r="DN17" s="347">
        <v>14</v>
      </c>
      <c r="DO17" s="347"/>
      <c r="DP17" s="347"/>
      <c r="DQ17" s="347"/>
      <c r="DR17" s="347"/>
      <c r="DS17" s="347"/>
      <c r="DT17" s="347"/>
      <c r="DU17" s="347"/>
      <c r="DV17" s="347">
        <v>15</v>
      </c>
      <c r="DW17" s="347"/>
      <c r="DX17" s="347"/>
      <c r="DY17" s="347"/>
      <c r="DZ17" s="347"/>
      <c r="EA17" s="347"/>
      <c r="EB17" s="347"/>
      <c r="EC17" s="347"/>
      <c r="ED17" s="347">
        <v>16</v>
      </c>
      <c r="EE17" s="347"/>
      <c r="EF17" s="347"/>
      <c r="EG17" s="347"/>
      <c r="EH17" s="347"/>
      <c r="EI17" s="347"/>
      <c r="EJ17" s="347"/>
      <c r="EK17" s="348"/>
      <c r="EL17" s="76"/>
    </row>
    <row r="18" spans="1:142" s="25" customFormat="1" ht="15" customHeight="1" x14ac:dyDescent="0.2">
      <c r="A18" s="286" t="s">
        <v>292</v>
      </c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349" t="s">
        <v>40</v>
      </c>
      <c r="Z18" s="350"/>
      <c r="AA18" s="350"/>
      <c r="AB18" s="350"/>
      <c r="AC18" s="350"/>
      <c r="AD18" s="612">
        <f>AL18+BJ18+BR18</f>
        <v>13632688.75</v>
      </c>
      <c r="AE18" s="612"/>
      <c r="AF18" s="612"/>
      <c r="AG18" s="612"/>
      <c r="AH18" s="612"/>
      <c r="AI18" s="612"/>
      <c r="AJ18" s="612"/>
      <c r="AK18" s="612"/>
      <c r="AL18" s="612">
        <f>AT18</f>
        <v>12049907.050000001</v>
      </c>
      <c r="AM18" s="612"/>
      <c r="AN18" s="612"/>
      <c r="AO18" s="612"/>
      <c r="AP18" s="612"/>
      <c r="AQ18" s="612"/>
      <c r="AR18" s="612"/>
      <c r="AS18" s="612"/>
      <c r="AT18" s="612">
        <f>[2]СВОД!$AC$13+[2]СВОД!$AC$14+[2]СВОД!$AC$15+[2]СВОД!$AC$16+[2]СВОД!$AC$17+[2]СВОД!$AC$18+[2]СВОД!$AC$19</f>
        <v>12049907.050000001</v>
      </c>
      <c r="AU18" s="612"/>
      <c r="AV18" s="612"/>
      <c r="AW18" s="612"/>
      <c r="AX18" s="612"/>
      <c r="AY18" s="612"/>
      <c r="AZ18" s="612"/>
      <c r="BA18" s="612"/>
      <c r="BB18" s="612"/>
      <c r="BC18" s="612"/>
      <c r="BD18" s="612"/>
      <c r="BE18" s="612"/>
      <c r="BF18" s="612"/>
      <c r="BG18" s="612"/>
      <c r="BH18" s="612"/>
      <c r="BI18" s="612"/>
      <c r="BJ18" s="612">
        <f>[2]СВОД!$Q$13+[2]СВОД!$Q$14+[2]СВОД!$Q$15+[2]СВОД!$Q$16+[2]СВОД!$Q$17+[2]СВОД!$Q$18+[2]СВОД!$Q$19</f>
        <v>579494.48</v>
      </c>
      <c r="BK18" s="612"/>
      <c r="BL18" s="612"/>
      <c r="BM18" s="612"/>
      <c r="BN18" s="612"/>
      <c r="BO18" s="612"/>
      <c r="BP18" s="612"/>
      <c r="BQ18" s="612"/>
      <c r="BR18" s="612">
        <f>[2]СВОД!$R$13+[2]СВОД!$R$14+[2]СВОД!$R$15+[2]СВОД!$R$16+[2]СВОД!$R$17+[2]СВОД!$R$18+[2]СВОД!$R$19+[2]СВОД!$S$13+[2]СВОД!$S$14+[2]СВОД!$S$15+[2]СВОД!$S$16+[2]СВОД!$S$17+[2]СВОД!$S$18+[2]СВОД!$S$19</f>
        <v>1003287.22</v>
      </c>
      <c r="BS18" s="612"/>
      <c r="BT18" s="612"/>
      <c r="BU18" s="612"/>
      <c r="BV18" s="612"/>
      <c r="BW18" s="612"/>
      <c r="BX18" s="612"/>
      <c r="BY18" s="612"/>
      <c r="BZ18" s="612"/>
      <c r="CA18" s="612"/>
      <c r="CB18" s="612"/>
      <c r="CC18" s="612"/>
      <c r="CD18" s="612"/>
      <c r="CE18" s="612"/>
      <c r="CF18" s="612"/>
      <c r="CG18" s="612"/>
      <c r="CH18" s="612"/>
      <c r="CI18" s="612"/>
      <c r="CJ18" s="612"/>
      <c r="CK18" s="612"/>
      <c r="CL18" s="612"/>
      <c r="CM18" s="612"/>
      <c r="CN18" s="612"/>
      <c r="CO18" s="612"/>
      <c r="CP18" s="612"/>
      <c r="CQ18" s="612"/>
      <c r="CR18" s="612"/>
      <c r="CS18" s="612"/>
      <c r="CT18" s="612"/>
      <c r="CU18" s="612"/>
      <c r="CV18" s="612"/>
      <c r="CW18" s="612"/>
      <c r="CX18" s="612"/>
      <c r="CY18" s="612"/>
      <c r="CZ18" s="612"/>
      <c r="DA18" s="612"/>
      <c r="DB18" s="612"/>
      <c r="DC18" s="612"/>
      <c r="DD18" s="612"/>
      <c r="DE18" s="612"/>
      <c r="DF18" s="612"/>
      <c r="DG18" s="612"/>
      <c r="DH18" s="612"/>
      <c r="DI18" s="612"/>
      <c r="DJ18" s="612"/>
      <c r="DK18" s="612"/>
      <c r="DL18" s="612"/>
      <c r="DM18" s="612"/>
      <c r="DN18" s="612"/>
      <c r="DO18" s="612"/>
      <c r="DP18" s="612"/>
      <c r="DQ18" s="612"/>
      <c r="DR18" s="612"/>
      <c r="DS18" s="612"/>
      <c r="DT18" s="612"/>
      <c r="DU18" s="612"/>
      <c r="DV18" s="612"/>
      <c r="DW18" s="612"/>
      <c r="DX18" s="612"/>
      <c r="DY18" s="612"/>
      <c r="DZ18" s="612"/>
      <c r="EA18" s="612"/>
      <c r="EB18" s="612"/>
      <c r="EC18" s="612"/>
      <c r="ED18" s="612"/>
      <c r="EE18" s="612"/>
      <c r="EF18" s="612"/>
      <c r="EG18" s="612"/>
      <c r="EH18" s="612"/>
      <c r="EI18" s="612"/>
      <c r="EJ18" s="612"/>
      <c r="EK18" s="613"/>
    </row>
    <row r="19" spans="1:142" s="25" customFormat="1" ht="12.75" customHeight="1" x14ac:dyDescent="0.2">
      <c r="A19" s="327" t="s">
        <v>276</v>
      </c>
      <c r="B19" s="327"/>
      <c r="C19" s="327"/>
      <c r="D19" s="327"/>
      <c r="E19" s="327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7"/>
      <c r="X19" s="327"/>
      <c r="Y19" s="305" t="s">
        <v>281</v>
      </c>
      <c r="Z19" s="306"/>
      <c r="AA19" s="306"/>
      <c r="AB19" s="306"/>
      <c r="AC19" s="306"/>
      <c r="AD19" s="602">
        <f>AL19+BJ19+BR19</f>
        <v>0</v>
      </c>
      <c r="AE19" s="602"/>
      <c r="AF19" s="602"/>
      <c r="AG19" s="602"/>
      <c r="AH19" s="602"/>
      <c r="AI19" s="602"/>
      <c r="AJ19" s="602"/>
      <c r="AK19" s="602"/>
      <c r="AL19" s="602">
        <f>AT19</f>
        <v>0</v>
      </c>
      <c r="AM19" s="602"/>
      <c r="AN19" s="602"/>
      <c r="AO19" s="602"/>
      <c r="AP19" s="602"/>
      <c r="AQ19" s="602"/>
      <c r="AR19" s="602"/>
      <c r="AS19" s="602"/>
      <c r="AT19" s="602">
        <f>[2]СВОД!$AC$13</f>
        <v>0</v>
      </c>
      <c r="AU19" s="602"/>
      <c r="AV19" s="602"/>
      <c r="AW19" s="602"/>
      <c r="AX19" s="602"/>
      <c r="AY19" s="602"/>
      <c r="AZ19" s="602"/>
      <c r="BA19" s="602"/>
      <c r="BB19" s="602"/>
      <c r="BC19" s="602"/>
      <c r="BD19" s="602"/>
      <c r="BE19" s="602"/>
      <c r="BF19" s="602"/>
      <c r="BG19" s="602"/>
      <c r="BH19" s="602"/>
      <c r="BI19" s="602"/>
      <c r="BJ19" s="602">
        <f>[2]СВОД!$Q$13</f>
        <v>0</v>
      </c>
      <c r="BK19" s="602"/>
      <c r="BL19" s="602"/>
      <c r="BM19" s="602"/>
      <c r="BN19" s="602"/>
      <c r="BO19" s="602"/>
      <c r="BP19" s="602"/>
      <c r="BQ19" s="602"/>
      <c r="BR19" s="602">
        <f>[2]СВОД!$R$13+[2]СВОД!$S$13</f>
        <v>0</v>
      </c>
      <c r="BS19" s="602"/>
      <c r="BT19" s="602"/>
      <c r="BU19" s="602"/>
      <c r="BV19" s="602"/>
      <c r="BW19" s="602"/>
      <c r="BX19" s="602"/>
      <c r="BY19" s="602"/>
      <c r="BZ19" s="602"/>
      <c r="CA19" s="602"/>
      <c r="CB19" s="602"/>
      <c r="CC19" s="602"/>
      <c r="CD19" s="602"/>
      <c r="CE19" s="602"/>
      <c r="CF19" s="602"/>
      <c r="CG19" s="602"/>
      <c r="CH19" s="602"/>
      <c r="CI19" s="602"/>
      <c r="CJ19" s="602"/>
      <c r="CK19" s="602"/>
      <c r="CL19" s="602"/>
      <c r="CM19" s="602"/>
      <c r="CN19" s="602"/>
      <c r="CO19" s="602"/>
      <c r="CP19" s="602"/>
      <c r="CQ19" s="602"/>
      <c r="CR19" s="602"/>
      <c r="CS19" s="602"/>
      <c r="CT19" s="602"/>
      <c r="CU19" s="602"/>
      <c r="CV19" s="602"/>
      <c r="CW19" s="602"/>
      <c r="CX19" s="602"/>
      <c r="CY19" s="602"/>
      <c r="CZ19" s="602"/>
      <c r="DA19" s="602"/>
      <c r="DB19" s="602"/>
      <c r="DC19" s="602"/>
      <c r="DD19" s="602"/>
      <c r="DE19" s="602"/>
      <c r="DF19" s="602"/>
      <c r="DG19" s="602"/>
      <c r="DH19" s="602"/>
      <c r="DI19" s="602"/>
      <c r="DJ19" s="602"/>
      <c r="DK19" s="602"/>
      <c r="DL19" s="602"/>
      <c r="DM19" s="602"/>
      <c r="DN19" s="602"/>
      <c r="DO19" s="602"/>
      <c r="DP19" s="602"/>
      <c r="DQ19" s="602"/>
      <c r="DR19" s="602"/>
      <c r="DS19" s="602"/>
      <c r="DT19" s="602"/>
      <c r="DU19" s="602"/>
      <c r="DV19" s="602"/>
      <c r="DW19" s="602"/>
      <c r="DX19" s="602"/>
      <c r="DY19" s="602"/>
      <c r="DZ19" s="602"/>
      <c r="EA19" s="602"/>
      <c r="EB19" s="602"/>
      <c r="EC19" s="602"/>
      <c r="ED19" s="602"/>
      <c r="EE19" s="602"/>
      <c r="EF19" s="602"/>
      <c r="EG19" s="602"/>
      <c r="EH19" s="602"/>
      <c r="EI19" s="602"/>
      <c r="EJ19" s="602"/>
      <c r="EK19" s="614"/>
    </row>
    <row r="20" spans="1:142" s="25" customFormat="1" ht="12.75" customHeight="1" x14ac:dyDescent="0.2">
      <c r="A20" s="290" t="s">
        <v>1619</v>
      </c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305"/>
      <c r="Z20" s="306"/>
      <c r="AA20" s="306"/>
      <c r="AB20" s="306"/>
      <c r="AC20" s="306"/>
      <c r="AD20" s="602"/>
      <c r="AE20" s="602"/>
      <c r="AF20" s="602"/>
      <c r="AG20" s="602"/>
      <c r="AH20" s="602"/>
      <c r="AI20" s="602"/>
      <c r="AJ20" s="602"/>
      <c r="AK20" s="602"/>
      <c r="AL20" s="602"/>
      <c r="AM20" s="602"/>
      <c r="AN20" s="602"/>
      <c r="AO20" s="602"/>
      <c r="AP20" s="602"/>
      <c r="AQ20" s="602"/>
      <c r="AR20" s="602"/>
      <c r="AS20" s="602"/>
      <c r="AT20" s="602"/>
      <c r="AU20" s="602"/>
      <c r="AV20" s="602"/>
      <c r="AW20" s="602"/>
      <c r="AX20" s="602"/>
      <c r="AY20" s="602"/>
      <c r="AZ20" s="602"/>
      <c r="BA20" s="602"/>
      <c r="BB20" s="602"/>
      <c r="BC20" s="602"/>
      <c r="BD20" s="602"/>
      <c r="BE20" s="602"/>
      <c r="BF20" s="602"/>
      <c r="BG20" s="602"/>
      <c r="BH20" s="602"/>
      <c r="BI20" s="602"/>
      <c r="BJ20" s="602"/>
      <c r="BK20" s="602"/>
      <c r="BL20" s="602"/>
      <c r="BM20" s="602"/>
      <c r="BN20" s="602"/>
      <c r="BO20" s="602"/>
      <c r="BP20" s="602"/>
      <c r="BQ20" s="602"/>
      <c r="BR20" s="602"/>
      <c r="BS20" s="602"/>
      <c r="BT20" s="602"/>
      <c r="BU20" s="602"/>
      <c r="BV20" s="602"/>
      <c r="BW20" s="602"/>
      <c r="BX20" s="602"/>
      <c r="BY20" s="602"/>
      <c r="BZ20" s="602"/>
      <c r="CA20" s="602"/>
      <c r="CB20" s="602"/>
      <c r="CC20" s="602"/>
      <c r="CD20" s="602"/>
      <c r="CE20" s="602"/>
      <c r="CF20" s="602"/>
      <c r="CG20" s="602"/>
      <c r="CH20" s="602"/>
      <c r="CI20" s="602"/>
      <c r="CJ20" s="602"/>
      <c r="CK20" s="602"/>
      <c r="CL20" s="602"/>
      <c r="CM20" s="602"/>
      <c r="CN20" s="602"/>
      <c r="CO20" s="602"/>
      <c r="CP20" s="602"/>
      <c r="CQ20" s="602"/>
      <c r="CR20" s="602"/>
      <c r="CS20" s="602"/>
      <c r="CT20" s="602"/>
      <c r="CU20" s="602"/>
      <c r="CV20" s="602"/>
      <c r="CW20" s="602"/>
      <c r="CX20" s="602"/>
      <c r="CY20" s="602"/>
      <c r="CZ20" s="602"/>
      <c r="DA20" s="602"/>
      <c r="DB20" s="602"/>
      <c r="DC20" s="602"/>
      <c r="DD20" s="602"/>
      <c r="DE20" s="602"/>
      <c r="DF20" s="602"/>
      <c r="DG20" s="602"/>
      <c r="DH20" s="602"/>
      <c r="DI20" s="602"/>
      <c r="DJ20" s="602"/>
      <c r="DK20" s="602"/>
      <c r="DL20" s="602"/>
      <c r="DM20" s="602"/>
      <c r="DN20" s="602"/>
      <c r="DO20" s="602"/>
      <c r="DP20" s="602"/>
      <c r="DQ20" s="602"/>
      <c r="DR20" s="602"/>
      <c r="DS20" s="602"/>
      <c r="DT20" s="602"/>
      <c r="DU20" s="602"/>
      <c r="DV20" s="602"/>
      <c r="DW20" s="602"/>
      <c r="DX20" s="602"/>
      <c r="DY20" s="602"/>
      <c r="DZ20" s="602"/>
      <c r="EA20" s="602"/>
      <c r="EB20" s="602"/>
      <c r="EC20" s="602"/>
      <c r="ED20" s="602"/>
      <c r="EE20" s="602"/>
      <c r="EF20" s="602"/>
      <c r="EG20" s="602"/>
      <c r="EH20" s="602"/>
      <c r="EI20" s="602"/>
      <c r="EJ20" s="602"/>
      <c r="EK20" s="614"/>
    </row>
    <row r="21" spans="1:142" s="25" customFormat="1" ht="29.45" customHeight="1" x14ac:dyDescent="0.2">
      <c r="A21" s="606" t="s">
        <v>1625</v>
      </c>
      <c r="B21" s="606"/>
      <c r="C21" s="606"/>
      <c r="D21" s="606"/>
      <c r="E21" s="606"/>
      <c r="F21" s="606"/>
      <c r="G21" s="606"/>
      <c r="H21" s="606"/>
      <c r="I21" s="606"/>
      <c r="J21" s="606"/>
      <c r="K21" s="606"/>
      <c r="L21" s="606"/>
      <c r="M21" s="606"/>
      <c r="N21" s="606"/>
      <c r="O21" s="606"/>
      <c r="P21" s="606"/>
      <c r="Q21" s="606"/>
      <c r="R21" s="606"/>
      <c r="S21" s="606"/>
      <c r="T21" s="606"/>
      <c r="U21" s="606"/>
      <c r="V21" s="606"/>
      <c r="W21" s="606"/>
      <c r="X21" s="606"/>
      <c r="Y21" s="305"/>
      <c r="Z21" s="306"/>
      <c r="AA21" s="306"/>
      <c r="AB21" s="306"/>
      <c r="AC21" s="306"/>
      <c r="AD21" s="602">
        <f>AL21+BJ21+BR21</f>
        <v>0</v>
      </c>
      <c r="AE21" s="602"/>
      <c r="AF21" s="602"/>
      <c r="AG21" s="602"/>
      <c r="AH21" s="602"/>
      <c r="AI21" s="602"/>
      <c r="AJ21" s="602"/>
      <c r="AK21" s="602"/>
      <c r="AL21" s="602">
        <f>AT21</f>
        <v>0</v>
      </c>
      <c r="AM21" s="602"/>
      <c r="AN21" s="602"/>
      <c r="AO21" s="602"/>
      <c r="AP21" s="602"/>
      <c r="AQ21" s="602"/>
      <c r="AR21" s="602"/>
      <c r="AS21" s="602"/>
      <c r="AT21" s="602">
        <f>[2]СВОД!$AC$17</f>
        <v>0</v>
      </c>
      <c r="AU21" s="602"/>
      <c r="AV21" s="602"/>
      <c r="AW21" s="602"/>
      <c r="AX21" s="602"/>
      <c r="AY21" s="602"/>
      <c r="AZ21" s="602"/>
      <c r="BA21" s="602"/>
      <c r="BB21" s="602"/>
      <c r="BC21" s="602"/>
      <c r="BD21" s="602"/>
      <c r="BE21" s="602"/>
      <c r="BF21" s="602"/>
      <c r="BG21" s="602"/>
      <c r="BH21" s="602"/>
      <c r="BI21" s="602"/>
      <c r="BJ21" s="602">
        <f>[2]СВОД!$Q$17</f>
        <v>0</v>
      </c>
      <c r="BK21" s="602"/>
      <c r="BL21" s="602"/>
      <c r="BM21" s="602"/>
      <c r="BN21" s="602"/>
      <c r="BO21" s="602"/>
      <c r="BP21" s="602"/>
      <c r="BQ21" s="602"/>
      <c r="BR21" s="602">
        <f>[2]СВОД!$R$17+[2]СВОД!$S$17</f>
        <v>0</v>
      </c>
      <c r="BS21" s="602"/>
      <c r="BT21" s="602"/>
      <c r="BU21" s="602"/>
      <c r="BV21" s="602"/>
      <c r="BW21" s="602"/>
      <c r="BX21" s="602"/>
      <c r="BY21" s="602"/>
      <c r="BZ21" s="602"/>
      <c r="CA21" s="602"/>
      <c r="CB21" s="602"/>
      <c r="CC21" s="602"/>
      <c r="CD21" s="602"/>
      <c r="CE21" s="602"/>
      <c r="CF21" s="602"/>
      <c r="CG21" s="602"/>
      <c r="CH21" s="602"/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602"/>
      <c r="CY21" s="602"/>
      <c r="CZ21" s="602"/>
      <c r="DA21" s="602"/>
      <c r="DB21" s="602"/>
      <c r="DC21" s="602"/>
      <c r="DD21" s="602"/>
      <c r="DE21" s="602"/>
      <c r="DF21" s="602"/>
      <c r="DG21" s="602"/>
      <c r="DH21" s="602"/>
      <c r="DI21" s="602"/>
      <c r="DJ21" s="602"/>
      <c r="DK21" s="602"/>
      <c r="DL21" s="602"/>
      <c r="DM21" s="602"/>
      <c r="DN21" s="602"/>
      <c r="DO21" s="602"/>
      <c r="DP21" s="602"/>
      <c r="DQ21" s="602"/>
      <c r="DR21" s="602"/>
      <c r="DS21" s="602"/>
      <c r="DT21" s="602"/>
      <c r="DU21" s="602"/>
      <c r="DV21" s="602"/>
      <c r="DW21" s="602"/>
      <c r="DX21" s="602"/>
      <c r="DY21" s="602"/>
      <c r="DZ21" s="602"/>
      <c r="EA21" s="602"/>
      <c r="EB21" s="602"/>
      <c r="EC21" s="602"/>
      <c r="ED21" s="602"/>
      <c r="EE21" s="602"/>
      <c r="EF21" s="602"/>
      <c r="EG21" s="602"/>
      <c r="EH21" s="602"/>
      <c r="EI21" s="602"/>
      <c r="EJ21" s="602"/>
      <c r="EK21" s="614"/>
    </row>
    <row r="22" spans="1:142" s="25" customFormat="1" x14ac:dyDescent="0.2">
      <c r="A22" s="290" t="s">
        <v>293</v>
      </c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305" t="s">
        <v>41</v>
      </c>
      <c r="Z22" s="306"/>
      <c r="AA22" s="306"/>
      <c r="AB22" s="306"/>
      <c r="AC22" s="306"/>
      <c r="AD22" s="615">
        <f>AL22+BJ22+BR22</f>
        <v>9144533.25</v>
      </c>
      <c r="AE22" s="615"/>
      <c r="AF22" s="615"/>
      <c r="AG22" s="615"/>
      <c r="AH22" s="615"/>
      <c r="AI22" s="615"/>
      <c r="AJ22" s="615"/>
      <c r="AK22" s="615"/>
      <c r="AL22" s="615">
        <f>AT22</f>
        <v>7986474.8200000003</v>
      </c>
      <c r="AM22" s="615"/>
      <c r="AN22" s="615"/>
      <c r="AO22" s="615"/>
      <c r="AP22" s="615"/>
      <c r="AQ22" s="615"/>
      <c r="AR22" s="615"/>
      <c r="AS22" s="615"/>
      <c r="AT22" s="615">
        <f>[2]СВОД!$AC$20+[2]СВОД!$AC$21+[2]СВОД!$AC$22</f>
        <v>7986474.8200000003</v>
      </c>
      <c r="AU22" s="615"/>
      <c r="AV22" s="615"/>
      <c r="AW22" s="615"/>
      <c r="AX22" s="615"/>
      <c r="AY22" s="615"/>
      <c r="AZ22" s="615"/>
      <c r="BA22" s="615"/>
      <c r="BB22" s="615"/>
      <c r="BC22" s="615"/>
      <c r="BD22" s="615"/>
      <c r="BE22" s="615"/>
      <c r="BF22" s="615"/>
      <c r="BG22" s="615"/>
      <c r="BH22" s="615"/>
      <c r="BI22" s="615"/>
      <c r="BJ22" s="615">
        <f>[2]СВОД!$Q$20+[2]СВОД!$Q$21+[2]СВОД!$Q$22</f>
        <v>586826.43000000005</v>
      </c>
      <c r="BK22" s="615"/>
      <c r="BL22" s="615"/>
      <c r="BM22" s="615"/>
      <c r="BN22" s="615"/>
      <c r="BO22" s="615"/>
      <c r="BP22" s="615"/>
      <c r="BQ22" s="615"/>
      <c r="BR22" s="615">
        <f>[2]СВОД!$R$20+[2]СВОД!$R$21+[2]СВОД!$R$22</f>
        <v>571232</v>
      </c>
      <c r="BS22" s="615"/>
      <c r="BT22" s="615"/>
      <c r="BU22" s="615"/>
      <c r="BV22" s="615"/>
      <c r="BW22" s="615"/>
      <c r="BX22" s="615"/>
      <c r="BY22" s="615"/>
      <c r="BZ22" s="615"/>
      <c r="CA22" s="615"/>
      <c r="CB22" s="615"/>
      <c r="CC22" s="615"/>
      <c r="CD22" s="615"/>
      <c r="CE22" s="615"/>
      <c r="CF22" s="615"/>
      <c r="CG22" s="615"/>
      <c r="CH22" s="615"/>
      <c r="CI22" s="615"/>
      <c r="CJ22" s="615"/>
      <c r="CK22" s="615"/>
      <c r="CL22" s="615"/>
      <c r="CM22" s="615"/>
      <c r="CN22" s="615"/>
      <c r="CO22" s="615"/>
      <c r="CP22" s="615"/>
      <c r="CQ22" s="615"/>
      <c r="CR22" s="615"/>
      <c r="CS22" s="615"/>
      <c r="CT22" s="615"/>
      <c r="CU22" s="615"/>
      <c r="CV22" s="615"/>
      <c r="CW22" s="615"/>
      <c r="CX22" s="615"/>
      <c r="CY22" s="615"/>
      <c r="CZ22" s="615"/>
      <c r="DA22" s="615"/>
      <c r="DB22" s="615"/>
      <c r="DC22" s="615"/>
      <c r="DD22" s="615"/>
      <c r="DE22" s="615"/>
      <c r="DF22" s="615"/>
      <c r="DG22" s="615"/>
      <c r="DH22" s="615"/>
      <c r="DI22" s="615"/>
      <c r="DJ22" s="615"/>
      <c r="DK22" s="615"/>
      <c r="DL22" s="615"/>
      <c r="DM22" s="615"/>
      <c r="DN22" s="615"/>
      <c r="DO22" s="615"/>
      <c r="DP22" s="615"/>
      <c r="DQ22" s="615"/>
      <c r="DR22" s="615"/>
      <c r="DS22" s="615"/>
      <c r="DT22" s="615"/>
      <c r="DU22" s="615"/>
      <c r="DV22" s="615"/>
      <c r="DW22" s="615"/>
      <c r="DX22" s="615"/>
      <c r="DY22" s="615"/>
      <c r="DZ22" s="615"/>
      <c r="EA22" s="615"/>
      <c r="EB22" s="615"/>
      <c r="EC22" s="615"/>
      <c r="ED22" s="615"/>
      <c r="EE22" s="615"/>
      <c r="EF22" s="615"/>
      <c r="EG22" s="615"/>
      <c r="EH22" s="615"/>
      <c r="EI22" s="615"/>
      <c r="EJ22" s="615"/>
      <c r="EK22" s="616"/>
    </row>
    <row r="23" spans="1:142" s="25" customFormat="1" ht="12.75" customHeight="1" x14ac:dyDescent="0.2">
      <c r="A23" s="327" t="s">
        <v>276</v>
      </c>
      <c r="B23" s="327"/>
      <c r="C23" s="327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05" t="s">
        <v>280</v>
      </c>
      <c r="Z23" s="306"/>
      <c r="AA23" s="306"/>
      <c r="AB23" s="306"/>
      <c r="AC23" s="306"/>
      <c r="AD23" s="602">
        <f>AL23+BJ23+BR23</f>
        <v>3852311.15</v>
      </c>
      <c r="AE23" s="602"/>
      <c r="AF23" s="602"/>
      <c r="AG23" s="602"/>
      <c r="AH23" s="602"/>
      <c r="AI23" s="602"/>
      <c r="AJ23" s="602"/>
      <c r="AK23" s="602"/>
      <c r="AL23" s="602">
        <f>AT23</f>
        <v>2889737.75</v>
      </c>
      <c r="AM23" s="602"/>
      <c r="AN23" s="602"/>
      <c r="AO23" s="602"/>
      <c r="AP23" s="602"/>
      <c r="AQ23" s="602"/>
      <c r="AR23" s="602"/>
      <c r="AS23" s="602"/>
      <c r="AT23" s="602">
        <f>[2]СВОД!$AC$20</f>
        <v>2889737.75</v>
      </c>
      <c r="AU23" s="602"/>
      <c r="AV23" s="602"/>
      <c r="AW23" s="602"/>
      <c r="AX23" s="602"/>
      <c r="AY23" s="602"/>
      <c r="AZ23" s="602"/>
      <c r="BA23" s="602"/>
      <c r="BB23" s="602"/>
      <c r="BC23" s="602"/>
      <c r="BD23" s="602"/>
      <c r="BE23" s="602"/>
      <c r="BF23" s="602"/>
      <c r="BG23" s="602"/>
      <c r="BH23" s="602"/>
      <c r="BI23" s="602"/>
      <c r="BJ23" s="602">
        <f>[2]СВОД!$Q$20</f>
        <v>391341.4</v>
      </c>
      <c r="BK23" s="602"/>
      <c r="BL23" s="602"/>
      <c r="BM23" s="602"/>
      <c r="BN23" s="602"/>
      <c r="BO23" s="602"/>
      <c r="BP23" s="602"/>
      <c r="BQ23" s="602"/>
      <c r="BR23" s="602">
        <f>[2]СВОД!$R$20+[2]СВОД!$S$20</f>
        <v>571232</v>
      </c>
      <c r="BS23" s="602"/>
      <c r="BT23" s="602"/>
      <c r="BU23" s="602"/>
      <c r="BV23" s="602"/>
      <c r="BW23" s="602"/>
      <c r="BX23" s="602"/>
      <c r="BY23" s="602"/>
      <c r="BZ23" s="602"/>
      <c r="CA23" s="602"/>
      <c r="CB23" s="602"/>
      <c r="CC23" s="602"/>
      <c r="CD23" s="602"/>
      <c r="CE23" s="602"/>
      <c r="CF23" s="602"/>
      <c r="CG23" s="602"/>
      <c r="CH23" s="602"/>
      <c r="CI23" s="602"/>
      <c r="CJ23" s="602"/>
      <c r="CK23" s="602"/>
      <c r="CL23" s="602"/>
      <c r="CM23" s="602"/>
      <c r="CN23" s="602"/>
      <c r="CO23" s="602"/>
      <c r="CP23" s="602"/>
      <c r="CQ23" s="602"/>
      <c r="CR23" s="602"/>
      <c r="CS23" s="602"/>
      <c r="CT23" s="602"/>
      <c r="CU23" s="602"/>
      <c r="CV23" s="602"/>
      <c r="CW23" s="602"/>
      <c r="CX23" s="602"/>
      <c r="CY23" s="602"/>
      <c r="CZ23" s="602"/>
      <c r="DA23" s="602"/>
      <c r="DB23" s="602"/>
      <c r="DC23" s="602"/>
      <c r="DD23" s="602"/>
      <c r="DE23" s="602"/>
      <c r="DF23" s="602"/>
      <c r="DG23" s="602"/>
      <c r="DH23" s="602"/>
      <c r="DI23" s="602"/>
      <c r="DJ23" s="602"/>
      <c r="DK23" s="602"/>
      <c r="DL23" s="602"/>
      <c r="DM23" s="602"/>
      <c r="DN23" s="602"/>
      <c r="DO23" s="602"/>
      <c r="DP23" s="602"/>
      <c r="DQ23" s="602"/>
      <c r="DR23" s="602"/>
      <c r="DS23" s="602"/>
      <c r="DT23" s="602"/>
      <c r="DU23" s="602"/>
      <c r="DV23" s="602"/>
      <c r="DW23" s="602"/>
      <c r="DX23" s="602"/>
      <c r="DY23" s="602"/>
      <c r="DZ23" s="602"/>
      <c r="EA23" s="602"/>
      <c r="EB23" s="602"/>
      <c r="EC23" s="602"/>
      <c r="ED23" s="602"/>
      <c r="EE23" s="602"/>
      <c r="EF23" s="602"/>
      <c r="EG23" s="602"/>
      <c r="EH23" s="602"/>
      <c r="EI23" s="602"/>
      <c r="EJ23" s="602"/>
      <c r="EK23" s="614"/>
    </row>
    <row r="24" spans="1:142" s="25" customFormat="1" ht="33" customHeight="1" x14ac:dyDescent="0.2">
      <c r="A24" s="606" t="s">
        <v>1621</v>
      </c>
      <c r="B24" s="606"/>
      <c r="C24" s="606"/>
      <c r="D24" s="606"/>
      <c r="E24" s="606"/>
      <c r="F24" s="606"/>
      <c r="G24" s="606"/>
      <c r="H24" s="606"/>
      <c r="I24" s="606"/>
      <c r="J24" s="606"/>
      <c r="K24" s="606"/>
      <c r="L24" s="606"/>
      <c r="M24" s="606"/>
      <c r="N24" s="606"/>
      <c r="O24" s="606"/>
      <c r="P24" s="606"/>
      <c r="Q24" s="606"/>
      <c r="R24" s="606"/>
      <c r="S24" s="606"/>
      <c r="T24" s="606"/>
      <c r="U24" s="606"/>
      <c r="V24" s="606"/>
      <c r="W24" s="606"/>
      <c r="X24" s="606"/>
      <c r="Y24" s="305"/>
      <c r="Z24" s="306"/>
      <c r="AA24" s="306"/>
      <c r="AB24" s="306"/>
      <c r="AC24" s="306"/>
      <c r="AD24" s="602"/>
      <c r="AE24" s="602"/>
      <c r="AF24" s="602"/>
      <c r="AG24" s="602"/>
      <c r="AH24" s="602"/>
      <c r="AI24" s="602"/>
      <c r="AJ24" s="602"/>
      <c r="AK24" s="602"/>
      <c r="AL24" s="602"/>
      <c r="AM24" s="602"/>
      <c r="AN24" s="602"/>
      <c r="AO24" s="602"/>
      <c r="AP24" s="602"/>
      <c r="AQ24" s="602"/>
      <c r="AR24" s="602"/>
      <c r="AS24" s="602"/>
      <c r="AT24" s="602"/>
      <c r="AU24" s="602"/>
      <c r="AV24" s="602"/>
      <c r="AW24" s="602"/>
      <c r="AX24" s="602"/>
      <c r="AY24" s="602"/>
      <c r="AZ24" s="602"/>
      <c r="BA24" s="602"/>
      <c r="BB24" s="602"/>
      <c r="BC24" s="602"/>
      <c r="BD24" s="602"/>
      <c r="BE24" s="602"/>
      <c r="BF24" s="602"/>
      <c r="BG24" s="602"/>
      <c r="BH24" s="602"/>
      <c r="BI24" s="602"/>
      <c r="BJ24" s="602"/>
      <c r="BK24" s="602"/>
      <c r="BL24" s="602"/>
      <c r="BM24" s="602"/>
      <c r="BN24" s="602"/>
      <c r="BO24" s="602"/>
      <c r="BP24" s="602"/>
      <c r="BQ24" s="602"/>
      <c r="BR24" s="602"/>
      <c r="BS24" s="602"/>
      <c r="BT24" s="602"/>
      <c r="BU24" s="602"/>
      <c r="BV24" s="602"/>
      <c r="BW24" s="602"/>
      <c r="BX24" s="602"/>
      <c r="BY24" s="602"/>
      <c r="BZ24" s="602"/>
      <c r="CA24" s="602"/>
      <c r="CB24" s="602"/>
      <c r="CC24" s="602"/>
      <c r="CD24" s="602"/>
      <c r="CE24" s="602"/>
      <c r="CF24" s="602"/>
      <c r="CG24" s="602"/>
      <c r="CH24" s="602"/>
      <c r="CI24" s="602"/>
      <c r="CJ24" s="602"/>
      <c r="CK24" s="602"/>
      <c r="CL24" s="602"/>
      <c r="CM24" s="602"/>
      <c r="CN24" s="602"/>
      <c r="CO24" s="602"/>
      <c r="CP24" s="602"/>
      <c r="CQ24" s="602"/>
      <c r="CR24" s="602"/>
      <c r="CS24" s="602"/>
      <c r="CT24" s="602"/>
      <c r="CU24" s="602"/>
      <c r="CV24" s="602"/>
      <c r="CW24" s="602"/>
      <c r="CX24" s="602"/>
      <c r="CY24" s="602"/>
      <c r="CZ24" s="602"/>
      <c r="DA24" s="602"/>
      <c r="DB24" s="602"/>
      <c r="DC24" s="602"/>
      <c r="DD24" s="602"/>
      <c r="DE24" s="602"/>
      <c r="DF24" s="602"/>
      <c r="DG24" s="602"/>
      <c r="DH24" s="602"/>
      <c r="DI24" s="602"/>
      <c r="DJ24" s="602"/>
      <c r="DK24" s="602"/>
      <c r="DL24" s="602"/>
      <c r="DM24" s="602"/>
      <c r="DN24" s="602"/>
      <c r="DO24" s="602"/>
      <c r="DP24" s="602"/>
      <c r="DQ24" s="602"/>
      <c r="DR24" s="602"/>
      <c r="DS24" s="602"/>
      <c r="DT24" s="602"/>
      <c r="DU24" s="602"/>
      <c r="DV24" s="602"/>
      <c r="DW24" s="602"/>
      <c r="DX24" s="602"/>
      <c r="DY24" s="602"/>
      <c r="DZ24" s="602"/>
      <c r="EA24" s="602"/>
      <c r="EB24" s="602"/>
      <c r="EC24" s="602"/>
      <c r="ED24" s="602"/>
      <c r="EE24" s="602"/>
      <c r="EF24" s="602"/>
      <c r="EG24" s="602"/>
      <c r="EH24" s="602"/>
      <c r="EI24" s="602"/>
      <c r="EJ24" s="602"/>
      <c r="EK24" s="614"/>
    </row>
    <row r="25" spans="1:142" s="25" customFormat="1" ht="15" customHeight="1" x14ac:dyDescent="0.2">
      <c r="A25" s="606" t="s">
        <v>1622</v>
      </c>
      <c r="B25" s="606"/>
      <c r="C25" s="606"/>
      <c r="D25" s="606"/>
      <c r="E25" s="606"/>
      <c r="F25" s="606"/>
      <c r="G25" s="606"/>
      <c r="H25" s="606"/>
      <c r="I25" s="606"/>
      <c r="J25" s="606"/>
      <c r="K25" s="606"/>
      <c r="L25" s="606"/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305"/>
      <c r="Z25" s="306"/>
      <c r="AA25" s="306"/>
      <c r="AB25" s="306"/>
      <c r="AC25" s="306"/>
      <c r="AD25" s="602">
        <f>AL25+BJ25+BR25</f>
        <v>809564.26</v>
      </c>
      <c r="AE25" s="602"/>
      <c r="AF25" s="602"/>
      <c r="AG25" s="602"/>
      <c r="AH25" s="602"/>
      <c r="AI25" s="602"/>
      <c r="AJ25" s="602"/>
      <c r="AK25" s="602"/>
      <c r="AL25" s="602">
        <f>AT25</f>
        <v>737606.72</v>
      </c>
      <c r="AM25" s="602"/>
      <c r="AN25" s="602"/>
      <c r="AO25" s="602"/>
      <c r="AP25" s="602"/>
      <c r="AQ25" s="602"/>
      <c r="AR25" s="602"/>
      <c r="AS25" s="602"/>
      <c r="AT25" s="602">
        <f>[2]СВОД!$AC$21</f>
        <v>737606.72</v>
      </c>
      <c r="AU25" s="602"/>
      <c r="AV25" s="602"/>
      <c r="AW25" s="602"/>
      <c r="AX25" s="602"/>
      <c r="AY25" s="602"/>
      <c r="AZ25" s="602"/>
      <c r="BA25" s="602"/>
      <c r="BB25" s="602"/>
      <c r="BC25" s="602"/>
      <c r="BD25" s="602"/>
      <c r="BE25" s="602"/>
      <c r="BF25" s="602"/>
      <c r="BG25" s="602"/>
      <c r="BH25" s="602"/>
      <c r="BI25" s="602"/>
      <c r="BJ25" s="602">
        <f>[2]СВОД!$Q$21</f>
        <v>71957.539999999994</v>
      </c>
      <c r="BK25" s="602"/>
      <c r="BL25" s="602"/>
      <c r="BM25" s="602"/>
      <c r="BN25" s="602"/>
      <c r="BO25" s="602"/>
      <c r="BP25" s="602"/>
      <c r="BQ25" s="602"/>
      <c r="BR25" s="602">
        <f>[2]СВОД!$R$21+[2]СВОД!$S$21</f>
        <v>0</v>
      </c>
      <c r="BS25" s="602"/>
      <c r="BT25" s="602"/>
      <c r="BU25" s="602"/>
      <c r="BV25" s="602"/>
      <c r="BW25" s="602"/>
      <c r="BX25" s="602"/>
      <c r="BY25" s="602"/>
      <c r="BZ25" s="602"/>
      <c r="CA25" s="602"/>
      <c r="CB25" s="602"/>
      <c r="CC25" s="602"/>
      <c r="CD25" s="602"/>
      <c r="CE25" s="602"/>
      <c r="CF25" s="602"/>
      <c r="CG25" s="602"/>
      <c r="CH25" s="602"/>
      <c r="CI25" s="602"/>
      <c r="CJ25" s="602"/>
      <c r="CK25" s="602"/>
      <c r="CL25" s="602"/>
      <c r="CM25" s="602"/>
      <c r="CN25" s="602"/>
      <c r="CO25" s="602"/>
      <c r="CP25" s="602"/>
      <c r="CQ25" s="602"/>
      <c r="CR25" s="602"/>
      <c r="CS25" s="602"/>
      <c r="CT25" s="602"/>
      <c r="CU25" s="602"/>
      <c r="CV25" s="602"/>
      <c r="CW25" s="602"/>
      <c r="CX25" s="602"/>
      <c r="CY25" s="602"/>
      <c r="CZ25" s="602"/>
      <c r="DA25" s="602"/>
      <c r="DB25" s="602"/>
      <c r="DC25" s="602"/>
      <c r="DD25" s="602"/>
      <c r="DE25" s="602"/>
      <c r="DF25" s="602"/>
      <c r="DG25" s="602"/>
      <c r="DH25" s="602"/>
      <c r="DI25" s="602"/>
      <c r="DJ25" s="602"/>
      <c r="DK25" s="602"/>
      <c r="DL25" s="602"/>
      <c r="DM25" s="602"/>
      <c r="DN25" s="602"/>
      <c r="DO25" s="602"/>
      <c r="DP25" s="602"/>
      <c r="DQ25" s="602"/>
      <c r="DR25" s="602"/>
      <c r="DS25" s="602"/>
      <c r="DT25" s="602"/>
      <c r="DU25" s="602"/>
      <c r="DV25" s="602"/>
      <c r="DW25" s="602"/>
      <c r="DX25" s="602"/>
      <c r="DY25" s="602"/>
      <c r="DZ25" s="602"/>
      <c r="EA25" s="602"/>
      <c r="EB25" s="602"/>
      <c r="EC25" s="602"/>
      <c r="ED25" s="602"/>
      <c r="EE25" s="602"/>
      <c r="EF25" s="602"/>
      <c r="EG25" s="602"/>
      <c r="EH25" s="602"/>
      <c r="EI25" s="602"/>
      <c r="EJ25" s="602"/>
      <c r="EK25" s="614"/>
    </row>
    <row r="26" spans="1:142" s="25" customFormat="1" ht="12.75" customHeight="1" x14ac:dyDescent="0.2">
      <c r="A26" s="336" t="s">
        <v>278</v>
      </c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  <c r="Y26" s="305" t="s">
        <v>168</v>
      </c>
      <c r="Z26" s="306"/>
      <c r="AA26" s="306"/>
      <c r="AB26" s="306"/>
      <c r="AC26" s="306"/>
      <c r="AD26" s="615">
        <f>AL26+BJ26+BR26</f>
        <v>7524696.2699999996</v>
      </c>
      <c r="AE26" s="615"/>
      <c r="AF26" s="615"/>
      <c r="AG26" s="615"/>
      <c r="AH26" s="615"/>
      <c r="AI26" s="615"/>
      <c r="AJ26" s="615"/>
      <c r="AK26" s="615"/>
      <c r="AL26" s="615">
        <f>AT26</f>
        <v>6656551.2300000004</v>
      </c>
      <c r="AM26" s="615"/>
      <c r="AN26" s="615"/>
      <c r="AO26" s="615"/>
      <c r="AP26" s="615"/>
      <c r="AQ26" s="615"/>
      <c r="AR26" s="615"/>
      <c r="AS26" s="615"/>
      <c r="AT26" s="615">
        <f>[2]СВОД!$AC$11+[2]СВОД!$AC$12</f>
        <v>6656551.2300000004</v>
      </c>
      <c r="AU26" s="615"/>
      <c r="AV26" s="615"/>
      <c r="AW26" s="615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615"/>
      <c r="BJ26" s="615">
        <f>[2]СВОД!$Q$11+[2]СВОД!$Q$12</f>
        <v>868145.04</v>
      </c>
      <c r="BK26" s="615"/>
      <c r="BL26" s="615"/>
      <c r="BM26" s="615"/>
      <c r="BN26" s="615"/>
      <c r="BO26" s="615"/>
      <c r="BP26" s="615"/>
      <c r="BQ26" s="615"/>
      <c r="BR26" s="615">
        <f>[2]СВОД!$R$11+[2]СВОД!$R$12+[2]СВОД!$S$11+[2]СВОД!$S$12</f>
        <v>0</v>
      </c>
      <c r="BS26" s="615"/>
      <c r="BT26" s="615"/>
      <c r="BU26" s="615"/>
      <c r="BV26" s="615"/>
      <c r="BW26" s="615"/>
      <c r="BX26" s="615"/>
      <c r="BY26" s="615"/>
      <c r="BZ26" s="615"/>
      <c r="CA26" s="615"/>
      <c r="CB26" s="615"/>
      <c r="CC26" s="615"/>
      <c r="CD26" s="615"/>
      <c r="CE26" s="615"/>
      <c r="CF26" s="615"/>
      <c r="CG26" s="615"/>
      <c r="CH26" s="615"/>
      <c r="CI26" s="615"/>
      <c r="CJ26" s="615"/>
      <c r="CK26" s="615"/>
      <c r="CL26" s="615"/>
      <c r="CM26" s="615"/>
      <c r="CN26" s="615"/>
      <c r="CO26" s="615"/>
      <c r="CP26" s="615"/>
      <c r="CQ26" s="615"/>
      <c r="CR26" s="615"/>
      <c r="CS26" s="615"/>
      <c r="CT26" s="615"/>
      <c r="CU26" s="615"/>
      <c r="CV26" s="615"/>
      <c r="CW26" s="615"/>
      <c r="CX26" s="615"/>
      <c r="CY26" s="615"/>
      <c r="CZ26" s="615"/>
      <c r="DA26" s="615"/>
      <c r="DB26" s="615"/>
      <c r="DC26" s="615"/>
      <c r="DD26" s="615"/>
      <c r="DE26" s="615"/>
      <c r="DF26" s="615"/>
      <c r="DG26" s="615"/>
      <c r="DH26" s="615"/>
      <c r="DI26" s="615"/>
      <c r="DJ26" s="615"/>
      <c r="DK26" s="615"/>
      <c r="DL26" s="615"/>
      <c r="DM26" s="615"/>
      <c r="DN26" s="615"/>
      <c r="DO26" s="615"/>
      <c r="DP26" s="615"/>
      <c r="DQ26" s="615"/>
      <c r="DR26" s="615"/>
      <c r="DS26" s="615"/>
      <c r="DT26" s="615"/>
      <c r="DU26" s="615"/>
      <c r="DV26" s="615"/>
      <c r="DW26" s="615"/>
      <c r="DX26" s="615"/>
      <c r="DY26" s="615"/>
      <c r="DZ26" s="615"/>
      <c r="EA26" s="615"/>
      <c r="EB26" s="615"/>
      <c r="EC26" s="615"/>
      <c r="ED26" s="615"/>
      <c r="EE26" s="615"/>
      <c r="EF26" s="615"/>
      <c r="EG26" s="615"/>
      <c r="EH26" s="615"/>
      <c r="EI26" s="615"/>
      <c r="EJ26" s="615"/>
      <c r="EK26" s="616"/>
    </row>
    <row r="27" spans="1:142" s="25" customFormat="1" ht="12.75" customHeight="1" x14ac:dyDescent="0.2">
      <c r="A27" s="290" t="s">
        <v>294</v>
      </c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305"/>
      <c r="Z27" s="306"/>
      <c r="AA27" s="306"/>
      <c r="AB27" s="306"/>
      <c r="AC27" s="306"/>
      <c r="AD27" s="615"/>
      <c r="AE27" s="615"/>
      <c r="AF27" s="615"/>
      <c r="AG27" s="615"/>
      <c r="AH27" s="615"/>
      <c r="AI27" s="615"/>
      <c r="AJ27" s="615"/>
      <c r="AK27" s="615"/>
      <c r="AL27" s="615"/>
      <c r="AM27" s="615"/>
      <c r="AN27" s="615"/>
      <c r="AO27" s="615"/>
      <c r="AP27" s="615"/>
      <c r="AQ27" s="615"/>
      <c r="AR27" s="615"/>
      <c r="AS27" s="615"/>
      <c r="AT27" s="615"/>
      <c r="AU27" s="615"/>
      <c r="AV27" s="615"/>
      <c r="AW27" s="615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615"/>
      <c r="BJ27" s="615"/>
      <c r="BK27" s="615"/>
      <c r="BL27" s="615"/>
      <c r="BM27" s="615"/>
      <c r="BN27" s="615"/>
      <c r="BO27" s="615"/>
      <c r="BP27" s="615"/>
      <c r="BQ27" s="615"/>
      <c r="BR27" s="615"/>
      <c r="BS27" s="615"/>
      <c r="BT27" s="615"/>
      <c r="BU27" s="615"/>
      <c r="BV27" s="615"/>
      <c r="BW27" s="615"/>
      <c r="BX27" s="615"/>
      <c r="BY27" s="615"/>
      <c r="BZ27" s="615"/>
      <c r="CA27" s="615"/>
      <c r="CB27" s="615"/>
      <c r="CC27" s="615"/>
      <c r="CD27" s="615"/>
      <c r="CE27" s="615"/>
      <c r="CF27" s="615"/>
      <c r="CG27" s="615"/>
      <c r="CH27" s="615"/>
      <c r="CI27" s="615"/>
      <c r="CJ27" s="615"/>
      <c r="CK27" s="615"/>
      <c r="CL27" s="615"/>
      <c r="CM27" s="615"/>
      <c r="CN27" s="615"/>
      <c r="CO27" s="615"/>
      <c r="CP27" s="615"/>
      <c r="CQ27" s="615"/>
      <c r="CR27" s="615"/>
      <c r="CS27" s="615"/>
      <c r="CT27" s="615"/>
      <c r="CU27" s="615"/>
      <c r="CV27" s="615"/>
      <c r="CW27" s="615"/>
      <c r="CX27" s="615"/>
      <c r="CY27" s="615"/>
      <c r="CZ27" s="615"/>
      <c r="DA27" s="615"/>
      <c r="DB27" s="615"/>
      <c r="DC27" s="615"/>
      <c r="DD27" s="615"/>
      <c r="DE27" s="615"/>
      <c r="DF27" s="615"/>
      <c r="DG27" s="615"/>
      <c r="DH27" s="615"/>
      <c r="DI27" s="615"/>
      <c r="DJ27" s="615"/>
      <c r="DK27" s="615"/>
      <c r="DL27" s="615"/>
      <c r="DM27" s="615"/>
      <c r="DN27" s="615"/>
      <c r="DO27" s="615"/>
      <c r="DP27" s="615"/>
      <c r="DQ27" s="615"/>
      <c r="DR27" s="615"/>
      <c r="DS27" s="615"/>
      <c r="DT27" s="615"/>
      <c r="DU27" s="615"/>
      <c r="DV27" s="615"/>
      <c r="DW27" s="615"/>
      <c r="DX27" s="615"/>
      <c r="DY27" s="615"/>
      <c r="DZ27" s="615"/>
      <c r="EA27" s="615"/>
      <c r="EB27" s="615"/>
      <c r="EC27" s="615"/>
      <c r="ED27" s="615"/>
      <c r="EE27" s="615"/>
      <c r="EF27" s="615"/>
      <c r="EG27" s="615"/>
      <c r="EH27" s="615"/>
      <c r="EI27" s="615"/>
      <c r="EJ27" s="615"/>
      <c r="EK27" s="616"/>
    </row>
    <row r="28" spans="1:142" s="25" customFormat="1" ht="12.75" customHeight="1" x14ac:dyDescent="0.2">
      <c r="A28" s="327" t="s">
        <v>276</v>
      </c>
      <c r="B28" s="327"/>
      <c r="C28" s="327"/>
      <c r="D28" s="327"/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05" t="s">
        <v>167</v>
      </c>
      <c r="Z28" s="306"/>
      <c r="AA28" s="306"/>
      <c r="AB28" s="306"/>
      <c r="AC28" s="306"/>
      <c r="AD28" s="602">
        <f>AL28+BJ28+BR28</f>
        <v>2638142.52</v>
      </c>
      <c r="AE28" s="602"/>
      <c r="AF28" s="602"/>
      <c r="AG28" s="602"/>
      <c r="AH28" s="602"/>
      <c r="AI28" s="602"/>
      <c r="AJ28" s="602"/>
      <c r="AK28" s="602"/>
      <c r="AL28" s="602">
        <f>AT28</f>
        <v>2638142.52</v>
      </c>
      <c r="AM28" s="602"/>
      <c r="AN28" s="602"/>
      <c r="AO28" s="602"/>
      <c r="AP28" s="602"/>
      <c r="AQ28" s="602"/>
      <c r="AR28" s="602"/>
      <c r="AS28" s="602"/>
      <c r="AT28" s="602">
        <f>[2]СВОД!$AC$11</f>
        <v>2638142.52</v>
      </c>
      <c r="AU28" s="602"/>
      <c r="AV28" s="602"/>
      <c r="AW28" s="602"/>
      <c r="AX28" s="602"/>
      <c r="AY28" s="602"/>
      <c r="AZ28" s="602"/>
      <c r="BA28" s="602"/>
      <c r="BB28" s="602"/>
      <c r="BC28" s="602"/>
      <c r="BD28" s="602"/>
      <c r="BE28" s="602"/>
      <c r="BF28" s="602"/>
      <c r="BG28" s="602"/>
      <c r="BH28" s="602"/>
      <c r="BI28" s="602"/>
      <c r="BJ28" s="602">
        <f>[2]СВОД!$Q$11</f>
        <v>0</v>
      </c>
      <c r="BK28" s="602"/>
      <c r="BL28" s="602"/>
      <c r="BM28" s="602"/>
      <c r="BN28" s="602"/>
      <c r="BO28" s="602"/>
      <c r="BP28" s="602"/>
      <c r="BQ28" s="602"/>
      <c r="BR28" s="602">
        <f>[2]СВОД!$R$11+[2]СВОД!$S$11</f>
        <v>0</v>
      </c>
      <c r="BS28" s="602"/>
      <c r="BT28" s="602"/>
      <c r="BU28" s="602"/>
      <c r="BV28" s="602"/>
      <c r="BW28" s="602"/>
      <c r="BX28" s="602"/>
      <c r="BY28" s="602"/>
      <c r="BZ28" s="602"/>
      <c r="CA28" s="602"/>
      <c r="CB28" s="602"/>
      <c r="CC28" s="602"/>
      <c r="CD28" s="602"/>
      <c r="CE28" s="602"/>
      <c r="CF28" s="602"/>
      <c r="CG28" s="602"/>
      <c r="CH28" s="602"/>
      <c r="CI28" s="602"/>
      <c r="CJ28" s="602"/>
      <c r="CK28" s="602"/>
      <c r="CL28" s="602"/>
      <c r="CM28" s="602"/>
      <c r="CN28" s="602"/>
      <c r="CO28" s="602"/>
      <c r="CP28" s="602"/>
      <c r="CQ28" s="602"/>
      <c r="CR28" s="602"/>
      <c r="CS28" s="602"/>
      <c r="CT28" s="602"/>
      <c r="CU28" s="602"/>
      <c r="CV28" s="602"/>
      <c r="CW28" s="602"/>
      <c r="CX28" s="602"/>
      <c r="CY28" s="602"/>
      <c r="CZ28" s="602"/>
      <c r="DA28" s="602"/>
      <c r="DB28" s="602"/>
      <c r="DC28" s="602"/>
      <c r="DD28" s="602"/>
      <c r="DE28" s="602"/>
      <c r="DF28" s="602"/>
      <c r="DG28" s="602"/>
      <c r="DH28" s="602"/>
      <c r="DI28" s="602"/>
      <c r="DJ28" s="602"/>
      <c r="DK28" s="602"/>
      <c r="DL28" s="602"/>
      <c r="DM28" s="602"/>
      <c r="DN28" s="602"/>
      <c r="DO28" s="602"/>
      <c r="DP28" s="602"/>
      <c r="DQ28" s="602"/>
      <c r="DR28" s="602"/>
      <c r="DS28" s="602"/>
      <c r="DT28" s="602"/>
      <c r="DU28" s="602"/>
      <c r="DV28" s="602"/>
      <c r="DW28" s="602"/>
      <c r="DX28" s="602"/>
      <c r="DY28" s="602"/>
      <c r="DZ28" s="602"/>
      <c r="EA28" s="602"/>
      <c r="EB28" s="602"/>
      <c r="EC28" s="602"/>
      <c r="ED28" s="602"/>
      <c r="EE28" s="602"/>
      <c r="EF28" s="602"/>
      <c r="EG28" s="602"/>
      <c r="EH28" s="602"/>
      <c r="EI28" s="602"/>
      <c r="EJ28" s="602"/>
      <c r="EK28" s="614"/>
    </row>
    <row r="29" spans="1:142" s="25" customFormat="1" ht="12.75" customHeight="1" x14ac:dyDescent="0.2">
      <c r="A29" s="617" t="s">
        <v>1623</v>
      </c>
      <c r="B29" s="617"/>
      <c r="C29" s="617"/>
      <c r="D29" s="617"/>
      <c r="E29" s="617"/>
      <c r="F29" s="617"/>
      <c r="G29" s="617"/>
      <c r="H29" s="617"/>
      <c r="I29" s="617"/>
      <c r="J29" s="617"/>
      <c r="K29" s="617"/>
      <c r="L29" s="617"/>
      <c r="M29" s="617"/>
      <c r="N29" s="617"/>
      <c r="O29" s="617"/>
      <c r="P29" s="617"/>
      <c r="Q29" s="617"/>
      <c r="R29" s="617"/>
      <c r="S29" s="617"/>
      <c r="T29" s="617"/>
      <c r="U29" s="617"/>
      <c r="V29" s="617"/>
      <c r="W29" s="617"/>
      <c r="X29" s="617"/>
      <c r="Y29" s="305"/>
      <c r="Z29" s="306"/>
      <c r="AA29" s="306"/>
      <c r="AB29" s="306"/>
      <c r="AC29" s="306"/>
      <c r="AD29" s="602"/>
      <c r="AE29" s="602"/>
      <c r="AF29" s="602"/>
      <c r="AG29" s="602"/>
      <c r="AH29" s="602"/>
      <c r="AI29" s="602"/>
      <c r="AJ29" s="602"/>
      <c r="AK29" s="602"/>
      <c r="AL29" s="602"/>
      <c r="AM29" s="602"/>
      <c r="AN29" s="602"/>
      <c r="AO29" s="602"/>
      <c r="AP29" s="602"/>
      <c r="AQ29" s="602"/>
      <c r="AR29" s="602"/>
      <c r="AS29" s="602"/>
      <c r="AT29" s="602"/>
      <c r="AU29" s="602"/>
      <c r="AV29" s="602"/>
      <c r="AW29" s="602"/>
      <c r="AX29" s="602"/>
      <c r="AY29" s="602"/>
      <c r="AZ29" s="602"/>
      <c r="BA29" s="602"/>
      <c r="BB29" s="602"/>
      <c r="BC29" s="602"/>
      <c r="BD29" s="602"/>
      <c r="BE29" s="602"/>
      <c r="BF29" s="602"/>
      <c r="BG29" s="602"/>
      <c r="BH29" s="602"/>
      <c r="BI29" s="602"/>
      <c r="BJ29" s="602"/>
      <c r="BK29" s="602"/>
      <c r="BL29" s="602"/>
      <c r="BM29" s="602"/>
      <c r="BN29" s="602"/>
      <c r="BO29" s="602"/>
      <c r="BP29" s="602"/>
      <c r="BQ29" s="602"/>
      <c r="BR29" s="602"/>
      <c r="BS29" s="602"/>
      <c r="BT29" s="602"/>
      <c r="BU29" s="602"/>
      <c r="BV29" s="602"/>
      <c r="BW29" s="602"/>
      <c r="BX29" s="602"/>
      <c r="BY29" s="602"/>
      <c r="BZ29" s="602"/>
      <c r="CA29" s="602"/>
      <c r="CB29" s="602"/>
      <c r="CC29" s="602"/>
      <c r="CD29" s="602"/>
      <c r="CE29" s="602"/>
      <c r="CF29" s="602"/>
      <c r="CG29" s="602"/>
      <c r="CH29" s="602"/>
      <c r="CI29" s="602"/>
      <c r="CJ29" s="602"/>
      <c r="CK29" s="602"/>
      <c r="CL29" s="602"/>
      <c r="CM29" s="602"/>
      <c r="CN29" s="602"/>
      <c r="CO29" s="602"/>
      <c r="CP29" s="602"/>
      <c r="CQ29" s="602"/>
      <c r="CR29" s="602"/>
      <c r="CS29" s="602"/>
      <c r="CT29" s="602"/>
      <c r="CU29" s="602"/>
      <c r="CV29" s="602"/>
      <c r="CW29" s="602"/>
      <c r="CX29" s="602"/>
      <c r="CY29" s="602"/>
      <c r="CZ29" s="602"/>
      <c r="DA29" s="602"/>
      <c r="DB29" s="602"/>
      <c r="DC29" s="602"/>
      <c r="DD29" s="602"/>
      <c r="DE29" s="602"/>
      <c r="DF29" s="602"/>
      <c r="DG29" s="602"/>
      <c r="DH29" s="602"/>
      <c r="DI29" s="602"/>
      <c r="DJ29" s="602"/>
      <c r="DK29" s="602"/>
      <c r="DL29" s="602"/>
      <c r="DM29" s="602"/>
      <c r="DN29" s="602"/>
      <c r="DO29" s="602"/>
      <c r="DP29" s="602"/>
      <c r="DQ29" s="602"/>
      <c r="DR29" s="602"/>
      <c r="DS29" s="602"/>
      <c r="DT29" s="602"/>
      <c r="DU29" s="602"/>
      <c r="DV29" s="602"/>
      <c r="DW29" s="602"/>
      <c r="DX29" s="602"/>
      <c r="DY29" s="602"/>
      <c r="DZ29" s="602"/>
      <c r="EA29" s="602"/>
      <c r="EB29" s="602"/>
      <c r="EC29" s="602"/>
      <c r="ED29" s="602"/>
      <c r="EE29" s="602"/>
      <c r="EF29" s="602"/>
      <c r="EG29" s="602"/>
      <c r="EH29" s="602"/>
      <c r="EI29" s="602"/>
      <c r="EJ29" s="602"/>
      <c r="EK29" s="614"/>
    </row>
    <row r="30" spans="1:142" s="25" customFormat="1" ht="15" customHeight="1" x14ac:dyDescent="0.2">
      <c r="A30" s="617" t="s">
        <v>1624</v>
      </c>
      <c r="B30" s="617"/>
      <c r="C30" s="617"/>
      <c r="D30" s="617"/>
      <c r="E30" s="617"/>
      <c r="F30" s="617"/>
      <c r="G30" s="617"/>
      <c r="H30" s="617"/>
      <c r="I30" s="617"/>
      <c r="J30" s="617"/>
      <c r="K30" s="617"/>
      <c r="L30" s="617"/>
      <c r="M30" s="617"/>
      <c r="N30" s="617"/>
      <c r="O30" s="617"/>
      <c r="P30" s="617"/>
      <c r="Q30" s="617"/>
      <c r="R30" s="617"/>
      <c r="S30" s="617"/>
      <c r="T30" s="617"/>
      <c r="U30" s="617"/>
      <c r="V30" s="617"/>
      <c r="W30" s="617"/>
      <c r="X30" s="617"/>
      <c r="Y30" s="305"/>
      <c r="Z30" s="306"/>
      <c r="AA30" s="306"/>
      <c r="AB30" s="306"/>
      <c r="AC30" s="306"/>
      <c r="AD30" s="602">
        <f>AL30+BJ30+BR30</f>
        <v>4886553.75</v>
      </c>
      <c r="AE30" s="602"/>
      <c r="AF30" s="602"/>
      <c r="AG30" s="602"/>
      <c r="AH30" s="602"/>
      <c r="AI30" s="602"/>
      <c r="AJ30" s="602"/>
      <c r="AK30" s="602"/>
      <c r="AL30" s="602">
        <f>AT30</f>
        <v>4018408.71</v>
      </c>
      <c r="AM30" s="602"/>
      <c r="AN30" s="602"/>
      <c r="AO30" s="602"/>
      <c r="AP30" s="602"/>
      <c r="AQ30" s="602"/>
      <c r="AR30" s="602"/>
      <c r="AS30" s="602"/>
      <c r="AT30" s="602">
        <f>[2]СВОД!$AC$12</f>
        <v>4018408.71</v>
      </c>
      <c r="AU30" s="602"/>
      <c r="AV30" s="602"/>
      <c r="AW30" s="602"/>
      <c r="AX30" s="602"/>
      <c r="AY30" s="602"/>
      <c r="AZ30" s="602"/>
      <c r="BA30" s="602"/>
      <c r="BB30" s="602"/>
      <c r="BC30" s="602"/>
      <c r="BD30" s="602"/>
      <c r="BE30" s="602"/>
      <c r="BF30" s="602"/>
      <c r="BG30" s="602"/>
      <c r="BH30" s="602"/>
      <c r="BI30" s="602"/>
      <c r="BJ30" s="602">
        <f>[2]СВОД!$Q$12</f>
        <v>868145.04</v>
      </c>
      <c r="BK30" s="602"/>
      <c r="BL30" s="602"/>
      <c r="BM30" s="602"/>
      <c r="BN30" s="602"/>
      <c r="BO30" s="602"/>
      <c r="BP30" s="602"/>
      <c r="BQ30" s="602"/>
      <c r="BR30" s="602">
        <f>[2]СВОД!$R$12+[2]СВОД!$S$12</f>
        <v>0</v>
      </c>
      <c r="BS30" s="602"/>
      <c r="BT30" s="602"/>
      <c r="BU30" s="602"/>
      <c r="BV30" s="602"/>
      <c r="BW30" s="602"/>
      <c r="BX30" s="602"/>
      <c r="BY30" s="602"/>
      <c r="BZ30" s="602"/>
      <c r="CA30" s="602"/>
      <c r="CB30" s="602"/>
      <c r="CC30" s="602"/>
      <c r="CD30" s="602"/>
      <c r="CE30" s="602"/>
      <c r="CF30" s="602"/>
      <c r="CG30" s="602"/>
      <c r="CH30" s="602"/>
      <c r="CI30" s="602"/>
      <c r="CJ30" s="602"/>
      <c r="CK30" s="602"/>
      <c r="CL30" s="602"/>
      <c r="CM30" s="602"/>
      <c r="CN30" s="602"/>
      <c r="CO30" s="602"/>
      <c r="CP30" s="602"/>
      <c r="CQ30" s="602"/>
      <c r="CR30" s="602"/>
      <c r="CS30" s="602"/>
      <c r="CT30" s="602"/>
      <c r="CU30" s="602"/>
      <c r="CV30" s="602"/>
      <c r="CW30" s="602"/>
      <c r="CX30" s="602"/>
      <c r="CY30" s="602"/>
      <c r="CZ30" s="602"/>
      <c r="DA30" s="602"/>
      <c r="DB30" s="602"/>
      <c r="DC30" s="602"/>
      <c r="DD30" s="602"/>
      <c r="DE30" s="602"/>
      <c r="DF30" s="602"/>
      <c r="DG30" s="602"/>
      <c r="DH30" s="602"/>
      <c r="DI30" s="602"/>
      <c r="DJ30" s="602"/>
      <c r="DK30" s="602"/>
      <c r="DL30" s="602"/>
      <c r="DM30" s="602"/>
      <c r="DN30" s="602"/>
      <c r="DO30" s="602"/>
      <c r="DP30" s="602"/>
      <c r="DQ30" s="602"/>
      <c r="DR30" s="602"/>
      <c r="DS30" s="602"/>
      <c r="DT30" s="602"/>
      <c r="DU30" s="602"/>
      <c r="DV30" s="602"/>
      <c r="DW30" s="602"/>
      <c r="DX30" s="602"/>
      <c r="DY30" s="602"/>
      <c r="DZ30" s="602"/>
      <c r="EA30" s="602"/>
      <c r="EB30" s="602"/>
      <c r="EC30" s="602"/>
      <c r="ED30" s="602"/>
      <c r="EE30" s="602"/>
      <c r="EF30" s="602"/>
      <c r="EG30" s="602"/>
      <c r="EH30" s="602"/>
      <c r="EI30" s="602"/>
      <c r="EJ30" s="602"/>
      <c r="EK30" s="614"/>
    </row>
    <row r="31" spans="1:142" s="25" customFormat="1" ht="15" customHeight="1" thickBot="1" x14ac:dyDescent="0.25">
      <c r="A31" s="302" t="s">
        <v>38</v>
      </c>
      <c r="B31" s="302"/>
      <c r="C31" s="302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02"/>
      <c r="Y31" s="322" t="s">
        <v>42</v>
      </c>
      <c r="Z31" s="323"/>
      <c r="AA31" s="323"/>
      <c r="AB31" s="323"/>
      <c r="AC31" s="323"/>
      <c r="AD31" s="618">
        <f>AD26+AD22+AD18</f>
        <v>30301918.27</v>
      </c>
      <c r="AE31" s="618"/>
      <c r="AF31" s="618"/>
      <c r="AG31" s="618"/>
      <c r="AH31" s="618"/>
      <c r="AI31" s="618"/>
      <c r="AJ31" s="618"/>
      <c r="AK31" s="618"/>
      <c r="AL31" s="618">
        <f>AL26+AL22+AL18</f>
        <v>26692933.100000001</v>
      </c>
      <c r="AM31" s="618"/>
      <c r="AN31" s="618"/>
      <c r="AO31" s="618"/>
      <c r="AP31" s="618"/>
      <c r="AQ31" s="618"/>
      <c r="AR31" s="618"/>
      <c r="AS31" s="618"/>
      <c r="AT31" s="618">
        <f>AT26+AT22+AT18</f>
        <v>26692933.100000001</v>
      </c>
      <c r="AU31" s="618"/>
      <c r="AV31" s="618"/>
      <c r="AW31" s="618"/>
      <c r="AX31" s="618"/>
      <c r="AY31" s="618"/>
      <c r="AZ31" s="618"/>
      <c r="BA31" s="618"/>
      <c r="BB31" s="618">
        <f>BB26+BB22+BB18</f>
        <v>0</v>
      </c>
      <c r="BC31" s="618"/>
      <c r="BD31" s="618"/>
      <c r="BE31" s="618"/>
      <c r="BF31" s="618"/>
      <c r="BG31" s="618"/>
      <c r="BH31" s="618"/>
      <c r="BI31" s="618"/>
      <c r="BJ31" s="618">
        <f>BJ26+BJ22+BJ18</f>
        <v>2034465.95</v>
      </c>
      <c r="BK31" s="618"/>
      <c r="BL31" s="618"/>
      <c r="BM31" s="618"/>
      <c r="BN31" s="618"/>
      <c r="BO31" s="618"/>
      <c r="BP31" s="618"/>
      <c r="BQ31" s="618"/>
      <c r="BR31" s="618">
        <f>BR26+BR22+BR18</f>
        <v>1574519.22</v>
      </c>
      <c r="BS31" s="618"/>
      <c r="BT31" s="618"/>
      <c r="BU31" s="618"/>
      <c r="BV31" s="618"/>
      <c r="BW31" s="618"/>
      <c r="BX31" s="618"/>
      <c r="BY31" s="618"/>
      <c r="BZ31" s="618">
        <f>BZ26+BZ22+BZ18</f>
        <v>0</v>
      </c>
      <c r="CA31" s="618"/>
      <c r="CB31" s="618"/>
      <c r="CC31" s="618"/>
      <c r="CD31" s="618"/>
      <c r="CE31" s="618"/>
      <c r="CF31" s="618"/>
      <c r="CG31" s="618"/>
      <c r="CH31" s="618">
        <f>CH26+CH22+CH18</f>
        <v>0</v>
      </c>
      <c r="CI31" s="618"/>
      <c r="CJ31" s="618"/>
      <c r="CK31" s="618"/>
      <c r="CL31" s="618"/>
      <c r="CM31" s="618"/>
      <c r="CN31" s="618"/>
      <c r="CO31" s="618"/>
      <c r="CP31" s="618"/>
      <c r="CQ31" s="618"/>
      <c r="CR31" s="618"/>
      <c r="CS31" s="618"/>
      <c r="CT31" s="618"/>
      <c r="CU31" s="618"/>
      <c r="CV31" s="618"/>
      <c r="CW31" s="618"/>
      <c r="CX31" s="618"/>
      <c r="CY31" s="618"/>
      <c r="CZ31" s="618"/>
      <c r="DA31" s="618"/>
      <c r="DB31" s="618"/>
      <c r="DC31" s="618"/>
      <c r="DD31" s="618"/>
      <c r="DE31" s="618"/>
      <c r="DF31" s="618"/>
      <c r="DG31" s="618"/>
      <c r="DH31" s="618"/>
      <c r="DI31" s="618"/>
      <c r="DJ31" s="618"/>
      <c r="DK31" s="618"/>
      <c r="DL31" s="618"/>
      <c r="DM31" s="618"/>
      <c r="DN31" s="618"/>
      <c r="DO31" s="618"/>
      <c r="DP31" s="618"/>
      <c r="DQ31" s="618"/>
      <c r="DR31" s="618"/>
      <c r="DS31" s="618"/>
      <c r="DT31" s="618"/>
      <c r="DU31" s="618"/>
      <c r="DV31" s="618"/>
      <c r="DW31" s="618"/>
      <c r="DX31" s="618"/>
      <c r="DY31" s="618"/>
      <c r="DZ31" s="618"/>
      <c r="EA31" s="618"/>
      <c r="EB31" s="618"/>
      <c r="EC31" s="618"/>
      <c r="ED31" s="618"/>
      <c r="EE31" s="618"/>
      <c r="EF31" s="618"/>
      <c r="EG31" s="618"/>
      <c r="EH31" s="618"/>
      <c r="EI31" s="618"/>
      <c r="EJ31" s="618"/>
      <c r="EK31" s="621"/>
    </row>
    <row r="33" spans="1:141" x14ac:dyDescent="0.2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141" s="2" customFormat="1" ht="11.25" x14ac:dyDescent="0.2">
      <c r="A34" s="594" t="s">
        <v>873</v>
      </c>
      <c r="B34" s="594"/>
      <c r="C34" s="594"/>
      <c r="D34" s="594"/>
      <c r="E34" s="594"/>
      <c r="F34" s="594"/>
      <c r="G34" s="594"/>
      <c r="H34" s="594"/>
      <c r="I34" s="594"/>
      <c r="J34" s="594"/>
      <c r="K34" s="594"/>
      <c r="L34" s="594"/>
      <c r="M34" s="594"/>
      <c r="N34" s="594"/>
      <c r="O34" s="594"/>
      <c r="P34" s="594"/>
      <c r="Q34" s="594"/>
      <c r="R34" s="594"/>
      <c r="S34" s="594"/>
      <c r="T34" s="594"/>
      <c r="U34" s="594"/>
      <c r="V34" s="594"/>
      <c r="W34" s="594"/>
      <c r="X34" s="594"/>
      <c r="Y34" s="594"/>
      <c r="Z34" s="594"/>
      <c r="AA34" s="594"/>
      <c r="AB34" s="594"/>
      <c r="AC34" s="594"/>
      <c r="AD34" s="594"/>
      <c r="AE34" s="594"/>
      <c r="AF34" s="594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594"/>
      <c r="AS34" s="594"/>
      <c r="AT34" s="594"/>
      <c r="AU34" s="594"/>
      <c r="AV34" s="594"/>
      <c r="AW34" s="594"/>
      <c r="AX34" s="594"/>
      <c r="AY34" s="594"/>
      <c r="AZ34" s="594"/>
      <c r="BA34" s="594"/>
      <c r="BB34" s="594"/>
      <c r="BC34" s="594"/>
      <c r="BD34" s="594"/>
      <c r="BE34" s="594"/>
      <c r="BF34" s="594"/>
      <c r="BG34" s="594"/>
      <c r="BH34" s="594"/>
      <c r="BI34" s="594"/>
      <c r="BJ34" s="594"/>
      <c r="BK34" s="594"/>
      <c r="BL34" s="594"/>
      <c r="BM34" s="594"/>
      <c r="BN34" s="594"/>
      <c r="BO34" s="594"/>
      <c r="BP34" s="594"/>
      <c r="BQ34" s="594"/>
      <c r="BR34" s="594"/>
      <c r="BS34" s="594"/>
      <c r="BT34" s="594"/>
      <c r="BU34" s="594"/>
      <c r="BV34" s="594"/>
      <c r="BW34" s="594"/>
      <c r="BX34" s="594"/>
      <c r="BY34" s="594"/>
      <c r="BZ34" s="594"/>
      <c r="CA34" s="594"/>
      <c r="CB34" s="594"/>
      <c r="CC34" s="594"/>
      <c r="CD34" s="594"/>
      <c r="CE34" s="594"/>
      <c r="CF34" s="594"/>
      <c r="CG34" s="594"/>
      <c r="CH34" s="594"/>
      <c r="CI34" s="594"/>
      <c r="CJ34" s="594"/>
      <c r="CK34" s="594"/>
      <c r="CL34" s="594"/>
      <c r="CM34" s="594"/>
      <c r="CN34" s="594"/>
      <c r="CO34" s="594"/>
      <c r="CP34" s="594"/>
      <c r="CQ34" s="594"/>
      <c r="CR34" s="594"/>
      <c r="CS34" s="594"/>
      <c r="CT34" s="594"/>
      <c r="CU34" s="594"/>
      <c r="CV34" s="594"/>
      <c r="CW34" s="594"/>
      <c r="CX34" s="594"/>
      <c r="CY34" s="594"/>
      <c r="CZ34" s="594"/>
      <c r="DA34" s="594"/>
      <c r="DB34" s="594"/>
      <c r="DC34" s="594"/>
      <c r="DD34" s="594"/>
      <c r="DE34" s="594"/>
      <c r="DF34" s="594"/>
      <c r="DG34" s="594"/>
      <c r="DH34" s="594"/>
      <c r="DI34" s="594"/>
      <c r="DJ34" s="594"/>
      <c r="DK34" s="594"/>
      <c r="DL34" s="594"/>
      <c r="DM34" s="594"/>
      <c r="DN34" s="594"/>
      <c r="DO34" s="594"/>
      <c r="DP34" s="594"/>
      <c r="DQ34" s="594"/>
      <c r="DR34" s="594"/>
      <c r="DS34" s="594"/>
      <c r="DT34" s="594"/>
      <c r="DU34" s="594"/>
      <c r="DV34" s="594"/>
      <c r="DW34" s="594"/>
      <c r="DX34" s="594"/>
      <c r="DY34" s="594"/>
      <c r="DZ34" s="594"/>
      <c r="EA34" s="594"/>
      <c r="EB34" s="594"/>
      <c r="EC34" s="594"/>
      <c r="ED34" s="594"/>
      <c r="EE34" s="594"/>
      <c r="EF34" s="594"/>
      <c r="EG34" s="594"/>
      <c r="EH34" s="594"/>
      <c r="EI34" s="594"/>
      <c r="EJ34" s="594"/>
      <c r="EK34" s="594"/>
    </row>
    <row r="35" spans="1:141" s="2" customFormat="1" ht="11.25" x14ac:dyDescent="0.2">
      <c r="A35" s="594"/>
      <c r="B35" s="594"/>
      <c r="C35" s="594"/>
      <c r="D35" s="594"/>
      <c r="E35" s="594"/>
      <c r="F35" s="594"/>
      <c r="G35" s="594"/>
      <c r="H35" s="594"/>
      <c r="I35" s="594"/>
      <c r="J35" s="594"/>
      <c r="K35" s="594"/>
      <c r="L35" s="594"/>
      <c r="M35" s="594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4"/>
      <c r="Z35" s="594"/>
      <c r="AA35" s="594"/>
      <c r="AB35" s="594"/>
      <c r="AC35" s="594"/>
      <c r="AD35" s="594"/>
      <c r="AE35" s="594"/>
      <c r="AF35" s="594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594"/>
      <c r="AS35" s="594"/>
      <c r="AT35" s="594"/>
      <c r="AU35" s="594"/>
      <c r="AV35" s="594"/>
      <c r="AW35" s="594"/>
      <c r="AX35" s="594"/>
      <c r="AY35" s="594"/>
      <c r="AZ35" s="594"/>
      <c r="BA35" s="594"/>
      <c r="BB35" s="594"/>
      <c r="BC35" s="594"/>
      <c r="BD35" s="594"/>
      <c r="BE35" s="594"/>
      <c r="BF35" s="594"/>
      <c r="BG35" s="594"/>
      <c r="BH35" s="594"/>
      <c r="BI35" s="594"/>
      <c r="BJ35" s="594"/>
      <c r="BK35" s="594"/>
      <c r="BL35" s="594"/>
      <c r="BM35" s="594"/>
      <c r="BN35" s="594"/>
      <c r="BO35" s="594"/>
      <c r="BP35" s="594"/>
      <c r="BQ35" s="594"/>
      <c r="BR35" s="594"/>
      <c r="BS35" s="594"/>
      <c r="BT35" s="594"/>
      <c r="BU35" s="594"/>
      <c r="BV35" s="594"/>
      <c r="BW35" s="594"/>
      <c r="BX35" s="594"/>
      <c r="BY35" s="594"/>
      <c r="BZ35" s="594"/>
      <c r="CA35" s="594"/>
      <c r="CB35" s="594"/>
      <c r="CC35" s="594"/>
      <c r="CD35" s="594"/>
      <c r="CE35" s="594"/>
      <c r="CF35" s="594"/>
      <c r="CG35" s="594"/>
      <c r="CH35" s="594"/>
      <c r="CI35" s="594"/>
      <c r="CJ35" s="594"/>
      <c r="CK35" s="594"/>
      <c r="CL35" s="594"/>
      <c r="CM35" s="594"/>
      <c r="CN35" s="594"/>
      <c r="CO35" s="594"/>
      <c r="CP35" s="594"/>
      <c r="CQ35" s="594"/>
      <c r="CR35" s="594"/>
      <c r="CS35" s="594"/>
      <c r="CT35" s="594"/>
      <c r="CU35" s="594"/>
      <c r="CV35" s="594"/>
      <c r="CW35" s="594"/>
      <c r="CX35" s="594"/>
      <c r="CY35" s="594"/>
      <c r="CZ35" s="594"/>
      <c r="DA35" s="594"/>
      <c r="DB35" s="594"/>
      <c r="DC35" s="594"/>
      <c r="DD35" s="594"/>
      <c r="DE35" s="594"/>
      <c r="DF35" s="594"/>
      <c r="DG35" s="594"/>
      <c r="DH35" s="594"/>
      <c r="DI35" s="594"/>
      <c r="DJ35" s="594"/>
      <c r="DK35" s="594"/>
      <c r="DL35" s="594"/>
      <c r="DM35" s="594"/>
      <c r="DN35" s="594"/>
      <c r="DO35" s="594"/>
      <c r="DP35" s="594"/>
      <c r="DQ35" s="594"/>
      <c r="DR35" s="594"/>
      <c r="DS35" s="594"/>
      <c r="DT35" s="594"/>
      <c r="DU35" s="594"/>
      <c r="DV35" s="594"/>
      <c r="DW35" s="594"/>
      <c r="DX35" s="594"/>
      <c r="DY35" s="594"/>
      <c r="DZ35" s="594"/>
      <c r="EA35" s="594"/>
      <c r="EB35" s="594"/>
      <c r="EC35" s="594"/>
      <c r="ED35" s="594"/>
      <c r="EE35" s="594"/>
      <c r="EF35" s="594"/>
      <c r="EG35" s="594"/>
      <c r="EH35" s="594"/>
      <c r="EI35" s="594"/>
      <c r="EJ35" s="594"/>
      <c r="EK35" s="594"/>
    </row>
    <row r="36" spans="1:141" s="2" customFormat="1" ht="12" customHeight="1" x14ac:dyDescent="0.2">
      <c r="A36" s="17" t="s">
        <v>339</v>
      </c>
    </row>
    <row r="37" spans="1:141" s="2" customFormat="1" ht="12" customHeight="1" x14ac:dyDescent="0.2">
      <c r="A37" s="17" t="s">
        <v>340</v>
      </c>
    </row>
    <row r="38" spans="1:141" s="2" customFormat="1" ht="12" customHeight="1" x14ac:dyDescent="0.2">
      <c r="A38" s="17" t="s">
        <v>341</v>
      </c>
    </row>
    <row r="39" spans="1:141" s="2" customFormat="1" ht="12" customHeight="1" x14ac:dyDescent="0.2">
      <c r="A39" s="17" t="s">
        <v>342</v>
      </c>
    </row>
    <row r="40" spans="1:141" s="2" customFormat="1" ht="12" customHeight="1" x14ac:dyDescent="0.2">
      <c r="A40" s="17" t="s">
        <v>343</v>
      </c>
    </row>
    <row r="41" spans="1:141" s="2" customFormat="1" ht="12" customHeight="1" x14ac:dyDescent="0.2">
      <c r="A41" s="17" t="s">
        <v>344</v>
      </c>
    </row>
  </sheetData>
  <customSheetViews>
    <customSheetView guid="{5B44D67A-4A8A-4B75-BA10-E8F24D4649E0}">
      <selection activeCell="A34" sqref="A34:EK35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34" sqref="A34:EK35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34" sqref="A34:EK35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1">
    <mergeCell ref="CX13:DE13"/>
    <mergeCell ref="DF13:DM13"/>
    <mergeCell ref="DN13:DU13"/>
    <mergeCell ref="DV13:EC13"/>
    <mergeCell ref="CX15:DE15"/>
    <mergeCell ref="A16:X16"/>
    <mergeCell ref="Y16:AC16"/>
    <mergeCell ref="AD16:AK16"/>
    <mergeCell ref="AL16:AS16"/>
    <mergeCell ref="AT16:BA16"/>
    <mergeCell ref="BB16:BI16"/>
    <mergeCell ref="BJ16:BQ16"/>
    <mergeCell ref="BR16:BY16"/>
    <mergeCell ref="BZ16:CG16"/>
    <mergeCell ref="DF14:DM14"/>
    <mergeCell ref="DN14:DU14"/>
    <mergeCell ref="DV14:EC14"/>
    <mergeCell ref="BR15:BY15"/>
    <mergeCell ref="BZ15:CG15"/>
    <mergeCell ref="CH15:CO15"/>
    <mergeCell ref="CP15:CW15"/>
    <mergeCell ref="A11:X11"/>
    <mergeCell ref="Y11:AC11"/>
    <mergeCell ref="AD11:AK11"/>
    <mergeCell ref="AL11:AS11"/>
    <mergeCell ref="AT11:BA11"/>
    <mergeCell ref="ED12:EK12"/>
    <mergeCell ref="A13:X13"/>
    <mergeCell ref="Y13:AC13"/>
    <mergeCell ref="AD13:AK13"/>
    <mergeCell ref="AL13:AS13"/>
    <mergeCell ref="AT13:BA13"/>
    <mergeCell ref="BB13:BI13"/>
    <mergeCell ref="BJ13:BQ13"/>
    <mergeCell ref="BR13:BY13"/>
    <mergeCell ref="BZ13:CG13"/>
    <mergeCell ref="CH12:CO12"/>
    <mergeCell ref="CP12:CW12"/>
    <mergeCell ref="CX12:DE12"/>
    <mergeCell ref="DF12:DM12"/>
    <mergeCell ref="DN12:DU12"/>
    <mergeCell ref="DV12:EC12"/>
    <mergeCell ref="ED13:EK13"/>
    <mergeCell ref="CH13:CO13"/>
    <mergeCell ref="CP13:CW13"/>
    <mergeCell ref="A12:X12"/>
    <mergeCell ref="Y12:AC12"/>
    <mergeCell ref="AD12:AK12"/>
    <mergeCell ref="AL12:AS12"/>
    <mergeCell ref="AT12:BA12"/>
    <mergeCell ref="BB12:BI12"/>
    <mergeCell ref="BJ12:BQ12"/>
    <mergeCell ref="BR12:BY12"/>
    <mergeCell ref="BZ12:CG12"/>
    <mergeCell ref="BZ6:CO6"/>
    <mergeCell ref="BR7:BY7"/>
    <mergeCell ref="BZ7:CG7"/>
    <mergeCell ref="CP6:EK6"/>
    <mergeCell ref="CP7:EK7"/>
    <mergeCell ref="DF8:DU8"/>
    <mergeCell ref="A34:EK35"/>
    <mergeCell ref="CP3:EK3"/>
    <mergeCell ref="CP4:EK4"/>
    <mergeCell ref="BZ3:CO3"/>
    <mergeCell ref="BZ4:CO4"/>
    <mergeCell ref="AD3:BY3"/>
    <mergeCell ref="AD4:BY4"/>
    <mergeCell ref="AD5:BY5"/>
    <mergeCell ref="BZ5:CO5"/>
    <mergeCell ref="CP5:EK5"/>
    <mergeCell ref="CX31:DE31"/>
    <mergeCell ref="DF31:DM31"/>
    <mergeCell ref="DN31:DU31"/>
    <mergeCell ref="DV31:EC31"/>
    <mergeCell ref="ED31:EK31"/>
    <mergeCell ref="BB31:BI31"/>
    <mergeCell ref="BJ31:BQ31"/>
    <mergeCell ref="DF10:DU10"/>
    <mergeCell ref="BR31:BY31"/>
    <mergeCell ref="BZ31:CG31"/>
    <mergeCell ref="CH31:CO31"/>
    <mergeCell ref="CP31:CW31"/>
    <mergeCell ref="DF30:DM30"/>
    <mergeCell ref="DN30:DU30"/>
    <mergeCell ref="DV30:EC30"/>
    <mergeCell ref="ED30:EK30"/>
    <mergeCell ref="A31:X31"/>
    <mergeCell ref="Y31:AC31"/>
    <mergeCell ref="AD31:AK31"/>
    <mergeCell ref="AL31:AS31"/>
    <mergeCell ref="AT31:BA31"/>
    <mergeCell ref="BJ30:BQ30"/>
    <mergeCell ref="BR30:BY30"/>
    <mergeCell ref="BZ30:CG30"/>
    <mergeCell ref="CH30:CO30"/>
    <mergeCell ref="CP30:CW30"/>
    <mergeCell ref="CX30:DE30"/>
    <mergeCell ref="A30:X30"/>
    <mergeCell ref="Y30:AC30"/>
    <mergeCell ref="AD30:AK30"/>
    <mergeCell ref="AL30:AS30"/>
    <mergeCell ref="AT30:BA30"/>
    <mergeCell ref="BB30:BI30"/>
    <mergeCell ref="CX28:DE29"/>
    <mergeCell ref="DF28:DM29"/>
    <mergeCell ref="DN28:DU29"/>
    <mergeCell ref="DV28:EC29"/>
    <mergeCell ref="ED28:EK29"/>
    <mergeCell ref="BB28:BI29"/>
    <mergeCell ref="BJ28:BQ29"/>
    <mergeCell ref="BR28:BY29"/>
    <mergeCell ref="BZ28:CG29"/>
    <mergeCell ref="CH28:CO29"/>
    <mergeCell ref="CP28:CW29"/>
    <mergeCell ref="A28:X28"/>
    <mergeCell ref="Y28:AC29"/>
    <mergeCell ref="AD28:AK29"/>
    <mergeCell ref="AL28:AS29"/>
    <mergeCell ref="AT28:BA29"/>
    <mergeCell ref="A29:X29"/>
    <mergeCell ref="DF25:DM25"/>
    <mergeCell ref="DN25:DU25"/>
    <mergeCell ref="CX26:DE27"/>
    <mergeCell ref="DF26:DM27"/>
    <mergeCell ref="BB26:BI27"/>
    <mergeCell ref="BJ26:BQ27"/>
    <mergeCell ref="BR26:BY27"/>
    <mergeCell ref="BZ26:CG27"/>
    <mergeCell ref="CH26:CO27"/>
    <mergeCell ref="CP26:CW27"/>
    <mergeCell ref="DV25:EC25"/>
    <mergeCell ref="ED25:EK25"/>
    <mergeCell ref="A26:X26"/>
    <mergeCell ref="Y26:AC27"/>
    <mergeCell ref="AD26:AK27"/>
    <mergeCell ref="AL26:AS27"/>
    <mergeCell ref="AT26:BA27"/>
    <mergeCell ref="BJ25:BQ25"/>
    <mergeCell ref="BR25:BY25"/>
    <mergeCell ref="BZ25:CG25"/>
    <mergeCell ref="CH25:CO25"/>
    <mergeCell ref="CP25:CW25"/>
    <mergeCell ref="CX25:DE25"/>
    <mergeCell ref="A25:X25"/>
    <mergeCell ref="Y25:AC25"/>
    <mergeCell ref="AD25:AK25"/>
    <mergeCell ref="AL25:AS25"/>
    <mergeCell ref="AT25:BA25"/>
    <mergeCell ref="BB25:BI25"/>
    <mergeCell ref="DN26:DU27"/>
    <mergeCell ref="DV26:EC27"/>
    <mergeCell ref="ED26:EK27"/>
    <mergeCell ref="A27:X27"/>
    <mergeCell ref="A24:X24"/>
    <mergeCell ref="BJ23:BQ24"/>
    <mergeCell ref="BR23:BY24"/>
    <mergeCell ref="BZ23:CG24"/>
    <mergeCell ref="CH23:CO24"/>
    <mergeCell ref="CP23:CW24"/>
    <mergeCell ref="CX23:DE24"/>
    <mergeCell ref="A23:X23"/>
    <mergeCell ref="Y23:AC24"/>
    <mergeCell ref="AD23:AK24"/>
    <mergeCell ref="AL23:AS24"/>
    <mergeCell ref="AT23:BA24"/>
    <mergeCell ref="BB23:BI24"/>
    <mergeCell ref="DV22:EC22"/>
    <mergeCell ref="ED22:EK22"/>
    <mergeCell ref="BB22:BI22"/>
    <mergeCell ref="BJ22:BQ22"/>
    <mergeCell ref="BR22:BY22"/>
    <mergeCell ref="BZ22:CG22"/>
    <mergeCell ref="CH22:CO22"/>
    <mergeCell ref="CP22:CW22"/>
    <mergeCell ref="DF23:DM24"/>
    <mergeCell ref="DN23:DU24"/>
    <mergeCell ref="DV23:EC24"/>
    <mergeCell ref="ED23:EK24"/>
    <mergeCell ref="DF21:DM21"/>
    <mergeCell ref="DN21:DU21"/>
    <mergeCell ref="DV21:EC21"/>
    <mergeCell ref="ED21:EK21"/>
    <mergeCell ref="A22:X22"/>
    <mergeCell ref="Y22:AC22"/>
    <mergeCell ref="AD22:AK22"/>
    <mergeCell ref="AL22:AS22"/>
    <mergeCell ref="AT22:BA22"/>
    <mergeCell ref="BJ21:BQ21"/>
    <mergeCell ref="BR21:BY21"/>
    <mergeCell ref="BZ21:CG21"/>
    <mergeCell ref="CH21:CO21"/>
    <mergeCell ref="CP21:CW21"/>
    <mergeCell ref="CX21:DE21"/>
    <mergeCell ref="A21:X21"/>
    <mergeCell ref="Y21:AC21"/>
    <mergeCell ref="AD21:AK21"/>
    <mergeCell ref="AL21:AS21"/>
    <mergeCell ref="AT21:BA21"/>
    <mergeCell ref="BB21:BI21"/>
    <mergeCell ref="CX22:DE22"/>
    <mergeCell ref="DF22:DM22"/>
    <mergeCell ref="DN22:DU22"/>
    <mergeCell ref="DF19:DM20"/>
    <mergeCell ref="DN19:DU20"/>
    <mergeCell ref="DV19:EC20"/>
    <mergeCell ref="ED19:EK20"/>
    <mergeCell ref="A20:X20"/>
    <mergeCell ref="BJ19:BQ20"/>
    <mergeCell ref="BR19:BY20"/>
    <mergeCell ref="BZ19:CG20"/>
    <mergeCell ref="CH19:CO20"/>
    <mergeCell ref="CP19:CW20"/>
    <mergeCell ref="CX19:DE20"/>
    <mergeCell ref="A19:X19"/>
    <mergeCell ref="Y19:AC20"/>
    <mergeCell ref="AD19:AK20"/>
    <mergeCell ref="AL19:AS20"/>
    <mergeCell ref="AT19:BA20"/>
    <mergeCell ref="BB19:BI20"/>
    <mergeCell ref="CX18:DE18"/>
    <mergeCell ref="DF18:DM18"/>
    <mergeCell ref="DN18:DU18"/>
    <mergeCell ref="DV18:EC18"/>
    <mergeCell ref="ED18:EK18"/>
    <mergeCell ref="BB18:BI18"/>
    <mergeCell ref="BJ18:BQ18"/>
    <mergeCell ref="BR18:BY18"/>
    <mergeCell ref="BZ18:CG18"/>
    <mergeCell ref="CH18:CO18"/>
    <mergeCell ref="CP18:CW18"/>
    <mergeCell ref="A18:X18"/>
    <mergeCell ref="Y18:AC18"/>
    <mergeCell ref="AD18:AK18"/>
    <mergeCell ref="AL18:AS18"/>
    <mergeCell ref="AT18:BA18"/>
    <mergeCell ref="BJ17:BQ17"/>
    <mergeCell ref="BR17:BY17"/>
    <mergeCell ref="BZ17:CG17"/>
    <mergeCell ref="CH17:CO17"/>
    <mergeCell ref="A17:X17"/>
    <mergeCell ref="Y17:AC17"/>
    <mergeCell ref="AD17:AK17"/>
    <mergeCell ref="AL17:AS17"/>
    <mergeCell ref="AT17:BA17"/>
    <mergeCell ref="BB17:BI17"/>
    <mergeCell ref="DF17:DM17"/>
    <mergeCell ref="DN17:DU17"/>
    <mergeCell ref="DV17:EC17"/>
    <mergeCell ref="ED17:EK17"/>
    <mergeCell ref="CP17:CW17"/>
    <mergeCell ref="CX17:DE17"/>
    <mergeCell ref="ED16:EK16"/>
    <mergeCell ref="CH16:CO16"/>
    <mergeCell ref="CP16:CW16"/>
    <mergeCell ref="CX16:DE16"/>
    <mergeCell ref="DF16:DM16"/>
    <mergeCell ref="DN16:DU16"/>
    <mergeCell ref="DV16:EC16"/>
    <mergeCell ref="ED14:EK14"/>
    <mergeCell ref="A15:X15"/>
    <mergeCell ref="Y15:AC15"/>
    <mergeCell ref="AD15:AK15"/>
    <mergeCell ref="AL15:AS15"/>
    <mergeCell ref="AT15:BA15"/>
    <mergeCell ref="BJ14:BQ14"/>
    <mergeCell ref="BR14:BY14"/>
    <mergeCell ref="BZ14:CG14"/>
    <mergeCell ref="CH14:CO14"/>
    <mergeCell ref="CP14:CW14"/>
    <mergeCell ref="CX14:DE14"/>
    <mergeCell ref="A14:X14"/>
    <mergeCell ref="Y14:AC14"/>
    <mergeCell ref="AD14:AK14"/>
    <mergeCell ref="AL14:AS14"/>
    <mergeCell ref="AT14:BA14"/>
    <mergeCell ref="BB14:BI14"/>
    <mergeCell ref="DF15:DM15"/>
    <mergeCell ref="DN15:DU15"/>
    <mergeCell ref="DV15:EC15"/>
    <mergeCell ref="ED15:EK15"/>
    <mergeCell ref="BB15:BI15"/>
    <mergeCell ref="BJ15:BQ15"/>
    <mergeCell ref="DV11:EC11"/>
    <mergeCell ref="ED11:EK11"/>
    <mergeCell ref="BB11:BI11"/>
    <mergeCell ref="BJ11:BQ11"/>
    <mergeCell ref="BR11:BY11"/>
    <mergeCell ref="BZ11:CG11"/>
    <mergeCell ref="CH11:CO11"/>
    <mergeCell ref="CP11:CW11"/>
    <mergeCell ref="DV10:EC10"/>
    <mergeCell ref="ED10:EK10"/>
    <mergeCell ref="BJ10:BQ10"/>
    <mergeCell ref="BR10:BY10"/>
    <mergeCell ref="BZ10:CG10"/>
    <mergeCell ref="CH10:CO10"/>
    <mergeCell ref="CP10:CW10"/>
    <mergeCell ref="CX10:DE10"/>
    <mergeCell ref="CX11:DE11"/>
    <mergeCell ref="DF11:DM11"/>
    <mergeCell ref="DN11:DU11"/>
    <mergeCell ref="DV9:EC9"/>
    <mergeCell ref="ED9:EK9"/>
    <mergeCell ref="A10:X10"/>
    <mergeCell ref="Y10:AC10"/>
    <mergeCell ref="AD10:AK10"/>
    <mergeCell ref="AL10:AS10"/>
    <mergeCell ref="AT10:BA10"/>
    <mergeCell ref="BB10:BI10"/>
    <mergeCell ref="BR9:BY9"/>
    <mergeCell ref="BZ9:CG9"/>
    <mergeCell ref="CH9:CO9"/>
    <mergeCell ref="CP9:CW9"/>
    <mergeCell ref="CX9:DE9"/>
    <mergeCell ref="DF9:DU9"/>
    <mergeCell ref="BJ9:BQ9"/>
    <mergeCell ref="BZ8:CG8"/>
    <mergeCell ref="CH8:CO8"/>
    <mergeCell ref="CP8:CW8"/>
    <mergeCell ref="CX8:DE8"/>
    <mergeCell ref="A8:X8"/>
    <mergeCell ref="Y8:AC8"/>
    <mergeCell ref="AD8:AK8"/>
    <mergeCell ref="AL8:AS8"/>
    <mergeCell ref="BJ8:BQ8"/>
    <mergeCell ref="BR8:BY8"/>
    <mergeCell ref="AT8:BI8"/>
    <mergeCell ref="A4:X4"/>
    <mergeCell ref="Y4:AC4"/>
    <mergeCell ref="A1:EK1"/>
    <mergeCell ref="A3:X3"/>
    <mergeCell ref="Y3:AC3"/>
    <mergeCell ref="AD6:AK6"/>
    <mergeCell ref="AL6:BY6"/>
    <mergeCell ref="AL7:BI7"/>
    <mergeCell ref="AT9:BI9"/>
    <mergeCell ref="CH7:CO7"/>
    <mergeCell ref="A7:X7"/>
    <mergeCell ref="Y7:AC7"/>
    <mergeCell ref="AD7:AK7"/>
    <mergeCell ref="BJ7:BQ7"/>
    <mergeCell ref="A6:X6"/>
    <mergeCell ref="Y6:AC6"/>
    <mergeCell ref="A5:X5"/>
    <mergeCell ref="Y5:AC5"/>
    <mergeCell ref="DV8:EC8"/>
    <mergeCell ref="ED8:EK8"/>
    <mergeCell ref="A9:X9"/>
    <mergeCell ref="Y9:AC9"/>
    <mergeCell ref="AD9:AK9"/>
    <mergeCell ref="AL9:AS9"/>
  </mergeCells>
  <pageMargins left="0.59055118110236227" right="0.39370078740157483" top="0.78740157480314965" bottom="0.39370078740157483" header="0.27559055118110237" footer="0.27559055118110237"/>
  <pageSetup paperSize="8" scale="99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L41"/>
  <sheetViews>
    <sheetView workbookViewId="0">
      <selection activeCell="CW31" sqref="CQ31:DX32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49" t="s">
        <v>365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2" s="25" customFormat="1" ht="13.5" thickBot="1" x14ac:dyDescent="0.25"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42" s="25" customFormat="1" ht="12.75" x14ac:dyDescent="0.2">
      <c r="A4" s="28"/>
      <c r="BL4" s="23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541" t="str">
        <f>Лист1!$BD$16</f>
        <v>25</v>
      </c>
      <c r="CB4" s="541"/>
      <c r="CC4" s="541"/>
      <c r="CD4" s="28" t="s">
        <v>10</v>
      </c>
      <c r="DU4" s="23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2" s="25" customFormat="1" ht="12.75" x14ac:dyDescent="0.2">
      <c r="A5" s="28"/>
      <c r="DU5" s="23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2" s="25" customFormat="1" ht="12.75" x14ac:dyDescent="0.2">
      <c r="A6" s="28"/>
      <c r="DU6" s="23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25" customFormat="1" ht="32.25" customHeight="1" x14ac:dyDescent="0.2">
      <c r="A7" s="28" t="s">
        <v>11</v>
      </c>
      <c r="Z7" s="373" t="str">
        <f>Лист1!P20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23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25" customFormat="1" ht="12.75" x14ac:dyDescent="0.2">
      <c r="A8" s="28" t="s">
        <v>12</v>
      </c>
      <c r="DU8" s="23"/>
      <c r="DW8" s="499" t="str">
        <f>Лист1!$CI$22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25" customFormat="1" ht="12.75" x14ac:dyDescent="0.2">
      <c r="A9" s="28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23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25" customFormat="1" ht="12.75" x14ac:dyDescent="0.2">
      <c r="A10" s="28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23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25" customFormat="1" ht="13.5" thickBot="1" x14ac:dyDescent="0.25">
      <c r="A11" s="28" t="s">
        <v>15</v>
      </c>
      <c r="DU11" s="23"/>
      <c r="DW11" s="260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2"/>
    </row>
    <row r="13" spans="1:142" s="25" customFormat="1" ht="12.75" customHeight="1" x14ac:dyDescent="0.2">
      <c r="A13" s="510" t="s">
        <v>366</v>
      </c>
      <c r="B13" s="510"/>
      <c r="C13" s="510"/>
      <c r="D13" s="510"/>
      <c r="E13" s="510"/>
      <c r="F13" s="510"/>
      <c r="G13" s="510"/>
      <c r="H13" s="510"/>
      <c r="I13" s="510"/>
      <c r="J13" s="510"/>
      <c r="K13" s="510"/>
      <c r="L13" s="510"/>
      <c r="M13" s="510"/>
      <c r="N13" s="510"/>
      <c r="O13" s="510"/>
      <c r="P13" s="510"/>
      <c r="Q13" s="510"/>
      <c r="R13" s="510"/>
      <c r="S13" s="510"/>
      <c r="T13" s="510"/>
      <c r="U13" s="510"/>
      <c r="V13" s="510"/>
      <c r="W13" s="510"/>
      <c r="X13" s="510"/>
      <c r="Y13" s="510"/>
      <c r="Z13" s="510"/>
      <c r="AA13" s="510"/>
      <c r="AB13" s="510"/>
      <c r="AC13" s="510"/>
      <c r="AD13" s="510"/>
      <c r="AE13" s="510"/>
      <c r="AF13" s="510"/>
      <c r="AG13" s="510"/>
      <c r="AH13" s="510"/>
      <c r="AI13" s="510"/>
      <c r="AJ13" s="510"/>
      <c r="AK13" s="510"/>
      <c r="AL13" s="510"/>
      <c r="AM13" s="510"/>
      <c r="AN13" s="510"/>
      <c r="AO13" s="543" t="s">
        <v>367</v>
      </c>
      <c r="AP13" s="544"/>
      <c r="AQ13" s="544"/>
      <c r="AR13" s="544"/>
      <c r="AS13" s="544"/>
      <c r="AT13" s="544"/>
      <c r="AU13" s="544"/>
      <c r="AV13" s="544"/>
      <c r="AW13" s="544"/>
      <c r="AX13" s="544"/>
      <c r="AY13" s="544"/>
      <c r="AZ13" s="544"/>
      <c r="BA13" s="544"/>
      <c r="BB13" s="544"/>
      <c r="BC13" s="544"/>
      <c r="BD13" s="544"/>
      <c r="BE13" s="544"/>
      <c r="BF13" s="544"/>
      <c r="BG13" s="544"/>
      <c r="BH13" s="544"/>
      <c r="BI13" s="544"/>
      <c r="BJ13" s="544"/>
      <c r="BK13" s="544"/>
      <c r="BL13" s="544"/>
      <c r="BM13" s="544"/>
      <c r="BN13" s="544"/>
      <c r="BO13" s="542"/>
      <c r="BP13" s="291" t="s">
        <v>368</v>
      </c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348" t="s">
        <v>370</v>
      </c>
      <c r="DI13" s="510"/>
      <c r="DJ13" s="510"/>
      <c r="DK13" s="510"/>
      <c r="DL13" s="510"/>
      <c r="DM13" s="510"/>
      <c r="DN13" s="510"/>
      <c r="DO13" s="510"/>
      <c r="DP13" s="510"/>
      <c r="DQ13" s="510"/>
      <c r="DR13" s="510"/>
      <c r="DS13" s="510"/>
      <c r="DT13" s="510"/>
      <c r="DU13" s="510"/>
      <c r="DV13" s="365"/>
      <c r="DW13" s="510" t="s">
        <v>370</v>
      </c>
      <c r="DX13" s="510"/>
      <c r="DY13" s="510"/>
      <c r="DZ13" s="510"/>
      <c r="EA13" s="510"/>
      <c r="EB13" s="510"/>
      <c r="EC13" s="510"/>
      <c r="ED13" s="510"/>
      <c r="EE13" s="510"/>
      <c r="EF13" s="510"/>
      <c r="EG13" s="510"/>
      <c r="EH13" s="510"/>
      <c r="EI13" s="510"/>
      <c r="EJ13" s="510"/>
      <c r="EK13" s="510"/>
      <c r="EL13" s="76"/>
    </row>
    <row r="14" spans="1:142" s="25" customFormat="1" ht="12.75" customHeight="1" x14ac:dyDescent="0.2">
      <c r="A14" s="512"/>
      <c r="B14" s="512"/>
      <c r="C14" s="512"/>
      <c r="D14" s="512"/>
      <c r="E14" s="512"/>
      <c r="F14" s="512"/>
      <c r="G14" s="512"/>
      <c r="H14" s="512"/>
      <c r="I14" s="512"/>
      <c r="J14" s="512"/>
      <c r="K14" s="512"/>
      <c r="L14" s="512"/>
      <c r="M14" s="512"/>
      <c r="N14" s="512"/>
      <c r="O14" s="512"/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512"/>
      <c r="AA14" s="512"/>
      <c r="AB14" s="512"/>
      <c r="AC14" s="512"/>
      <c r="AD14" s="512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360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  <c r="BA14" s="512"/>
      <c r="BB14" s="512"/>
      <c r="BC14" s="512"/>
      <c r="BD14" s="512"/>
      <c r="BE14" s="512"/>
      <c r="BF14" s="512"/>
      <c r="BG14" s="512"/>
      <c r="BH14" s="512"/>
      <c r="BI14" s="512"/>
      <c r="BJ14" s="512"/>
      <c r="BK14" s="512"/>
      <c r="BL14" s="512"/>
      <c r="BM14" s="512"/>
      <c r="BN14" s="512"/>
      <c r="BO14" s="364"/>
      <c r="BP14" s="512" t="s">
        <v>369</v>
      </c>
      <c r="BQ14" s="512"/>
      <c r="BR14" s="512"/>
      <c r="BS14" s="512"/>
      <c r="BT14" s="512"/>
      <c r="BU14" s="512"/>
      <c r="BV14" s="512"/>
      <c r="BW14" s="512"/>
      <c r="BX14" s="512"/>
      <c r="BY14" s="512"/>
      <c r="BZ14" s="512"/>
      <c r="CA14" s="512"/>
      <c r="CB14" s="512"/>
      <c r="CC14" s="512"/>
      <c r="CD14" s="512"/>
      <c r="CE14" s="512"/>
      <c r="CF14" s="512"/>
      <c r="CG14" s="512"/>
      <c r="CH14" s="512"/>
      <c r="CI14" s="512"/>
      <c r="CJ14" s="348" t="s">
        <v>36</v>
      </c>
      <c r="CK14" s="510"/>
      <c r="CL14" s="510"/>
      <c r="CM14" s="510"/>
      <c r="CN14" s="510"/>
      <c r="CO14" s="510"/>
      <c r="CP14" s="510"/>
      <c r="CQ14" s="510"/>
      <c r="CR14" s="510"/>
      <c r="CS14" s="510"/>
      <c r="CT14" s="510"/>
      <c r="CU14" s="365"/>
      <c r="CV14" s="348" t="s">
        <v>37</v>
      </c>
      <c r="CW14" s="510"/>
      <c r="CX14" s="510"/>
      <c r="CY14" s="510"/>
      <c r="CZ14" s="510"/>
      <c r="DA14" s="510"/>
      <c r="DB14" s="510"/>
      <c r="DC14" s="510"/>
      <c r="DD14" s="510"/>
      <c r="DE14" s="510"/>
      <c r="DF14" s="510"/>
      <c r="DG14" s="365"/>
      <c r="DH14" s="576" t="s">
        <v>371</v>
      </c>
      <c r="DI14" s="577"/>
      <c r="DJ14" s="577"/>
      <c r="DK14" s="577"/>
      <c r="DL14" s="577"/>
      <c r="DM14" s="577"/>
      <c r="DN14" s="577"/>
      <c r="DO14" s="577"/>
      <c r="DP14" s="577"/>
      <c r="DQ14" s="577"/>
      <c r="DR14" s="577"/>
      <c r="DS14" s="577"/>
      <c r="DT14" s="577"/>
      <c r="DU14" s="577"/>
      <c r="DV14" s="578"/>
      <c r="DW14" s="512" t="s">
        <v>372</v>
      </c>
      <c r="DX14" s="512"/>
      <c r="DY14" s="512"/>
      <c r="DZ14" s="512"/>
      <c r="EA14" s="512"/>
      <c r="EB14" s="512"/>
      <c r="EC14" s="512"/>
      <c r="ED14" s="512"/>
      <c r="EE14" s="512"/>
      <c r="EF14" s="512"/>
      <c r="EG14" s="512"/>
      <c r="EH14" s="512"/>
      <c r="EI14" s="512"/>
      <c r="EJ14" s="512"/>
      <c r="EK14" s="512"/>
      <c r="EL14" s="76"/>
    </row>
    <row r="15" spans="1:142" s="25" customFormat="1" ht="12.75" customHeight="1" x14ac:dyDescent="0.2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363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36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363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361"/>
      <c r="CV15" s="363"/>
      <c r="CW15" s="241"/>
      <c r="CX15" s="241"/>
      <c r="CY15" s="241"/>
      <c r="CZ15" s="241"/>
      <c r="DA15" s="241"/>
      <c r="DB15" s="241"/>
      <c r="DC15" s="241"/>
      <c r="DD15" s="241"/>
      <c r="DE15" s="241"/>
      <c r="DF15" s="241"/>
      <c r="DG15" s="361"/>
      <c r="DH15" s="363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361"/>
      <c r="DW15" s="288" t="s">
        <v>373</v>
      </c>
      <c r="DX15" s="288"/>
      <c r="DY15" s="288"/>
      <c r="DZ15" s="288"/>
      <c r="EA15" s="288"/>
      <c r="EB15" s="288"/>
      <c r="EC15" s="288"/>
      <c r="ED15" s="288"/>
      <c r="EE15" s="288"/>
      <c r="EF15" s="288"/>
      <c r="EG15" s="288"/>
      <c r="EH15" s="288"/>
      <c r="EI15" s="288"/>
      <c r="EJ15" s="288"/>
      <c r="EK15" s="288"/>
      <c r="EL15" s="76"/>
    </row>
    <row r="16" spans="1:142" s="25" customFormat="1" ht="13.5" thickBot="1" x14ac:dyDescent="0.25">
      <c r="A16" s="356">
        <v>1</v>
      </c>
      <c r="B16" s="357"/>
      <c r="C16" s="357"/>
      <c r="D16" s="357"/>
      <c r="E16" s="357"/>
      <c r="F16" s="357"/>
      <c r="G16" s="357"/>
      <c r="H16" s="357"/>
      <c r="I16" s="357"/>
      <c r="J16" s="357"/>
      <c r="K16" s="357"/>
      <c r="L16" s="357"/>
      <c r="M16" s="357"/>
      <c r="N16" s="357"/>
      <c r="O16" s="357"/>
      <c r="P16" s="357"/>
      <c r="Q16" s="357"/>
      <c r="R16" s="357"/>
      <c r="S16" s="357"/>
      <c r="T16" s="357"/>
      <c r="U16" s="357"/>
      <c r="V16" s="357"/>
      <c r="W16" s="357"/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  <c r="AH16" s="357"/>
      <c r="AI16" s="357"/>
      <c r="AJ16" s="357"/>
      <c r="AK16" s="357"/>
      <c r="AL16" s="357"/>
      <c r="AM16" s="357"/>
      <c r="AN16" s="357"/>
      <c r="AO16" s="347">
        <v>2</v>
      </c>
      <c r="AP16" s="347"/>
      <c r="AQ16" s="347"/>
      <c r="AR16" s="347"/>
      <c r="AS16" s="347"/>
      <c r="AT16" s="347"/>
      <c r="AU16" s="347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>
        <v>3</v>
      </c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>
        <v>4</v>
      </c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>
        <v>5</v>
      </c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>
        <v>6</v>
      </c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>
        <v>7</v>
      </c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8"/>
      <c r="EL16" s="76"/>
    </row>
    <row r="17" spans="1:141" s="25" customFormat="1" ht="15" customHeight="1" x14ac:dyDescent="0.2">
      <c r="A17" s="286" t="s">
        <v>374</v>
      </c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286"/>
      <c r="AN17" s="286"/>
      <c r="AO17" s="622" t="s">
        <v>39</v>
      </c>
      <c r="AP17" s="623"/>
      <c r="AQ17" s="623"/>
      <c r="AR17" s="623"/>
      <c r="AS17" s="623"/>
      <c r="AT17" s="623"/>
      <c r="AU17" s="623"/>
      <c r="AV17" s="623"/>
      <c r="AW17" s="623"/>
      <c r="AX17" s="623"/>
      <c r="AY17" s="623"/>
      <c r="AZ17" s="623"/>
      <c r="BA17" s="623"/>
      <c r="BB17" s="623"/>
      <c r="BC17" s="623"/>
      <c r="BD17" s="623"/>
      <c r="BE17" s="623"/>
      <c r="BF17" s="623"/>
      <c r="BG17" s="623"/>
      <c r="BH17" s="623"/>
      <c r="BI17" s="623"/>
      <c r="BJ17" s="623"/>
      <c r="BK17" s="623"/>
      <c r="BL17" s="623"/>
      <c r="BM17" s="623"/>
      <c r="BN17" s="623"/>
      <c r="BO17" s="623"/>
      <c r="BP17" s="623" t="s">
        <v>39</v>
      </c>
      <c r="BQ17" s="623"/>
      <c r="BR17" s="623"/>
      <c r="BS17" s="623"/>
      <c r="BT17" s="623"/>
      <c r="BU17" s="623"/>
      <c r="BV17" s="623"/>
      <c r="BW17" s="623"/>
      <c r="BX17" s="623"/>
      <c r="BY17" s="623"/>
      <c r="BZ17" s="623"/>
      <c r="CA17" s="623"/>
      <c r="CB17" s="623"/>
      <c r="CC17" s="623"/>
      <c r="CD17" s="623"/>
      <c r="CE17" s="623"/>
      <c r="CF17" s="623"/>
      <c r="CG17" s="623"/>
      <c r="CH17" s="623"/>
      <c r="CI17" s="623"/>
      <c r="CJ17" s="350" t="s">
        <v>39</v>
      </c>
      <c r="CK17" s="350"/>
      <c r="CL17" s="350"/>
      <c r="CM17" s="350"/>
      <c r="CN17" s="350"/>
      <c r="CO17" s="350"/>
      <c r="CP17" s="350"/>
      <c r="CQ17" s="350"/>
      <c r="CR17" s="350"/>
      <c r="CS17" s="350"/>
      <c r="CT17" s="350"/>
      <c r="CU17" s="350"/>
      <c r="CV17" s="350" t="s">
        <v>39</v>
      </c>
      <c r="CW17" s="350"/>
      <c r="CX17" s="350"/>
      <c r="CY17" s="350"/>
      <c r="CZ17" s="350"/>
      <c r="DA17" s="350"/>
      <c r="DB17" s="350"/>
      <c r="DC17" s="350"/>
      <c r="DD17" s="350"/>
      <c r="DE17" s="350"/>
      <c r="DF17" s="350"/>
      <c r="DG17" s="350"/>
      <c r="DH17" s="623" t="s">
        <v>39</v>
      </c>
      <c r="DI17" s="623"/>
      <c r="DJ17" s="623"/>
      <c r="DK17" s="623"/>
      <c r="DL17" s="623"/>
      <c r="DM17" s="623"/>
      <c r="DN17" s="623"/>
      <c r="DO17" s="623"/>
      <c r="DP17" s="623"/>
      <c r="DQ17" s="623"/>
      <c r="DR17" s="623"/>
      <c r="DS17" s="623"/>
      <c r="DT17" s="623"/>
      <c r="DU17" s="623"/>
      <c r="DV17" s="623"/>
      <c r="DW17" s="623" t="s">
        <v>39</v>
      </c>
      <c r="DX17" s="623"/>
      <c r="DY17" s="623"/>
      <c r="DZ17" s="623"/>
      <c r="EA17" s="623"/>
      <c r="EB17" s="623"/>
      <c r="EC17" s="623"/>
      <c r="ED17" s="623"/>
      <c r="EE17" s="623"/>
      <c r="EF17" s="623"/>
      <c r="EG17" s="623"/>
      <c r="EH17" s="623"/>
      <c r="EI17" s="623"/>
      <c r="EJ17" s="623"/>
      <c r="EK17" s="625"/>
    </row>
    <row r="18" spans="1:141" s="25" customFormat="1" ht="15" customHeight="1" x14ac:dyDescent="0.2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624"/>
      <c r="AP18" s="531"/>
      <c r="AQ18" s="531"/>
      <c r="AR18" s="531"/>
      <c r="AS18" s="531"/>
      <c r="AT18" s="531"/>
      <c r="AU18" s="531"/>
      <c r="AV18" s="531"/>
      <c r="AW18" s="531"/>
      <c r="AX18" s="531"/>
      <c r="AY18" s="531"/>
      <c r="AZ18" s="531"/>
      <c r="BA18" s="531"/>
      <c r="BB18" s="531"/>
      <c r="BC18" s="531"/>
      <c r="BD18" s="531"/>
      <c r="BE18" s="531"/>
      <c r="BF18" s="531"/>
      <c r="BG18" s="531"/>
      <c r="BH18" s="531"/>
      <c r="BI18" s="531"/>
      <c r="BJ18" s="531"/>
      <c r="BK18" s="531"/>
      <c r="BL18" s="531"/>
      <c r="BM18" s="531"/>
      <c r="BN18" s="531"/>
      <c r="BO18" s="531"/>
      <c r="BP18" s="531"/>
      <c r="BQ18" s="531"/>
      <c r="BR18" s="531"/>
      <c r="BS18" s="531"/>
      <c r="BT18" s="531"/>
      <c r="BU18" s="531"/>
      <c r="BV18" s="531"/>
      <c r="BW18" s="531"/>
      <c r="BX18" s="531"/>
      <c r="BY18" s="531"/>
      <c r="BZ18" s="531"/>
      <c r="CA18" s="531"/>
      <c r="CB18" s="531"/>
      <c r="CC18" s="531"/>
      <c r="CD18" s="531"/>
      <c r="CE18" s="531"/>
      <c r="CF18" s="531"/>
      <c r="CG18" s="531"/>
      <c r="CH18" s="531"/>
      <c r="CI18" s="531"/>
      <c r="CJ18" s="534"/>
      <c r="CK18" s="534"/>
      <c r="CL18" s="534"/>
      <c r="CM18" s="534"/>
      <c r="CN18" s="534"/>
      <c r="CO18" s="534"/>
      <c r="CP18" s="534"/>
      <c r="CQ18" s="534"/>
      <c r="CR18" s="534"/>
      <c r="CS18" s="534"/>
      <c r="CT18" s="534"/>
      <c r="CU18" s="534"/>
      <c r="CV18" s="534"/>
      <c r="CW18" s="534"/>
      <c r="CX18" s="534"/>
      <c r="CY18" s="534"/>
      <c r="CZ18" s="534"/>
      <c r="DA18" s="534"/>
      <c r="DB18" s="534"/>
      <c r="DC18" s="534"/>
      <c r="DD18" s="534"/>
      <c r="DE18" s="534"/>
      <c r="DF18" s="534"/>
      <c r="DG18" s="534"/>
      <c r="DH18" s="532"/>
      <c r="DI18" s="532"/>
      <c r="DJ18" s="532"/>
      <c r="DK18" s="532"/>
      <c r="DL18" s="532"/>
      <c r="DM18" s="532"/>
      <c r="DN18" s="532"/>
      <c r="DO18" s="532"/>
      <c r="DP18" s="532"/>
      <c r="DQ18" s="532"/>
      <c r="DR18" s="532"/>
      <c r="DS18" s="532"/>
      <c r="DT18" s="532"/>
      <c r="DU18" s="532"/>
      <c r="DV18" s="532"/>
      <c r="DW18" s="532"/>
      <c r="DX18" s="532"/>
      <c r="DY18" s="532"/>
      <c r="DZ18" s="532"/>
      <c r="EA18" s="532"/>
      <c r="EB18" s="532"/>
      <c r="EC18" s="532"/>
      <c r="ED18" s="532"/>
      <c r="EE18" s="532"/>
      <c r="EF18" s="532"/>
      <c r="EG18" s="532"/>
      <c r="EH18" s="532"/>
      <c r="EI18" s="532"/>
      <c r="EJ18" s="532"/>
      <c r="EK18" s="533"/>
    </row>
    <row r="19" spans="1:141" s="25" customFormat="1" ht="15" customHeight="1" x14ac:dyDescent="0.2">
      <c r="A19" s="286"/>
      <c r="B19" s="286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6"/>
      <c r="AL19" s="286"/>
      <c r="AM19" s="286"/>
      <c r="AN19" s="286"/>
      <c r="AO19" s="624"/>
      <c r="AP19" s="531"/>
      <c r="AQ19" s="531"/>
      <c r="AR19" s="531"/>
      <c r="AS19" s="531"/>
      <c r="AT19" s="531"/>
      <c r="AU19" s="531"/>
      <c r="AV19" s="531"/>
      <c r="AW19" s="531"/>
      <c r="AX19" s="531"/>
      <c r="AY19" s="531"/>
      <c r="AZ19" s="531"/>
      <c r="BA19" s="531"/>
      <c r="BB19" s="531"/>
      <c r="BC19" s="531"/>
      <c r="BD19" s="531"/>
      <c r="BE19" s="531"/>
      <c r="BF19" s="531"/>
      <c r="BG19" s="531"/>
      <c r="BH19" s="531"/>
      <c r="BI19" s="531"/>
      <c r="BJ19" s="531"/>
      <c r="BK19" s="531"/>
      <c r="BL19" s="531"/>
      <c r="BM19" s="531"/>
      <c r="BN19" s="531"/>
      <c r="BO19" s="531"/>
      <c r="BP19" s="531"/>
      <c r="BQ19" s="531"/>
      <c r="BR19" s="531"/>
      <c r="BS19" s="531"/>
      <c r="BT19" s="531"/>
      <c r="BU19" s="531"/>
      <c r="BV19" s="531"/>
      <c r="BW19" s="531"/>
      <c r="BX19" s="531"/>
      <c r="BY19" s="531"/>
      <c r="BZ19" s="531"/>
      <c r="CA19" s="531"/>
      <c r="CB19" s="531"/>
      <c r="CC19" s="531"/>
      <c r="CD19" s="531"/>
      <c r="CE19" s="531"/>
      <c r="CF19" s="531"/>
      <c r="CG19" s="531"/>
      <c r="CH19" s="531"/>
      <c r="CI19" s="531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2"/>
      <c r="DI19" s="532"/>
      <c r="DJ19" s="532"/>
      <c r="DK19" s="532"/>
      <c r="DL19" s="532"/>
      <c r="DM19" s="532"/>
      <c r="DN19" s="532"/>
      <c r="DO19" s="532"/>
      <c r="DP19" s="532"/>
      <c r="DQ19" s="532"/>
      <c r="DR19" s="532"/>
      <c r="DS19" s="532"/>
      <c r="DT19" s="532"/>
      <c r="DU19" s="532"/>
      <c r="DV19" s="532"/>
      <c r="DW19" s="532"/>
      <c r="DX19" s="532"/>
      <c r="DY19" s="532"/>
      <c r="DZ19" s="532"/>
      <c r="EA19" s="532"/>
      <c r="EB19" s="532"/>
      <c r="EC19" s="532"/>
      <c r="ED19" s="532"/>
      <c r="EE19" s="532"/>
      <c r="EF19" s="532"/>
      <c r="EG19" s="532"/>
      <c r="EH19" s="532"/>
      <c r="EI19" s="532"/>
      <c r="EJ19" s="532"/>
      <c r="EK19" s="533"/>
    </row>
    <row r="20" spans="1:141" s="25" customFormat="1" ht="15" customHeight="1" x14ac:dyDescent="0.2">
      <c r="A20" s="286"/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624"/>
      <c r="AP20" s="531"/>
      <c r="AQ20" s="531"/>
      <c r="AR20" s="531"/>
      <c r="AS20" s="531"/>
      <c r="AT20" s="531"/>
      <c r="AU20" s="531"/>
      <c r="AV20" s="531"/>
      <c r="AW20" s="531"/>
      <c r="AX20" s="531"/>
      <c r="AY20" s="531"/>
      <c r="AZ20" s="531"/>
      <c r="BA20" s="531"/>
      <c r="BB20" s="531"/>
      <c r="BC20" s="531"/>
      <c r="BD20" s="531"/>
      <c r="BE20" s="531"/>
      <c r="BF20" s="531"/>
      <c r="BG20" s="531"/>
      <c r="BH20" s="531"/>
      <c r="BI20" s="531"/>
      <c r="BJ20" s="531"/>
      <c r="BK20" s="531"/>
      <c r="BL20" s="531"/>
      <c r="BM20" s="531"/>
      <c r="BN20" s="531"/>
      <c r="BO20" s="531"/>
      <c r="BP20" s="531"/>
      <c r="BQ20" s="531"/>
      <c r="BR20" s="531"/>
      <c r="BS20" s="531"/>
      <c r="BT20" s="531"/>
      <c r="BU20" s="531"/>
      <c r="BV20" s="531"/>
      <c r="BW20" s="531"/>
      <c r="BX20" s="531"/>
      <c r="BY20" s="531"/>
      <c r="BZ20" s="531"/>
      <c r="CA20" s="531"/>
      <c r="CB20" s="531"/>
      <c r="CC20" s="531"/>
      <c r="CD20" s="531"/>
      <c r="CE20" s="531"/>
      <c r="CF20" s="531"/>
      <c r="CG20" s="531"/>
      <c r="CH20" s="531"/>
      <c r="CI20" s="531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4"/>
      <c r="DH20" s="532"/>
      <c r="DI20" s="532"/>
      <c r="DJ20" s="532"/>
      <c r="DK20" s="532"/>
      <c r="DL20" s="532"/>
      <c r="DM20" s="532"/>
      <c r="DN20" s="532"/>
      <c r="DO20" s="532"/>
      <c r="DP20" s="532"/>
      <c r="DQ20" s="532"/>
      <c r="DR20" s="532"/>
      <c r="DS20" s="532"/>
      <c r="DT20" s="532"/>
      <c r="DU20" s="532"/>
      <c r="DV20" s="532"/>
      <c r="DW20" s="532"/>
      <c r="DX20" s="532"/>
      <c r="DY20" s="532"/>
      <c r="DZ20" s="532"/>
      <c r="EA20" s="532"/>
      <c r="EB20" s="532"/>
      <c r="EC20" s="532"/>
      <c r="ED20" s="532"/>
      <c r="EE20" s="532"/>
      <c r="EF20" s="532"/>
      <c r="EG20" s="532"/>
      <c r="EH20" s="532"/>
      <c r="EI20" s="532"/>
      <c r="EJ20" s="532"/>
      <c r="EK20" s="533"/>
    </row>
    <row r="21" spans="1:141" s="25" customFormat="1" ht="15" customHeight="1" thickBot="1" x14ac:dyDescent="0.25">
      <c r="A21" s="626" t="s">
        <v>375</v>
      </c>
      <c r="B21" s="626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  <c r="AN21" s="626"/>
      <c r="AO21" s="627" t="s">
        <v>39</v>
      </c>
      <c r="AP21" s="527"/>
      <c r="AQ21" s="527"/>
      <c r="AR21" s="527"/>
      <c r="AS21" s="527"/>
      <c r="AT21" s="527"/>
      <c r="AU21" s="527"/>
      <c r="AV21" s="527"/>
      <c r="AW21" s="527"/>
      <c r="AX21" s="527"/>
      <c r="AY21" s="527"/>
      <c r="AZ21" s="527"/>
      <c r="BA21" s="527"/>
      <c r="BB21" s="527"/>
      <c r="BC21" s="527"/>
      <c r="BD21" s="527"/>
      <c r="BE21" s="527"/>
      <c r="BF21" s="527"/>
      <c r="BG21" s="527"/>
      <c r="BH21" s="527"/>
      <c r="BI21" s="527"/>
      <c r="BJ21" s="527"/>
      <c r="BK21" s="527"/>
      <c r="BL21" s="527"/>
      <c r="BM21" s="527"/>
      <c r="BN21" s="527"/>
      <c r="BO21" s="527"/>
      <c r="BP21" s="527" t="s">
        <v>39</v>
      </c>
      <c r="BQ21" s="527"/>
      <c r="BR21" s="527"/>
      <c r="BS21" s="527"/>
      <c r="BT21" s="527"/>
      <c r="BU21" s="527"/>
      <c r="BV21" s="527"/>
      <c r="BW21" s="527"/>
      <c r="BX21" s="527"/>
      <c r="BY21" s="527"/>
      <c r="BZ21" s="527"/>
      <c r="CA21" s="527"/>
      <c r="CB21" s="527"/>
      <c r="CC21" s="527"/>
      <c r="CD21" s="527"/>
      <c r="CE21" s="527"/>
      <c r="CF21" s="527"/>
      <c r="CG21" s="527"/>
      <c r="CH21" s="527"/>
      <c r="CI21" s="527"/>
      <c r="CJ21" s="261" t="s">
        <v>39</v>
      </c>
      <c r="CK21" s="261"/>
      <c r="CL21" s="261"/>
      <c r="CM21" s="261"/>
      <c r="CN21" s="261"/>
      <c r="CO21" s="261"/>
      <c r="CP21" s="261"/>
      <c r="CQ21" s="261"/>
      <c r="CR21" s="261"/>
      <c r="CS21" s="261"/>
      <c r="CT21" s="261"/>
      <c r="CU21" s="261"/>
      <c r="CV21" s="261" t="s">
        <v>39</v>
      </c>
      <c r="CW21" s="261"/>
      <c r="CX21" s="261"/>
      <c r="CY21" s="261"/>
      <c r="CZ21" s="261"/>
      <c r="DA21" s="261"/>
      <c r="DB21" s="261"/>
      <c r="DC21" s="261"/>
      <c r="DD21" s="261"/>
      <c r="DE21" s="261"/>
      <c r="DF21" s="261"/>
      <c r="DG21" s="261"/>
      <c r="DH21" s="532"/>
      <c r="DI21" s="532"/>
      <c r="DJ21" s="532"/>
      <c r="DK21" s="532"/>
      <c r="DL21" s="532"/>
      <c r="DM21" s="532"/>
      <c r="DN21" s="532"/>
      <c r="DO21" s="532"/>
      <c r="DP21" s="532"/>
      <c r="DQ21" s="532"/>
      <c r="DR21" s="532"/>
      <c r="DS21" s="532"/>
      <c r="DT21" s="532"/>
      <c r="DU21" s="532"/>
      <c r="DV21" s="532"/>
      <c r="DW21" s="532"/>
      <c r="DX21" s="532"/>
      <c r="DY21" s="532"/>
      <c r="DZ21" s="532"/>
      <c r="EA21" s="532"/>
      <c r="EB21" s="532"/>
      <c r="EC21" s="532"/>
      <c r="ED21" s="532"/>
      <c r="EE21" s="532"/>
      <c r="EF21" s="532"/>
      <c r="EG21" s="532"/>
      <c r="EH21" s="532"/>
      <c r="EI21" s="532"/>
      <c r="EJ21" s="532"/>
      <c r="EK21" s="533"/>
    </row>
    <row r="22" spans="1:141" s="25" customFormat="1" ht="15" customHeight="1" x14ac:dyDescent="0.2">
      <c r="A22" s="286" t="s">
        <v>376</v>
      </c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629" t="s">
        <v>39</v>
      </c>
      <c r="AP22" s="525"/>
      <c r="AQ22" s="525"/>
      <c r="AR22" s="525"/>
      <c r="AS22" s="525"/>
      <c r="AT22" s="525"/>
      <c r="AU22" s="525"/>
      <c r="AV22" s="525"/>
      <c r="AW22" s="525"/>
      <c r="AX22" s="525"/>
      <c r="AY22" s="525"/>
      <c r="AZ22" s="525"/>
      <c r="BA22" s="525"/>
      <c r="BB22" s="525"/>
      <c r="BC22" s="525"/>
      <c r="BD22" s="525"/>
      <c r="BE22" s="525"/>
      <c r="BF22" s="525"/>
      <c r="BG22" s="525"/>
      <c r="BH22" s="525"/>
      <c r="BI22" s="525"/>
      <c r="BJ22" s="525"/>
      <c r="BK22" s="525"/>
      <c r="BL22" s="525"/>
      <c r="BM22" s="525"/>
      <c r="BN22" s="525"/>
      <c r="BO22" s="525"/>
      <c r="BP22" s="525" t="s">
        <v>39</v>
      </c>
      <c r="BQ22" s="525"/>
      <c r="BR22" s="525"/>
      <c r="BS22" s="525"/>
      <c r="BT22" s="525"/>
      <c r="BU22" s="525"/>
      <c r="BV22" s="525"/>
      <c r="BW22" s="525"/>
      <c r="BX22" s="525"/>
      <c r="BY22" s="525"/>
      <c r="BZ22" s="525"/>
      <c r="CA22" s="525"/>
      <c r="CB22" s="525"/>
      <c r="CC22" s="525"/>
      <c r="CD22" s="525"/>
      <c r="CE22" s="525"/>
      <c r="CF22" s="525"/>
      <c r="CG22" s="525"/>
      <c r="CH22" s="525"/>
      <c r="CI22" s="525"/>
      <c r="CJ22" s="306" t="s">
        <v>39</v>
      </c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 t="s">
        <v>39</v>
      </c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525" t="s">
        <v>39</v>
      </c>
      <c r="DI22" s="525"/>
      <c r="DJ22" s="525"/>
      <c r="DK22" s="525"/>
      <c r="DL22" s="525"/>
      <c r="DM22" s="525"/>
      <c r="DN22" s="525"/>
      <c r="DO22" s="525"/>
      <c r="DP22" s="525"/>
      <c r="DQ22" s="525"/>
      <c r="DR22" s="525"/>
      <c r="DS22" s="525"/>
      <c r="DT22" s="525"/>
      <c r="DU22" s="525"/>
      <c r="DV22" s="525"/>
      <c r="DW22" s="525" t="s">
        <v>39</v>
      </c>
      <c r="DX22" s="525"/>
      <c r="DY22" s="525"/>
      <c r="DZ22" s="525"/>
      <c r="EA22" s="525"/>
      <c r="EB22" s="525"/>
      <c r="EC22" s="525"/>
      <c r="ED22" s="525"/>
      <c r="EE22" s="525"/>
      <c r="EF22" s="525"/>
      <c r="EG22" s="525"/>
      <c r="EH22" s="525"/>
      <c r="EI22" s="525"/>
      <c r="EJ22" s="525"/>
      <c r="EK22" s="628"/>
    </row>
    <row r="23" spans="1:141" s="25" customFormat="1" ht="15" customHeight="1" x14ac:dyDescent="0.2">
      <c r="A23" s="286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624"/>
      <c r="AP23" s="531"/>
      <c r="AQ23" s="531"/>
      <c r="AR23" s="531"/>
      <c r="AS23" s="531"/>
      <c r="AT23" s="531"/>
      <c r="AU23" s="531"/>
      <c r="AV23" s="531"/>
      <c r="AW23" s="531"/>
      <c r="AX23" s="531"/>
      <c r="AY23" s="531"/>
      <c r="AZ23" s="531"/>
      <c r="BA23" s="531"/>
      <c r="BB23" s="531"/>
      <c r="BC23" s="531"/>
      <c r="BD23" s="531"/>
      <c r="BE23" s="531"/>
      <c r="BF23" s="531"/>
      <c r="BG23" s="531"/>
      <c r="BH23" s="531"/>
      <c r="BI23" s="531"/>
      <c r="BJ23" s="531"/>
      <c r="BK23" s="531"/>
      <c r="BL23" s="531"/>
      <c r="BM23" s="531"/>
      <c r="BN23" s="531"/>
      <c r="BO23" s="531"/>
      <c r="BP23" s="531"/>
      <c r="BQ23" s="531"/>
      <c r="BR23" s="531"/>
      <c r="BS23" s="531"/>
      <c r="BT23" s="531"/>
      <c r="BU23" s="531"/>
      <c r="BV23" s="531"/>
      <c r="BW23" s="531"/>
      <c r="BX23" s="531"/>
      <c r="BY23" s="531"/>
      <c r="BZ23" s="531"/>
      <c r="CA23" s="531"/>
      <c r="CB23" s="531"/>
      <c r="CC23" s="531"/>
      <c r="CD23" s="531"/>
      <c r="CE23" s="531"/>
      <c r="CF23" s="531"/>
      <c r="CG23" s="531"/>
      <c r="CH23" s="531"/>
      <c r="CI23" s="531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4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2"/>
      <c r="DS23" s="532"/>
      <c r="DT23" s="532"/>
      <c r="DU23" s="532"/>
      <c r="DV23" s="532"/>
      <c r="DW23" s="532"/>
      <c r="DX23" s="532"/>
      <c r="DY23" s="532"/>
      <c r="DZ23" s="532"/>
      <c r="EA23" s="532"/>
      <c r="EB23" s="532"/>
      <c r="EC23" s="532"/>
      <c r="ED23" s="532"/>
      <c r="EE23" s="532"/>
      <c r="EF23" s="532"/>
      <c r="EG23" s="532"/>
      <c r="EH23" s="532"/>
      <c r="EI23" s="532"/>
      <c r="EJ23" s="532"/>
      <c r="EK23" s="533"/>
    </row>
    <row r="24" spans="1:141" s="25" customFormat="1" ht="15" customHeight="1" x14ac:dyDescent="0.2">
      <c r="A24" s="286"/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624"/>
      <c r="AP24" s="531"/>
      <c r="AQ24" s="531"/>
      <c r="AR24" s="531"/>
      <c r="AS24" s="531"/>
      <c r="AT24" s="531"/>
      <c r="AU24" s="531"/>
      <c r="AV24" s="531"/>
      <c r="AW24" s="531"/>
      <c r="AX24" s="531"/>
      <c r="AY24" s="531"/>
      <c r="AZ24" s="531"/>
      <c r="BA24" s="531"/>
      <c r="BB24" s="531"/>
      <c r="BC24" s="531"/>
      <c r="BD24" s="531"/>
      <c r="BE24" s="531"/>
      <c r="BF24" s="531"/>
      <c r="BG24" s="531"/>
      <c r="BH24" s="531"/>
      <c r="BI24" s="531"/>
      <c r="BJ24" s="531"/>
      <c r="BK24" s="531"/>
      <c r="BL24" s="531"/>
      <c r="BM24" s="531"/>
      <c r="BN24" s="531"/>
      <c r="BO24" s="531"/>
      <c r="BP24" s="531"/>
      <c r="BQ24" s="531"/>
      <c r="BR24" s="531"/>
      <c r="BS24" s="531"/>
      <c r="BT24" s="531"/>
      <c r="BU24" s="531"/>
      <c r="BV24" s="531"/>
      <c r="BW24" s="531"/>
      <c r="BX24" s="531"/>
      <c r="BY24" s="531"/>
      <c r="BZ24" s="531"/>
      <c r="CA24" s="531"/>
      <c r="CB24" s="531"/>
      <c r="CC24" s="531"/>
      <c r="CD24" s="531"/>
      <c r="CE24" s="531"/>
      <c r="CF24" s="531"/>
      <c r="CG24" s="531"/>
      <c r="CH24" s="531"/>
      <c r="CI24" s="531"/>
      <c r="CJ24" s="534"/>
      <c r="CK24" s="534"/>
      <c r="CL24" s="534"/>
      <c r="CM24" s="534"/>
      <c r="CN24" s="534"/>
      <c r="CO24" s="534"/>
      <c r="CP24" s="534"/>
      <c r="CQ24" s="534"/>
      <c r="CR24" s="534"/>
      <c r="CS24" s="534"/>
      <c r="CT24" s="534"/>
      <c r="CU24" s="534"/>
      <c r="CV24" s="534"/>
      <c r="CW24" s="534"/>
      <c r="CX24" s="534"/>
      <c r="CY24" s="534"/>
      <c r="CZ24" s="534"/>
      <c r="DA24" s="534"/>
      <c r="DB24" s="534"/>
      <c r="DC24" s="534"/>
      <c r="DD24" s="534"/>
      <c r="DE24" s="534"/>
      <c r="DF24" s="534"/>
      <c r="DG24" s="534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3"/>
    </row>
    <row r="25" spans="1:141" s="25" customFormat="1" ht="15" customHeight="1" x14ac:dyDescent="0.2">
      <c r="A25" s="286"/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286"/>
      <c r="AG25" s="286"/>
      <c r="AH25" s="286"/>
      <c r="AI25" s="286"/>
      <c r="AJ25" s="286"/>
      <c r="AK25" s="286"/>
      <c r="AL25" s="286"/>
      <c r="AM25" s="286"/>
      <c r="AN25" s="286"/>
      <c r="AO25" s="624"/>
      <c r="AP25" s="531"/>
      <c r="AQ25" s="531"/>
      <c r="AR25" s="531"/>
      <c r="AS25" s="531"/>
      <c r="AT25" s="531"/>
      <c r="AU25" s="531"/>
      <c r="AV25" s="531"/>
      <c r="AW25" s="531"/>
      <c r="AX25" s="531"/>
      <c r="AY25" s="531"/>
      <c r="AZ25" s="531"/>
      <c r="BA25" s="531"/>
      <c r="BB25" s="531"/>
      <c r="BC25" s="531"/>
      <c r="BD25" s="531"/>
      <c r="BE25" s="531"/>
      <c r="BF25" s="531"/>
      <c r="BG25" s="531"/>
      <c r="BH25" s="531"/>
      <c r="BI25" s="531"/>
      <c r="BJ25" s="531"/>
      <c r="BK25" s="531"/>
      <c r="BL25" s="531"/>
      <c r="BM25" s="531"/>
      <c r="BN25" s="531"/>
      <c r="BO25" s="531"/>
      <c r="BP25" s="531"/>
      <c r="BQ25" s="531"/>
      <c r="BR25" s="531"/>
      <c r="BS25" s="531"/>
      <c r="BT25" s="531"/>
      <c r="BU25" s="531"/>
      <c r="BV25" s="531"/>
      <c r="BW25" s="531"/>
      <c r="BX25" s="531"/>
      <c r="BY25" s="531"/>
      <c r="BZ25" s="531"/>
      <c r="CA25" s="531"/>
      <c r="CB25" s="531"/>
      <c r="CC25" s="531"/>
      <c r="CD25" s="531"/>
      <c r="CE25" s="531"/>
      <c r="CF25" s="531"/>
      <c r="CG25" s="531"/>
      <c r="CH25" s="531"/>
      <c r="CI25" s="531"/>
      <c r="CJ25" s="534"/>
      <c r="CK25" s="534"/>
      <c r="CL25" s="534"/>
      <c r="CM25" s="534"/>
      <c r="CN25" s="534"/>
      <c r="CO25" s="534"/>
      <c r="CP25" s="534"/>
      <c r="CQ25" s="534"/>
      <c r="CR25" s="534"/>
      <c r="CS25" s="534"/>
      <c r="CT25" s="534"/>
      <c r="CU25" s="534"/>
      <c r="CV25" s="534"/>
      <c r="CW25" s="534"/>
      <c r="CX25" s="534"/>
      <c r="CY25" s="534"/>
      <c r="CZ25" s="534"/>
      <c r="DA25" s="534"/>
      <c r="DB25" s="534"/>
      <c r="DC25" s="534"/>
      <c r="DD25" s="534"/>
      <c r="DE25" s="534"/>
      <c r="DF25" s="534"/>
      <c r="DG25" s="534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2"/>
      <c r="DS25" s="532"/>
      <c r="DT25" s="532"/>
      <c r="DU25" s="532"/>
      <c r="DV25" s="532"/>
      <c r="DW25" s="532"/>
      <c r="DX25" s="532"/>
      <c r="DY25" s="532"/>
      <c r="DZ25" s="532"/>
      <c r="EA25" s="532"/>
      <c r="EB25" s="532"/>
      <c r="EC25" s="532"/>
      <c r="ED25" s="532"/>
      <c r="EE25" s="532"/>
      <c r="EF25" s="532"/>
      <c r="EG25" s="532"/>
      <c r="EH25" s="532"/>
      <c r="EI25" s="532"/>
      <c r="EJ25" s="532"/>
      <c r="EK25" s="533"/>
    </row>
    <row r="26" spans="1:141" s="25" customFormat="1" ht="15" customHeight="1" thickBot="1" x14ac:dyDescent="0.25">
      <c r="A26" s="626" t="s">
        <v>375</v>
      </c>
      <c r="B26" s="626"/>
      <c r="C26" s="626"/>
      <c r="D26" s="626"/>
      <c r="E26" s="626"/>
      <c r="F26" s="626"/>
      <c r="G26" s="626"/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  <c r="AN26" s="626"/>
      <c r="AO26" s="627" t="s">
        <v>39</v>
      </c>
      <c r="AP26" s="527"/>
      <c r="AQ26" s="527"/>
      <c r="AR26" s="527"/>
      <c r="AS26" s="527"/>
      <c r="AT26" s="527"/>
      <c r="AU26" s="527"/>
      <c r="AV26" s="527"/>
      <c r="AW26" s="527"/>
      <c r="AX26" s="527"/>
      <c r="AY26" s="527"/>
      <c r="AZ26" s="527"/>
      <c r="BA26" s="527"/>
      <c r="BB26" s="527"/>
      <c r="BC26" s="527"/>
      <c r="BD26" s="527"/>
      <c r="BE26" s="527"/>
      <c r="BF26" s="527"/>
      <c r="BG26" s="527"/>
      <c r="BH26" s="527"/>
      <c r="BI26" s="527"/>
      <c r="BJ26" s="527"/>
      <c r="BK26" s="527"/>
      <c r="BL26" s="527"/>
      <c r="BM26" s="527"/>
      <c r="BN26" s="527"/>
      <c r="BO26" s="527"/>
      <c r="BP26" s="527" t="s">
        <v>39</v>
      </c>
      <c r="BQ26" s="527"/>
      <c r="BR26" s="527"/>
      <c r="BS26" s="527"/>
      <c r="BT26" s="527"/>
      <c r="BU26" s="527"/>
      <c r="BV26" s="527"/>
      <c r="BW26" s="527"/>
      <c r="BX26" s="527"/>
      <c r="BY26" s="527"/>
      <c r="BZ26" s="527"/>
      <c r="CA26" s="527"/>
      <c r="CB26" s="527"/>
      <c r="CC26" s="527"/>
      <c r="CD26" s="527"/>
      <c r="CE26" s="527"/>
      <c r="CF26" s="527"/>
      <c r="CG26" s="527"/>
      <c r="CH26" s="527"/>
      <c r="CI26" s="527"/>
      <c r="CJ26" s="261" t="s">
        <v>39</v>
      </c>
      <c r="CK26" s="261"/>
      <c r="CL26" s="261"/>
      <c r="CM26" s="261"/>
      <c r="CN26" s="261"/>
      <c r="CO26" s="261"/>
      <c r="CP26" s="261"/>
      <c r="CQ26" s="261"/>
      <c r="CR26" s="261"/>
      <c r="CS26" s="261"/>
      <c r="CT26" s="261"/>
      <c r="CU26" s="261"/>
      <c r="CV26" s="261" t="s">
        <v>39</v>
      </c>
      <c r="CW26" s="261"/>
      <c r="CX26" s="261"/>
      <c r="CY26" s="261"/>
      <c r="CZ26" s="261"/>
      <c r="DA26" s="261"/>
      <c r="DB26" s="261"/>
      <c r="DC26" s="261"/>
      <c r="DD26" s="261"/>
      <c r="DE26" s="261"/>
      <c r="DF26" s="261"/>
      <c r="DG26" s="261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2"/>
      <c r="DS26" s="532"/>
      <c r="DT26" s="532"/>
      <c r="DU26" s="532"/>
      <c r="DV26" s="532"/>
      <c r="DW26" s="532"/>
      <c r="DX26" s="532"/>
      <c r="DY26" s="532"/>
      <c r="DZ26" s="532"/>
      <c r="EA26" s="532"/>
      <c r="EB26" s="532"/>
      <c r="EC26" s="532"/>
      <c r="ED26" s="532"/>
      <c r="EE26" s="532"/>
      <c r="EF26" s="532"/>
      <c r="EG26" s="532"/>
      <c r="EH26" s="532"/>
      <c r="EI26" s="532"/>
      <c r="EJ26" s="532"/>
      <c r="EK26" s="533"/>
    </row>
    <row r="27" spans="1:141" s="25" customFormat="1" ht="15" customHeight="1" thickBot="1" x14ac:dyDescent="0.25">
      <c r="A27" s="302" t="s">
        <v>38</v>
      </c>
      <c r="B27" s="302"/>
      <c r="C27" s="302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  <c r="AA27" s="302"/>
      <c r="AB27" s="302"/>
      <c r="AC27" s="302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627" t="s">
        <v>39</v>
      </c>
      <c r="AP27" s="527"/>
      <c r="AQ27" s="527"/>
      <c r="AR27" s="527"/>
      <c r="AS27" s="527"/>
      <c r="AT27" s="527"/>
      <c r="AU27" s="527"/>
      <c r="AV27" s="527"/>
      <c r="AW27" s="527"/>
      <c r="AX27" s="527"/>
      <c r="AY27" s="527"/>
      <c r="AZ27" s="527"/>
      <c r="BA27" s="527"/>
      <c r="BB27" s="527"/>
      <c r="BC27" s="527"/>
      <c r="BD27" s="527"/>
      <c r="BE27" s="527"/>
      <c r="BF27" s="527"/>
      <c r="BG27" s="527"/>
      <c r="BH27" s="527"/>
      <c r="BI27" s="527"/>
      <c r="BJ27" s="527"/>
      <c r="BK27" s="527"/>
      <c r="BL27" s="527"/>
      <c r="BM27" s="527"/>
      <c r="BN27" s="527"/>
      <c r="BO27" s="527"/>
      <c r="BP27" s="527" t="s">
        <v>39</v>
      </c>
      <c r="BQ27" s="527"/>
      <c r="BR27" s="527"/>
      <c r="BS27" s="527"/>
      <c r="BT27" s="527"/>
      <c r="BU27" s="527"/>
      <c r="BV27" s="527"/>
      <c r="BW27" s="527"/>
      <c r="BX27" s="527"/>
      <c r="BY27" s="527"/>
      <c r="BZ27" s="527"/>
      <c r="CA27" s="527"/>
      <c r="CB27" s="527"/>
      <c r="CC27" s="527"/>
      <c r="CD27" s="527"/>
      <c r="CE27" s="527"/>
      <c r="CF27" s="527"/>
      <c r="CG27" s="527"/>
      <c r="CH27" s="527"/>
      <c r="CI27" s="527"/>
      <c r="CJ27" s="261" t="s">
        <v>39</v>
      </c>
      <c r="CK27" s="261"/>
      <c r="CL27" s="261"/>
      <c r="CM27" s="261"/>
      <c r="CN27" s="261"/>
      <c r="CO27" s="261"/>
      <c r="CP27" s="261"/>
      <c r="CQ27" s="261"/>
      <c r="CR27" s="261"/>
      <c r="CS27" s="261"/>
      <c r="CT27" s="261"/>
      <c r="CU27" s="261"/>
      <c r="CV27" s="261" t="s">
        <v>39</v>
      </c>
      <c r="CW27" s="261"/>
      <c r="CX27" s="261"/>
      <c r="CY27" s="261"/>
      <c r="CZ27" s="261"/>
      <c r="DA27" s="261"/>
      <c r="DB27" s="261"/>
      <c r="DC27" s="261"/>
      <c r="DD27" s="261"/>
      <c r="DE27" s="261"/>
      <c r="DF27" s="261"/>
      <c r="DG27" s="261"/>
      <c r="DH27" s="538"/>
      <c r="DI27" s="538"/>
      <c r="DJ27" s="538"/>
      <c r="DK27" s="538"/>
      <c r="DL27" s="538"/>
      <c r="DM27" s="538"/>
      <c r="DN27" s="538"/>
      <c r="DO27" s="538"/>
      <c r="DP27" s="538"/>
      <c r="DQ27" s="538"/>
      <c r="DR27" s="538"/>
      <c r="DS27" s="538"/>
      <c r="DT27" s="538"/>
      <c r="DU27" s="538"/>
      <c r="DV27" s="538"/>
      <c r="DW27" s="538"/>
      <c r="DX27" s="538"/>
      <c r="DY27" s="538"/>
      <c r="DZ27" s="538"/>
      <c r="EA27" s="538"/>
      <c r="EB27" s="538"/>
      <c r="EC27" s="538"/>
      <c r="ED27" s="538"/>
      <c r="EE27" s="538"/>
      <c r="EF27" s="538"/>
      <c r="EG27" s="538"/>
      <c r="EH27" s="538"/>
      <c r="EI27" s="538"/>
      <c r="EJ27" s="538"/>
      <c r="EK27" s="539"/>
    </row>
    <row r="30" spans="1:141" s="25" customFormat="1" ht="12.75" x14ac:dyDescent="0.2">
      <c r="A30" s="28" t="s">
        <v>45</v>
      </c>
    </row>
    <row r="31" spans="1:141" s="25" customFormat="1" ht="12.75" x14ac:dyDescent="0.2">
      <c r="A31" s="28" t="s">
        <v>86</v>
      </c>
    </row>
    <row r="32" spans="1:141" s="25" customFormat="1" ht="12.75" x14ac:dyDescent="0.2">
      <c r="A32" s="28" t="s">
        <v>85</v>
      </c>
      <c r="W32" s="288" t="str">
        <f>Лист1!$O$68</f>
        <v>директор</v>
      </c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  <c r="AW32" s="288"/>
      <c r="AX32" s="288"/>
      <c r="AY32" s="288"/>
      <c r="AZ32" s="288"/>
      <c r="BA32" s="288"/>
      <c r="BB32" s="288"/>
      <c r="BC32" s="288"/>
      <c r="BD32" s="288"/>
      <c r="BG32" s="288"/>
      <c r="BH32" s="288"/>
      <c r="BI32" s="288"/>
      <c r="BJ32" s="288"/>
      <c r="BK32" s="288"/>
      <c r="BL32" s="288"/>
      <c r="BM32" s="288"/>
      <c r="BN32" s="288"/>
      <c r="BO32" s="288"/>
      <c r="BP32" s="288"/>
      <c r="BQ32" s="288"/>
      <c r="BR32" s="288"/>
      <c r="BS32" s="288"/>
      <c r="BT32" s="288"/>
      <c r="BU32" s="288"/>
      <c r="BV32" s="288"/>
      <c r="BW32" s="288"/>
      <c r="BX32" s="288"/>
      <c r="BY32" s="288"/>
      <c r="BZ32" s="288"/>
      <c r="CA32" s="288"/>
      <c r="CB32" s="288"/>
      <c r="CC32" s="288"/>
      <c r="CD32" s="288"/>
      <c r="CE32" s="288"/>
      <c r="CF32" s="288"/>
      <c r="CG32" s="288"/>
      <c r="CH32" s="288"/>
      <c r="CI32" s="288"/>
      <c r="CJ32" s="288"/>
      <c r="CK32" s="288"/>
      <c r="CL32" s="288"/>
      <c r="CM32" s="288"/>
      <c r="CN32" s="288"/>
      <c r="CQ32" s="288" t="str">
        <f>Лист1!$BB$68</f>
        <v>И.Ю. Лодырев</v>
      </c>
      <c r="CR32" s="288"/>
      <c r="CS32" s="288"/>
      <c r="CT32" s="288"/>
      <c r="CU32" s="288"/>
      <c r="CV32" s="288"/>
      <c r="CW32" s="288"/>
      <c r="CX32" s="288"/>
      <c r="CY32" s="288"/>
      <c r="CZ32" s="288"/>
      <c r="DA32" s="288"/>
      <c r="DB32" s="288"/>
      <c r="DC32" s="288"/>
      <c r="DD32" s="288"/>
      <c r="DE32" s="288"/>
      <c r="DF32" s="288"/>
      <c r="DG32" s="288"/>
      <c r="DH32" s="288"/>
      <c r="DI32" s="288"/>
      <c r="DJ32" s="288"/>
      <c r="DK32" s="288"/>
      <c r="DL32" s="288"/>
      <c r="DM32" s="288"/>
      <c r="DN32" s="288"/>
      <c r="DO32" s="288"/>
      <c r="DP32" s="288"/>
      <c r="DQ32" s="288"/>
      <c r="DR32" s="288"/>
      <c r="DS32" s="288"/>
      <c r="DT32" s="288"/>
      <c r="DU32" s="288"/>
      <c r="DV32" s="288"/>
      <c r="DW32" s="288"/>
      <c r="DX32" s="288"/>
    </row>
    <row r="33" spans="1:128" s="24" customFormat="1" ht="10.5" x14ac:dyDescent="0.2">
      <c r="W33" s="287" t="s">
        <v>46</v>
      </c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G33" s="287" t="s">
        <v>47</v>
      </c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287"/>
      <c r="CE33" s="287"/>
      <c r="CF33" s="287"/>
      <c r="CG33" s="287"/>
      <c r="CH33" s="287"/>
      <c r="CI33" s="287"/>
      <c r="CJ33" s="287"/>
      <c r="CK33" s="287"/>
      <c r="CL33" s="287"/>
      <c r="CM33" s="287"/>
      <c r="CN33" s="287"/>
      <c r="CQ33" s="287" t="s">
        <v>48</v>
      </c>
      <c r="CR33" s="287"/>
      <c r="CS33" s="287"/>
      <c r="CT33" s="287"/>
      <c r="CU33" s="287"/>
      <c r="CV33" s="287"/>
      <c r="CW33" s="287"/>
      <c r="CX33" s="287"/>
      <c r="CY33" s="287"/>
      <c r="CZ33" s="287"/>
      <c r="DA33" s="287"/>
      <c r="DB33" s="287"/>
      <c r="DC33" s="287"/>
      <c r="DD33" s="287"/>
      <c r="DE33" s="287"/>
      <c r="DF33" s="287"/>
      <c r="DG33" s="287"/>
      <c r="DH33" s="287"/>
      <c r="DI33" s="287"/>
      <c r="DJ33" s="287"/>
      <c r="DK33" s="287"/>
      <c r="DL33" s="287"/>
      <c r="DM33" s="287"/>
      <c r="DN33" s="287"/>
      <c r="DO33" s="287"/>
      <c r="DP33" s="287"/>
      <c r="DQ33" s="287"/>
      <c r="DR33" s="287"/>
      <c r="DS33" s="287"/>
      <c r="DT33" s="287"/>
      <c r="DU33" s="287"/>
      <c r="DV33" s="287"/>
      <c r="DW33" s="287"/>
      <c r="DX33" s="287"/>
    </row>
    <row r="34" spans="1:128" s="24" customFormat="1" ht="3" customHeight="1" x14ac:dyDescent="0.2"/>
    <row r="35" spans="1:128" s="25" customFormat="1" ht="12.75" x14ac:dyDescent="0.2">
      <c r="A35" s="28" t="s">
        <v>49</v>
      </c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  <c r="AW35" s="288"/>
      <c r="AX35" s="288"/>
      <c r="AY35" s="288"/>
      <c r="AZ35" s="288"/>
      <c r="BA35" s="288"/>
      <c r="BB35" s="288"/>
      <c r="BC35" s="288"/>
      <c r="BD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288"/>
      <c r="CD35" s="288"/>
      <c r="CE35" s="288"/>
      <c r="CF35" s="288"/>
      <c r="CG35" s="288"/>
      <c r="CH35" s="288"/>
      <c r="CI35" s="288"/>
      <c r="CJ35" s="288"/>
      <c r="CK35" s="288"/>
      <c r="CL35" s="288"/>
      <c r="CM35" s="288"/>
      <c r="CN35" s="288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</row>
    <row r="36" spans="1:128" s="24" customFormat="1" ht="10.5" x14ac:dyDescent="0.2">
      <c r="W36" s="287" t="s">
        <v>46</v>
      </c>
      <c r="X36" s="287"/>
      <c r="Y36" s="287"/>
      <c r="Z36" s="287"/>
      <c r="AA36" s="287"/>
      <c r="AB36" s="287"/>
      <c r="AC36" s="287"/>
      <c r="AD36" s="287"/>
      <c r="AE36" s="287"/>
      <c r="AF36" s="287"/>
      <c r="AG36" s="287"/>
      <c r="AH36" s="287"/>
      <c r="AI36" s="287"/>
      <c r="AJ36" s="287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7"/>
      <c r="BC36" s="287"/>
      <c r="BD36" s="287"/>
      <c r="BG36" s="287" t="s">
        <v>87</v>
      </c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7"/>
      <c r="BY36" s="287"/>
      <c r="BZ36" s="287"/>
      <c r="CA36" s="287"/>
      <c r="CB36" s="287"/>
      <c r="CC36" s="287"/>
      <c r="CD36" s="287"/>
      <c r="CE36" s="287"/>
      <c r="CF36" s="287"/>
      <c r="CG36" s="287"/>
      <c r="CH36" s="287"/>
      <c r="CI36" s="287"/>
      <c r="CJ36" s="287"/>
      <c r="CK36" s="287"/>
      <c r="CL36" s="287"/>
      <c r="CM36" s="287"/>
      <c r="CN36" s="287"/>
      <c r="CQ36" s="287" t="s">
        <v>169</v>
      </c>
      <c r="CR36" s="287"/>
      <c r="CS36" s="287"/>
      <c r="CT36" s="287"/>
      <c r="CU36" s="287"/>
      <c r="CV36" s="287"/>
      <c r="CW36" s="287"/>
      <c r="CX36" s="287"/>
      <c r="CY36" s="287"/>
      <c r="CZ36" s="287"/>
      <c r="DA36" s="287"/>
      <c r="DB36" s="287"/>
      <c r="DC36" s="287"/>
      <c r="DD36" s="287"/>
      <c r="DE36" s="287"/>
      <c r="DF36" s="287"/>
      <c r="DG36" s="287"/>
      <c r="DH36" s="287"/>
      <c r="DI36" s="287"/>
      <c r="DJ36" s="287"/>
      <c r="DK36" s="287"/>
      <c r="DL36" s="287"/>
      <c r="DM36" s="287"/>
      <c r="DN36" s="287"/>
      <c r="DO36" s="287"/>
      <c r="DP36" s="287"/>
      <c r="DQ36" s="287"/>
      <c r="DR36" s="287"/>
      <c r="DS36" s="287"/>
      <c r="DT36" s="287"/>
      <c r="DU36" s="287"/>
      <c r="DV36" s="287"/>
      <c r="DW36" s="287"/>
      <c r="DX36" s="287"/>
    </row>
    <row r="37" spans="1:128" s="24" customFormat="1" ht="3" customHeight="1" x14ac:dyDescent="0.2"/>
    <row r="38" spans="1:128" s="25" customFormat="1" ht="12.75" x14ac:dyDescent="0.2">
      <c r="A38" s="23" t="s">
        <v>51</v>
      </c>
      <c r="B38" s="540" t="str">
        <f>Лист1!$B$74</f>
        <v>20</v>
      </c>
      <c r="C38" s="540"/>
      <c r="D38" s="540"/>
      <c r="E38" s="28" t="s">
        <v>52</v>
      </c>
      <c r="G38" s="284" t="str">
        <f>Лист1!$G$74</f>
        <v>февраля</v>
      </c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5">
        <v>20</v>
      </c>
      <c r="S38" s="285"/>
      <c r="T38" s="285"/>
      <c r="U38" s="541" t="str">
        <f>Лист1!$U$74</f>
        <v>25</v>
      </c>
      <c r="V38" s="541"/>
      <c r="W38" s="541"/>
      <c r="X38" s="28" t="s">
        <v>10</v>
      </c>
    </row>
    <row r="39" spans="1:128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128" s="2" customFormat="1" ht="12" customHeight="1" x14ac:dyDescent="0.2">
      <c r="A40" s="17" t="s">
        <v>377</v>
      </c>
    </row>
    <row r="41" spans="1:128" s="2" customFormat="1" ht="12" customHeight="1" x14ac:dyDescent="0.2">
      <c r="A41" s="17" t="s">
        <v>378</v>
      </c>
    </row>
  </sheetData>
  <customSheetViews>
    <customSheetView guid="{5B44D67A-4A8A-4B75-BA10-E8F24D4649E0}">
      <selection activeCell="F44" sqref="F44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F44" sqref="F44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F44" sqref="F44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34">
    <mergeCell ref="AO26:BO26"/>
    <mergeCell ref="BP26:CI26"/>
    <mergeCell ref="CJ26:CU26"/>
    <mergeCell ref="CV26:DG26"/>
    <mergeCell ref="DH26:DV26"/>
    <mergeCell ref="DW26:EK26"/>
    <mergeCell ref="DH24:DV24"/>
    <mergeCell ref="DW24:EK24"/>
    <mergeCell ref="A25:AN25"/>
    <mergeCell ref="AO25:BO25"/>
    <mergeCell ref="BP25:CI25"/>
    <mergeCell ref="CJ25:CU25"/>
    <mergeCell ref="CV25:DG25"/>
    <mergeCell ref="DH25:DV25"/>
    <mergeCell ref="DW25:EK25"/>
    <mergeCell ref="CJ22:CU22"/>
    <mergeCell ref="CV22:DG22"/>
    <mergeCell ref="DH22:DV22"/>
    <mergeCell ref="BP23:CI23"/>
    <mergeCell ref="CJ23:CU23"/>
    <mergeCell ref="CV23:DG23"/>
    <mergeCell ref="DH23:DV23"/>
    <mergeCell ref="DW23:EK23"/>
    <mergeCell ref="A24:AN24"/>
    <mergeCell ref="AO24:BO24"/>
    <mergeCell ref="BP24:CI24"/>
    <mergeCell ref="CJ24:CU24"/>
    <mergeCell ref="CV24:DG24"/>
    <mergeCell ref="CV20:DG20"/>
    <mergeCell ref="DH20:DV20"/>
    <mergeCell ref="A20:AN20"/>
    <mergeCell ref="AO20:BO20"/>
    <mergeCell ref="W32:BD32"/>
    <mergeCell ref="BG32:CN32"/>
    <mergeCell ref="CQ32:DX32"/>
    <mergeCell ref="W33:BD33"/>
    <mergeCell ref="BG33:CN33"/>
    <mergeCell ref="CQ33:DX33"/>
    <mergeCell ref="DW22:EK22"/>
    <mergeCell ref="A27:AN27"/>
    <mergeCell ref="AO27:BO27"/>
    <mergeCell ref="BP27:CI27"/>
    <mergeCell ref="CJ27:CU27"/>
    <mergeCell ref="CV27:DG27"/>
    <mergeCell ref="DH27:DV27"/>
    <mergeCell ref="DW27:EK27"/>
    <mergeCell ref="A23:AN23"/>
    <mergeCell ref="AO23:BO23"/>
    <mergeCell ref="A22:AN22"/>
    <mergeCell ref="AO22:BO22"/>
    <mergeCell ref="A26:AN26"/>
    <mergeCell ref="BP22:CI22"/>
    <mergeCell ref="CJ16:CU16"/>
    <mergeCell ref="CV16:DG16"/>
    <mergeCell ref="DH16:DV16"/>
    <mergeCell ref="DW16:EK16"/>
    <mergeCell ref="DW20:EK20"/>
    <mergeCell ref="A21:AN21"/>
    <mergeCell ref="AO21:BO21"/>
    <mergeCell ref="BP21:CI21"/>
    <mergeCell ref="CJ21:CU21"/>
    <mergeCell ref="CV21:DG21"/>
    <mergeCell ref="DH21:DV21"/>
    <mergeCell ref="DW21:EK21"/>
    <mergeCell ref="CV18:DG18"/>
    <mergeCell ref="DH18:DV18"/>
    <mergeCell ref="DW18:EK18"/>
    <mergeCell ref="A19:AN19"/>
    <mergeCell ref="AO19:BO19"/>
    <mergeCell ref="BP19:CI19"/>
    <mergeCell ref="CJ19:CU19"/>
    <mergeCell ref="CV19:DG19"/>
    <mergeCell ref="DH19:DV19"/>
    <mergeCell ref="DW19:EK19"/>
    <mergeCell ref="BP20:CI20"/>
    <mergeCell ref="CJ20:CU20"/>
    <mergeCell ref="A1:EK1"/>
    <mergeCell ref="DW3:EK3"/>
    <mergeCell ref="BM4:BW4"/>
    <mergeCell ref="BX4:BZ4"/>
    <mergeCell ref="CA4:CC4"/>
    <mergeCell ref="A14:AN14"/>
    <mergeCell ref="AO14:BO14"/>
    <mergeCell ref="BP14:CI14"/>
    <mergeCell ref="CJ14:CU14"/>
    <mergeCell ref="CV14:DG14"/>
    <mergeCell ref="DH14:DV14"/>
    <mergeCell ref="DW13:EK13"/>
    <mergeCell ref="DH13:DV13"/>
    <mergeCell ref="BP13:DG13"/>
    <mergeCell ref="AO13:BO13"/>
    <mergeCell ref="A13:AN13"/>
    <mergeCell ref="DW11:EK11"/>
    <mergeCell ref="DW5:EK5"/>
    <mergeCell ref="DW4:EK4"/>
    <mergeCell ref="DW6:EK6"/>
    <mergeCell ref="Z7:DE7"/>
    <mergeCell ref="DW7:EK7"/>
    <mergeCell ref="DW8:EK9"/>
    <mergeCell ref="Z9:DE9"/>
    <mergeCell ref="B38:D38"/>
    <mergeCell ref="G38:Q38"/>
    <mergeCell ref="R38:T38"/>
    <mergeCell ref="U38:W38"/>
    <mergeCell ref="BG36:CN36"/>
    <mergeCell ref="CQ36:DX36"/>
    <mergeCell ref="W36:BD36"/>
    <mergeCell ref="BG35:CN35"/>
    <mergeCell ref="CQ35:DX35"/>
    <mergeCell ref="W35:BD35"/>
    <mergeCell ref="Z10:DE10"/>
    <mergeCell ref="DW10:EK10"/>
    <mergeCell ref="A17:AN17"/>
    <mergeCell ref="AO17:BO17"/>
    <mergeCell ref="BP17:CI17"/>
    <mergeCell ref="A18:AN18"/>
    <mergeCell ref="AO18:BO18"/>
    <mergeCell ref="BP18:CI18"/>
    <mergeCell ref="CJ18:CU18"/>
    <mergeCell ref="DW17:EK17"/>
    <mergeCell ref="A15:AN15"/>
    <mergeCell ref="AO15:BO15"/>
    <mergeCell ref="DW14:EK14"/>
    <mergeCell ref="BP15:CI15"/>
    <mergeCell ref="CJ15:CU15"/>
    <mergeCell ref="CV15:DG15"/>
    <mergeCell ref="CJ17:CU17"/>
    <mergeCell ref="CV17:DG17"/>
    <mergeCell ref="DH17:DV17"/>
    <mergeCell ref="DH15:DV15"/>
    <mergeCell ref="DW15:EK15"/>
    <mergeCell ref="A16:AN16"/>
    <mergeCell ref="AO16:BO16"/>
    <mergeCell ref="BP16:CI16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L54"/>
  <sheetViews>
    <sheetView view="pageBreakPreview" topLeftCell="A9" zoomScaleNormal="100" zoomScaleSheetLayoutView="100" workbookViewId="0">
      <selection activeCell="AG26" sqref="AG26:AO27"/>
    </sheetView>
  </sheetViews>
  <sheetFormatPr defaultColWidth="1.42578125" defaultRowHeight="15.75" x14ac:dyDescent="0.25"/>
  <cols>
    <col min="1" max="31" width="1.42578125" style="1"/>
    <col min="32" max="32" width="9.42578125" style="1" customWidth="1"/>
    <col min="33" max="40" width="1.42578125" style="1"/>
    <col min="41" max="41" width="4" style="1" customWidth="1"/>
    <col min="42" max="16384" width="1.42578125" style="1"/>
  </cols>
  <sheetData>
    <row r="1" spans="1:142" x14ac:dyDescent="0.25">
      <c r="A1" s="249" t="s">
        <v>379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ht="15.75" customHeight="1" x14ac:dyDescent="0.25">
      <c r="A2" s="249" t="s">
        <v>380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  <c r="DU2" s="249"/>
      <c r="DV2" s="249"/>
      <c r="DW2" s="249"/>
      <c r="DX2" s="249"/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</row>
    <row r="3" spans="1:142" ht="15.75" customHeight="1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</row>
    <row r="4" spans="1:142" s="25" customFormat="1" ht="13.5" thickBot="1" x14ac:dyDescent="0.25">
      <c r="DW4" s="254" t="s">
        <v>2</v>
      </c>
      <c r="DX4" s="254"/>
      <c r="DY4" s="254"/>
      <c r="DZ4" s="254"/>
      <c r="EA4" s="254"/>
      <c r="EB4" s="254"/>
      <c r="EC4" s="254"/>
      <c r="ED4" s="254"/>
      <c r="EE4" s="254"/>
      <c r="EF4" s="254"/>
      <c r="EG4" s="254"/>
      <c r="EH4" s="254"/>
      <c r="EI4" s="254"/>
      <c r="EJ4" s="254"/>
      <c r="EK4" s="254"/>
    </row>
    <row r="5" spans="1:142" s="25" customFormat="1" ht="12.75" x14ac:dyDescent="0.2">
      <c r="A5" s="28"/>
      <c r="BL5" s="23" t="s">
        <v>9</v>
      </c>
      <c r="BM5" s="288" t="str">
        <f>Лист1!$AP$16</f>
        <v>января</v>
      </c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5">
        <v>20</v>
      </c>
      <c r="BY5" s="285"/>
      <c r="BZ5" s="285"/>
      <c r="CA5" s="541" t="str">
        <f>Лист1!$BD$16</f>
        <v>25</v>
      </c>
      <c r="CB5" s="541"/>
      <c r="CC5" s="541"/>
      <c r="CD5" s="28" t="s">
        <v>10</v>
      </c>
      <c r="DU5" s="23" t="s">
        <v>3</v>
      </c>
      <c r="DW5" s="513" t="str">
        <f>Лист1!$CI$16</f>
        <v>20.02.2025</v>
      </c>
      <c r="DX5" s="514"/>
      <c r="DY5" s="514"/>
      <c r="DZ5" s="514"/>
      <c r="EA5" s="514"/>
      <c r="EB5" s="514"/>
      <c r="EC5" s="514"/>
      <c r="ED5" s="514"/>
      <c r="EE5" s="514"/>
      <c r="EF5" s="514"/>
      <c r="EG5" s="514"/>
      <c r="EH5" s="514"/>
      <c r="EI5" s="514"/>
      <c r="EJ5" s="514"/>
      <c r="EK5" s="515"/>
    </row>
    <row r="6" spans="1:142" s="25" customFormat="1" ht="12.75" x14ac:dyDescent="0.2">
      <c r="A6" s="28"/>
      <c r="DU6" s="23" t="s">
        <v>4</v>
      </c>
      <c r="DW6" s="499">
        <f>Лист1!$CI$17</f>
        <v>74301252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25" customFormat="1" ht="12.75" x14ac:dyDescent="0.2">
      <c r="A7" s="28"/>
      <c r="DU7" s="23" t="s">
        <v>5</v>
      </c>
      <c r="DW7" s="499">
        <f>Лист1!$CI$19</f>
        <v>8602015898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25" customFormat="1" ht="37.5" customHeight="1" x14ac:dyDescent="0.2">
      <c r="A8" s="28" t="s">
        <v>11</v>
      </c>
      <c r="Z8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8" s="373"/>
      <c r="AB8" s="373"/>
      <c r="AC8" s="373"/>
      <c r="AD8" s="373"/>
      <c r="AE8" s="373"/>
      <c r="AF8" s="373"/>
      <c r="AG8" s="373"/>
      <c r="AH8" s="373"/>
      <c r="AI8" s="373"/>
      <c r="AJ8" s="373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U8" s="23" t="s">
        <v>6</v>
      </c>
      <c r="DW8" s="499">
        <f>Лист1!$CI$20</f>
        <v>860201001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25" customFormat="1" ht="12.75" x14ac:dyDescent="0.2">
      <c r="A9" s="28" t="s">
        <v>12</v>
      </c>
      <c r="DU9" s="23"/>
      <c r="DW9" s="499" t="str">
        <f>Лист1!$CI$22</f>
        <v>043</v>
      </c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25" customFormat="1" ht="12.75" x14ac:dyDescent="0.2">
      <c r="A10" s="28" t="s">
        <v>13</v>
      </c>
      <c r="Z10" s="288" t="str">
        <f>Лист1!$P$25</f>
        <v>Департамент образования Администрации города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23" t="s">
        <v>7</v>
      </c>
      <c r="DW10" s="499"/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25" customFormat="1" ht="12.75" x14ac:dyDescent="0.2">
      <c r="A11" s="28" t="s">
        <v>14</v>
      </c>
      <c r="Z11" s="288" t="str">
        <f>Лист1!$P$27</f>
        <v>город Сургут</v>
      </c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/>
      <c r="CQ11" s="288"/>
      <c r="CR11" s="288"/>
      <c r="CS11" s="288"/>
      <c r="CT11" s="288"/>
      <c r="CU11" s="288"/>
      <c r="CV11" s="288"/>
      <c r="CW11" s="288"/>
      <c r="CX11" s="288"/>
      <c r="CY11" s="288"/>
      <c r="CZ11" s="288"/>
      <c r="DA11" s="288"/>
      <c r="DB11" s="288"/>
      <c r="DC11" s="288"/>
      <c r="DD11" s="288"/>
      <c r="DE11" s="288"/>
      <c r="DU11" s="23" t="s">
        <v>8</v>
      </c>
      <c r="DW11" s="499">
        <f>Лист1!$CI$26</f>
        <v>71876000001</v>
      </c>
      <c r="DX11" s="500"/>
      <c r="DY11" s="500"/>
      <c r="DZ11" s="500"/>
      <c r="EA11" s="500"/>
      <c r="EB11" s="500"/>
      <c r="EC11" s="500"/>
      <c r="ED11" s="500"/>
      <c r="EE11" s="500"/>
      <c r="EF11" s="500"/>
      <c r="EG11" s="500"/>
      <c r="EH11" s="500"/>
      <c r="EI11" s="500"/>
      <c r="EJ11" s="500"/>
      <c r="EK11" s="501"/>
    </row>
    <row r="12" spans="1:142" s="25" customFormat="1" ht="13.5" thickBot="1" x14ac:dyDescent="0.25">
      <c r="A12" s="28" t="s">
        <v>15</v>
      </c>
      <c r="DU12" s="23"/>
      <c r="DW12" s="260"/>
      <c r="DX12" s="261"/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261"/>
      <c r="EK12" s="262"/>
    </row>
    <row r="14" spans="1:142" s="43" customFormat="1" ht="12.75" customHeight="1" x14ac:dyDescent="0.2">
      <c r="A14" s="544" t="s">
        <v>382</v>
      </c>
      <c r="B14" s="544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3" t="s">
        <v>381</v>
      </c>
      <c r="S14" s="544"/>
      <c r="T14" s="544"/>
      <c r="U14" s="544"/>
      <c r="V14" s="544"/>
      <c r="W14" s="544"/>
      <c r="X14" s="544"/>
      <c r="Y14" s="544"/>
      <c r="Z14" s="544"/>
      <c r="AA14" s="544"/>
      <c r="AB14" s="544"/>
      <c r="AC14" s="544"/>
      <c r="AD14" s="544"/>
      <c r="AE14" s="544"/>
      <c r="AF14" s="542"/>
      <c r="AG14" s="543" t="s">
        <v>383</v>
      </c>
      <c r="AH14" s="544"/>
      <c r="AI14" s="544"/>
      <c r="AJ14" s="544"/>
      <c r="AK14" s="544"/>
      <c r="AL14" s="544"/>
      <c r="AM14" s="544"/>
      <c r="AN14" s="544"/>
      <c r="AO14" s="542"/>
      <c r="AP14" s="543" t="s">
        <v>20</v>
      </c>
      <c r="AQ14" s="544"/>
      <c r="AR14" s="544"/>
      <c r="AS14" s="544"/>
      <c r="AT14" s="544"/>
      <c r="AU14" s="542"/>
      <c r="AV14" s="543" t="s">
        <v>898</v>
      </c>
      <c r="AW14" s="544"/>
      <c r="AX14" s="544"/>
      <c r="AY14" s="544"/>
      <c r="AZ14" s="544"/>
      <c r="BA14" s="544"/>
      <c r="BB14" s="544"/>
      <c r="BC14" s="542"/>
      <c r="BD14" s="543" t="s">
        <v>903</v>
      </c>
      <c r="BE14" s="544"/>
      <c r="BF14" s="544"/>
      <c r="BG14" s="544"/>
      <c r="BH14" s="542"/>
      <c r="BI14" s="544" t="s">
        <v>386</v>
      </c>
      <c r="BJ14" s="544"/>
      <c r="BK14" s="544"/>
      <c r="BL14" s="544"/>
      <c r="BM14" s="544"/>
      <c r="BN14" s="544"/>
      <c r="BO14" s="544"/>
      <c r="BP14" s="544"/>
      <c r="BQ14" s="544"/>
      <c r="BR14" s="544"/>
      <c r="BS14" s="544"/>
      <c r="BT14" s="544"/>
      <c r="BU14" s="544"/>
      <c r="BV14" s="544"/>
      <c r="BW14" s="543" t="s">
        <v>18</v>
      </c>
      <c r="BX14" s="544"/>
      <c r="BY14" s="544"/>
      <c r="BZ14" s="544"/>
      <c r="CA14" s="542"/>
      <c r="CB14" s="544" t="s">
        <v>387</v>
      </c>
      <c r="CC14" s="544"/>
      <c r="CD14" s="544"/>
      <c r="CE14" s="544"/>
      <c r="CF14" s="544"/>
      <c r="CG14" s="544"/>
      <c r="CH14" s="544"/>
      <c r="CI14" s="544"/>
      <c r="CJ14" s="544"/>
      <c r="CK14" s="544"/>
      <c r="CL14" s="544"/>
      <c r="CM14" s="544"/>
      <c r="CN14" s="544"/>
      <c r="CO14" s="544"/>
      <c r="CP14" s="544"/>
      <c r="CQ14" s="544"/>
      <c r="CR14" s="544"/>
      <c r="CS14" s="544"/>
      <c r="CT14" s="544"/>
      <c r="CU14" s="544"/>
      <c r="CV14" s="544"/>
      <c r="CW14" s="544"/>
      <c r="CX14" s="544"/>
      <c r="CY14" s="544"/>
      <c r="CZ14" s="544"/>
      <c r="DA14" s="544"/>
      <c r="DB14" s="544"/>
      <c r="DC14" s="544"/>
      <c r="DD14" s="544"/>
      <c r="DE14" s="542"/>
      <c r="DF14" s="543" t="s">
        <v>388</v>
      </c>
      <c r="DG14" s="544"/>
      <c r="DH14" s="544"/>
      <c r="DI14" s="544"/>
      <c r="DJ14" s="544"/>
      <c r="DK14" s="544"/>
      <c r="DL14" s="544"/>
      <c r="DM14" s="544"/>
      <c r="DN14" s="544"/>
      <c r="DO14" s="544"/>
      <c r="DP14" s="544"/>
      <c r="DQ14" s="544"/>
      <c r="DR14" s="544"/>
      <c r="DS14" s="544"/>
      <c r="DT14" s="544"/>
      <c r="DU14" s="544"/>
      <c r="DV14" s="544"/>
      <c r="DW14" s="544"/>
      <c r="DX14" s="544"/>
      <c r="DY14" s="544"/>
      <c r="DZ14" s="544"/>
      <c r="EA14" s="544"/>
      <c r="EB14" s="544"/>
      <c r="EC14" s="544"/>
      <c r="ED14" s="544"/>
      <c r="EE14" s="544"/>
      <c r="EF14" s="544"/>
      <c r="EG14" s="544"/>
      <c r="EH14" s="544"/>
      <c r="EI14" s="544"/>
      <c r="EJ14" s="544"/>
      <c r="EK14" s="544"/>
      <c r="EL14" s="76"/>
    </row>
    <row r="15" spans="1:142" s="43" customFormat="1" ht="12.75" customHeight="1" x14ac:dyDescent="0.2">
      <c r="A15" s="526"/>
      <c r="B15" s="526"/>
      <c r="C15" s="526"/>
      <c r="D15" s="526"/>
      <c r="E15" s="526"/>
      <c r="F15" s="526"/>
      <c r="G15" s="526"/>
      <c r="H15" s="526"/>
      <c r="I15" s="526"/>
      <c r="J15" s="526"/>
      <c r="K15" s="526"/>
      <c r="L15" s="526"/>
      <c r="M15" s="526"/>
      <c r="N15" s="526"/>
      <c r="O15" s="526"/>
      <c r="P15" s="526"/>
      <c r="Q15" s="526"/>
      <c r="R15" s="576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8"/>
      <c r="AG15" s="576" t="s">
        <v>37</v>
      </c>
      <c r="AH15" s="577"/>
      <c r="AI15" s="577"/>
      <c r="AJ15" s="577"/>
      <c r="AK15" s="577"/>
      <c r="AL15" s="577"/>
      <c r="AM15" s="577"/>
      <c r="AN15" s="577"/>
      <c r="AO15" s="578"/>
      <c r="AP15" s="576" t="s">
        <v>384</v>
      </c>
      <c r="AQ15" s="577"/>
      <c r="AR15" s="577"/>
      <c r="AS15" s="577"/>
      <c r="AT15" s="577"/>
      <c r="AU15" s="578"/>
      <c r="AV15" s="576" t="s">
        <v>454</v>
      </c>
      <c r="AW15" s="577"/>
      <c r="AX15" s="577"/>
      <c r="AY15" s="577"/>
      <c r="AZ15" s="577"/>
      <c r="BA15" s="577"/>
      <c r="BB15" s="577"/>
      <c r="BC15" s="578"/>
      <c r="BD15" s="576" t="s">
        <v>902</v>
      </c>
      <c r="BE15" s="577"/>
      <c r="BF15" s="577"/>
      <c r="BG15" s="577"/>
      <c r="BH15" s="57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576" t="s">
        <v>21</v>
      </c>
      <c r="BX15" s="577"/>
      <c r="BY15" s="577"/>
      <c r="BZ15" s="577"/>
      <c r="CA15" s="578"/>
      <c r="CB15" s="288"/>
      <c r="CC15" s="288"/>
      <c r="CD15" s="288"/>
      <c r="CE15" s="288"/>
      <c r="CF15" s="288"/>
      <c r="CG15" s="288"/>
      <c r="CH15" s="288"/>
      <c r="CI15" s="288"/>
      <c r="CJ15" s="288"/>
      <c r="CK15" s="288"/>
      <c r="CL15" s="288"/>
      <c r="CM15" s="288"/>
      <c r="CN15" s="288"/>
      <c r="CO15" s="288"/>
      <c r="CP15" s="288"/>
      <c r="CQ15" s="288"/>
      <c r="CR15" s="288"/>
      <c r="CS15" s="288"/>
      <c r="CT15" s="288"/>
      <c r="CU15" s="288"/>
      <c r="CV15" s="288"/>
      <c r="CW15" s="288"/>
      <c r="CX15" s="288"/>
      <c r="CY15" s="288"/>
      <c r="CZ15" s="288"/>
      <c r="DA15" s="288"/>
      <c r="DB15" s="288"/>
      <c r="DC15" s="288"/>
      <c r="DD15" s="288"/>
      <c r="DE15" s="584"/>
      <c r="DF15" s="579" t="s">
        <v>389</v>
      </c>
      <c r="DG15" s="288"/>
      <c r="DH15" s="288"/>
      <c r="DI15" s="288"/>
      <c r="DJ15" s="288"/>
      <c r="DK15" s="288"/>
      <c r="DL15" s="288"/>
      <c r="DM15" s="288"/>
      <c r="DN15" s="288"/>
      <c r="DO15" s="288"/>
      <c r="DP15" s="288"/>
      <c r="DQ15" s="288"/>
      <c r="DR15" s="288"/>
      <c r="DS15" s="288"/>
      <c r="DT15" s="288"/>
      <c r="DU15" s="288"/>
      <c r="DV15" s="288"/>
      <c r="DW15" s="288"/>
      <c r="DX15" s="288"/>
      <c r="DY15" s="288"/>
      <c r="DZ15" s="288"/>
      <c r="EA15" s="288"/>
      <c r="EB15" s="288"/>
      <c r="EC15" s="288"/>
      <c r="ED15" s="288"/>
      <c r="EE15" s="288"/>
      <c r="EF15" s="288"/>
      <c r="EG15" s="288"/>
      <c r="EH15" s="288"/>
      <c r="EI15" s="288"/>
      <c r="EJ15" s="288"/>
      <c r="EK15" s="288"/>
      <c r="EL15" s="76"/>
    </row>
    <row r="16" spans="1:142" s="43" customFormat="1" ht="12.75" customHeight="1" x14ac:dyDescent="0.2">
      <c r="A16" s="526"/>
      <c r="B16" s="526"/>
      <c r="C16" s="526"/>
      <c r="D16" s="526"/>
      <c r="E16" s="526"/>
      <c r="F16" s="526"/>
      <c r="G16" s="526"/>
      <c r="H16" s="526"/>
      <c r="I16" s="526"/>
      <c r="J16" s="526"/>
      <c r="K16" s="526"/>
      <c r="L16" s="526"/>
      <c r="M16" s="526"/>
      <c r="N16" s="526"/>
      <c r="O16" s="526"/>
      <c r="P16" s="526"/>
      <c r="Q16" s="526"/>
      <c r="R16" s="576"/>
      <c r="S16" s="577"/>
      <c r="T16" s="577"/>
      <c r="U16" s="577"/>
      <c r="V16" s="577"/>
      <c r="W16" s="577"/>
      <c r="X16" s="577"/>
      <c r="Y16" s="577"/>
      <c r="Z16" s="577"/>
      <c r="AA16" s="577"/>
      <c r="AB16" s="577"/>
      <c r="AC16" s="577"/>
      <c r="AD16" s="577"/>
      <c r="AE16" s="577"/>
      <c r="AF16" s="578"/>
      <c r="AG16" s="576"/>
      <c r="AH16" s="577"/>
      <c r="AI16" s="577"/>
      <c r="AJ16" s="577"/>
      <c r="AK16" s="577"/>
      <c r="AL16" s="577"/>
      <c r="AM16" s="577"/>
      <c r="AN16" s="577"/>
      <c r="AO16" s="578"/>
      <c r="AP16" s="576"/>
      <c r="AQ16" s="577"/>
      <c r="AR16" s="577"/>
      <c r="AS16" s="577"/>
      <c r="AT16" s="577"/>
      <c r="AU16" s="578"/>
      <c r="AV16" s="576" t="s">
        <v>899</v>
      </c>
      <c r="AW16" s="577"/>
      <c r="AX16" s="577"/>
      <c r="AY16" s="577"/>
      <c r="AZ16" s="577"/>
      <c r="BA16" s="577"/>
      <c r="BB16" s="577"/>
      <c r="BC16" s="578"/>
      <c r="BD16" s="576" t="s">
        <v>385</v>
      </c>
      <c r="BE16" s="577"/>
      <c r="BF16" s="577"/>
      <c r="BG16" s="577"/>
      <c r="BH16" s="578"/>
      <c r="BI16" s="543" t="s">
        <v>900</v>
      </c>
      <c r="BJ16" s="544"/>
      <c r="BK16" s="544"/>
      <c r="BL16" s="544"/>
      <c r="BM16" s="544"/>
      <c r="BN16" s="544"/>
      <c r="BO16" s="544"/>
      <c r="BP16" s="542"/>
      <c r="BQ16" s="543" t="s">
        <v>26</v>
      </c>
      <c r="BR16" s="544"/>
      <c r="BS16" s="544"/>
      <c r="BT16" s="544"/>
      <c r="BU16" s="544"/>
      <c r="BV16" s="542"/>
      <c r="BW16" s="576"/>
      <c r="BX16" s="577"/>
      <c r="BY16" s="577"/>
      <c r="BZ16" s="577"/>
      <c r="CA16" s="578"/>
      <c r="CB16" s="543" t="s">
        <v>28</v>
      </c>
      <c r="CC16" s="544"/>
      <c r="CD16" s="544"/>
      <c r="CE16" s="544"/>
      <c r="CF16" s="544"/>
      <c r="CG16" s="544"/>
      <c r="CH16" s="542"/>
      <c r="CI16" s="630" t="s">
        <v>133</v>
      </c>
      <c r="CJ16" s="630"/>
      <c r="CK16" s="630"/>
      <c r="CL16" s="630"/>
      <c r="CM16" s="630"/>
      <c r="CN16" s="630"/>
      <c r="CO16" s="630"/>
      <c r="CP16" s="630"/>
      <c r="CQ16" s="630"/>
      <c r="CR16" s="630"/>
      <c r="CS16" s="630"/>
      <c r="CT16" s="630"/>
      <c r="CU16" s="630"/>
      <c r="CV16" s="630"/>
      <c r="CW16" s="630"/>
      <c r="CX16" s="630"/>
      <c r="CY16" s="630"/>
      <c r="CZ16" s="630"/>
      <c r="DA16" s="630"/>
      <c r="DB16" s="630"/>
      <c r="DC16" s="630"/>
      <c r="DD16" s="630"/>
      <c r="DE16" s="630"/>
      <c r="DF16" s="543" t="s">
        <v>28</v>
      </c>
      <c r="DG16" s="544"/>
      <c r="DH16" s="544"/>
      <c r="DI16" s="544"/>
      <c r="DJ16" s="544"/>
      <c r="DK16" s="544"/>
      <c r="DL16" s="544"/>
      <c r="DM16" s="542"/>
      <c r="DN16" s="630" t="s">
        <v>133</v>
      </c>
      <c r="DO16" s="630"/>
      <c r="DP16" s="630"/>
      <c r="DQ16" s="630"/>
      <c r="DR16" s="630"/>
      <c r="DS16" s="630"/>
      <c r="DT16" s="630"/>
      <c r="DU16" s="630"/>
      <c r="DV16" s="630"/>
      <c r="DW16" s="630"/>
      <c r="DX16" s="630"/>
      <c r="DY16" s="630"/>
      <c r="DZ16" s="630"/>
      <c r="EA16" s="630"/>
      <c r="EB16" s="630"/>
      <c r="EC16" s="630"/>
      <c r="ED16" s="630"/>
      <c r="EE16" s="630"/>
      <c r="EF16" s="630"/>
      <c r="EG16" s="630"/>
      <c r="EH16" s="630"/>
      <c r="EI16" s="630"/>
      <c r="EJ16" s="630"/>
      <c r="EK16" s="630"/>
      <c r="EL16" s="76"/>
    </row>
    <row r="17" spans="1:142" s="43" customFormat="1" ht="12.75" customHeight="1" x14ac:dyDescent="0.2">
      <c r="A17" s="526"/>
      <c r="B17" s="526"/>
      <c r="C17" s="526"/>
      <c r="D17" s="526"/>
      <c r="E17" s="526"/>
      <c r="F17" s="526"/>
      <c r="G17" s="526"/>
      <c r="H17" s="526"/>
      <c r="I17" s="526"/>
      <c r="J17" s="526"/>
      <c r="K17" s="526"/>
      <c r="L17" s="526"/>
      <c r="M17" s="526"/>
      <c r="N17" s="526"/>
      <c r="O17" s="526"/>
      <c r="P17" s="526"/>
      <c r="Q17" s="526"/>
      <c r="R17" s="576"/>
      <c r="S17" s="577"/>
      <c r="T17" s="577"/>
      <c r="U17" s="577"/>
      <c r="V17" s="577"/>
      <c r="W17" s="577"/>
      <c r="X17" s="577"/>
      <c r="Y17" s="577"/>
      <c r="Z17" s="577"/>
      <c r="AA17" s="577"/>
      <c r="AB17" s="577"/>
      <c r="AC17" s="577"/>
      <c r="AD17" s="577"/>
      <c r="AE17" s="577"/>
      <c r="AF17" s="578"/>
      <c r="AG17" s="576"/>
      <c r="AH17" s="577"/>
      <c r="AI17" s="577"/>
      <c r="AJ17" s="577"/>
      <c r="AK17" s="577"/>
      <c r="AL17" s="577"/>
      <c r="AM17" s="577"/>
      <c r="AN17" s="577"/>
      <c r="AO17" s="578"/>
      <c r="AP17" s="576"/>
      <c r="AQ17" s="577"/>
      <c r="AR17" s="577"/>
      <c r="AS17" s="577"/>
      <c r="AT17" s="577"/>
      <c r="AU17" s="578"/>
      <c r="AV17" s="576"/>
      <c r="AW17" s="577"/>
      <c r="AX17" s="577"/>
      <c r="AY17" s="577"/>
      <c r="AZ17" s="577"/>
      <c r="BA17" s="577"/>
      <c r="BB17" s="577"/>
      <c r="BC17" s="578"/>
      <c r="BD17" s="576"/>
      <c r="BE17" s="577"/>
      <c r="BF17" s="577"/>
      <c r="BG17" s="577"/>
      <c r="BH17" s="578"/>
      <c r="BI17" s="576" t="s">
        <v>901</v>
      </c>
      <c r="BJ17" s="577"/>
      <c r="BK17" s="577"/>
      <c r="BL17" s="577"/>
      <c r="BM17" s="577"/>
      <c r="BN17" s="577"/>
      <c r="BO17" s="577"/>
      <c r="BP17" s="578"/>
      <c r="BQ17" s="576" t="s">
        <v>27</v>
      </c>
      <c r="BR17" s="577"/>
      <c r="BS17" s="577"/>
      <c r="BT17" s="577"/>
      <c r="BU17" s="577"/>
      <c r="BV17" s="578"/>
      <c r="BW17" s="576"/>
      <c r="BX17" s="577"/>
      <c r="BY17" s="577"/>
      <c r="BZ17" s="577"/>
      <c r="CA17" s="578"/>
      <c r="CB17" s="576"/>
      <c r="CC17" s="577"/>
      <c r="CD17" s="577"/>
      <c r="CE17" s="577"/>
      <c r="CF17" s="577"/>
      <c r="CG17" s="577"/>
      <c r="CH17" s="578"/>
      <c r="CI17" s="544" t="s">
        <v>403</v>
      </c>
      <c r="CJ17" s="544"/>
      <c r="CK17" s="544"/>
      <c r="CL17" s="544"/>
      <c r="CM17" s="544"/>
      <c r="CN17" s="544"/>
      <c r="CO17" s="544"/>
      <c r="CP17" s="544"/>
      <c r="CQ17" s="544"/>
      <c r="CR17" s="544"/>
      <c r="CS17" s="544"/>
      <c r="CT17" s="544"/>
      <c r="CU17" s="544"/>
      <c r="CV17" s="544"/>
      <c r="CW17" s="544"/>
      <c r="CX17" s="544"/>
      <c r="CY17" s="543" t="s">
        <v>401</v>
      </c>
      <c r="CZ17" s="544"/>
      <c r="DA17" s="544"/>
      <c r="DB17" s="544"/>
      <c r="DC17" s="544"/>
      <c r="DD17" s="544"/>
      <c r="DE17" s="542"/>
      <c r="DF17" s="576"/>
      <c r="DG17" s="577"/>
      <c r="DH17" s="577"/>
      <c r="DI17" s="577"/>
      <c r="DJ17" s="577"/>
      <c r="DK17" s="577"/>
      <c r="DL17" s="577"/>
      <c r="DM17" s="578"/>
      <c r="DN17" s="544" t="s">
        <v>390</v>
      </c>
      <c r="DO17" s="544"/>
      <c r="DP17" s="544"/>
      <c r="DQ17" s="544"/>
      <c r="DR17" s="544"/>
      <c r="DS17" s="544"/>
      <c r="DT17" s="544"/>
      <c r="DU17" s="542"/>
      <c r="DV17" s="543" t="s">
        <v>390</v>
      </c>
      <c r="DW17" s="544"/>
      <c r="DX17" s="544"/>
      <c r="DY17" s="544"/>
      <c r="DZ17" s="544"/>
      <c r="EA17" s="544"/>
      <c r="EB17" s="544"/>
      <c r="EC17" s="542"/>
      <c r="ED17" s="526" t="s">
        <v>396</v>
      </c>
      <c r="EE17" s="526"/>
      <c r="EF17" s="526"/>
      <c r="EG17" s="526"/>
      <c r="EH17" s="526"/>
      <c r="EI17" s="526"/>
      <c r="EJ17" s="526"/>
      <c r="EK17" s="526"/>
      <c r="EL17" s="76"/>
    </row>
    <row r="18" spans="1:142" s="43" customFormat="1" ht="12.75" customHeight="1" x14ac:dyDescent="0.2">
      <c r="A18" s="526"/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76"/>
      <c r="S18" s="577"/>
      <c r="T18" s="577"/>
      <c r="U18" s="577"/>
      <c r="V18" s="577"/>
      <c r="W18" s="577"/>
      <c r="X18" s="577"/>
      <c r="Y18" s="577"/>
      <c r="Z18" s="577"/>
      <c r="AA18" s="577"/>
      <c r="AB18" s="577"/>
      <c r="AC18" s="577"/>
      <c r="AD18" s="577"/>
      <c r="AE18" s="577"/>
      <c r="AF18" s="578"/>
      <c r="AG18" s="576"/>
      <c r="AH18" s="577"/>
      <c r="AI18" s="577"/>
      <c r="AJ18" s="577"/>
      <c r="AK18" s="577"/>
      <c r="AL18" s="577"/>
      <c r="AM18" s="577"/>
      <c r="AN18" s="577"/>
      <c r="AO18" s="578"/>
      <c r="AP18" s="576"/>
      <c r="AQ18" s="577"/>
      <c r="AR18" s="577"/>
      <c r="AS18" s="577"/>
      <c r="AT18" s="577"/>
      <c r="AU18" s="578"/>
      <c r="AV18" s="576"/>
      <c r="AW18" s="577"/>
      <c r="AX18" s="577"/>
      <c r="AY18" s="577"/>
      <c r="AZ18" s="577"/>
      <c r="BA18" s="577"/>
      <c r="BB18" s="577"/>
      <c r="BC18" s="578"/>
      <c r="BD18" s="576"/>
      <c r="BE18" s="577"/>
      <c r="BF18" s="577"/>
      <c r="BG18" s="577"/>
      <c r="BH18" s="578"/>
      <c r="BI18" s="576"/>
      <c r="BJ18" s="577"/>
      <c r="BK18" s="577"/>
      <c r="BL18" s="577"/>
      <c r="BM18" s="577"/>
      <c r="BN18" s="577"/>
      <c r="BO18" s="577"/>
      <c r="BP18" s="578"/>
      <c r="BQ18" s="576"/>
      <c r="BR18" s="577"/>
      <c r="BS18" s="577"/>
      <c r="BT18" s="577"/>
      <c r="BU18" s="577"/>
      <c r="BV18" s="578"/>
      <c r="BW18" s="576"/>
      <c r="BX18" s="577"/>
      <c r="BY18" s="577"/>
      <c r="BZ18" s="577"/>
      <c r="CA18" s="578"/>
      <c r="CB18" s="576"/>
      <c r="CC18" s="577"/>
      <c r="CD18" s="577"/>
      <c r="CE18" s="577"/>
      <c r="CF18" s="577"/>
      <c r="CG18" s="577"/>
      <c r="CH18" s="578"/>
      <c r="CI18" s="288" t="s">
        <v>404</v>
      </c>
      <c r="CJ18" s="288"/>
      <c r="CK18" s="288"/>
      <c r="CL18" s="288"/>
      <c r="CM18" s="288"/>
      <c r="CN18" s="288"/>
      <c r="CO18" s="288"/>
      <c r="CP18" s="288"/>
      <c r="CQ18" s="288"/>
      <c r="CR18" s="288"/>
      <c r="CS18" s="288"/>
      <c r="CT18" s="288"/>
      <c r="CU18" s="288"/>
      <c r="CV18" s="288"/>
      <c r="CW18" s="288"/>
      <c r="CX18" s="288"/>
      <c r="CY18" s="576" t="s">
        <v>402</v>
      </c>
      <c r="CZ18" s="577"/>
      <c r="DA18" s="577"/>
      <c r="DB18" s="577"/>
      <c r="DC18" s="577"/>
      <c r="DD18" s="577"/>
      <c r="DE18" s="578"/>
      <c r="DF18" s="576"/>
      <c r="DG18" s="577"/>
      <c r="DH18" s="577"/>
      <c r="DI18" s="577"/>
      <c r="DJ18" s="577"/>
      <c r="DK18" s="577"/>
      <c r="DL18" s="577"/>
      <c r="DM18" s="578"/>
      <c r="DN18" s="577" t="s">
        <v>391</v>
      </c>
      <c r="DO18" s="577"/>
      <c r="DP18" s="577"/>
      <c r="DQ18" s="577"/>
      <c r="DR18" s="577"/>
      <c r="DS18" s="577"/>
      <c r="DT18" s="577"/>
      <c r="DU18" s="578"/>
      <c r="DV18" s="576" t="s">
        <v>391</v>
      </c>
      <c r="DW18" s="577"/>
      <c r="DX18" s="577"/>
      <c r="DY18" s="577"/>
      <c r="DZ18" s="577"/>
      <c r="EA18" s="577"/>
      <c r="EB18" s="577"/>
      <c r="EC18" s="578"/>
      <c r="ED18" s="526" t="s">
        <v>397</v>
      </c>
      <c r="EE18" s="526"/>
      <c r="EF18" s="526"/>
      <c r="EG18" s="526"/>
      <c r="EH18" s="526"/>
      <c r="EI18" s="526"/>
      <c r="EJ18" s="526"/>
      <c r="EK18" s="526"/>
      <c r="EL18" s="76"/>
    </row>
    <row r="19" spans="1:142" s="43" customFormat="1" ht="12.75" customHeight="1" x14ac:dyDescent="0.2">
      <c r="A19" s="526"/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76"/>
      <c r="S19" s="577"/>
      <c r="T19" s="577"/>
      <c r="U19" s="577"/>
      <c r="V19" s="577"/>
      <c r="W19" s="577"/>
      <c r="X19" s="577"/>
      <c r="Y19" s="577"/>
      <c r="Z19" s="577"/>
      <c r="AA19" s="577"/>
      <c r="AB19" s="577"/>
      <c r="AC19" s="577"/>
      <c r="AD19" s="577"/>
      <c r="AE19" s="577"/>
      <c r="AF19" s="578"/>
      <c r="AG19" s="576"/>
      <c r="AH19" s="577"/>
      <c r="AI19" s="577"/>
      <c r="AJ19" s="577"/>
      <c r="AK19" s="577"/>
      <c r="AL19" s="577"/>
      <c r="AM19" s="577"/>
      <c r="AN19" s="577"/>
      <c r="AO19" s="578"/>
      <c r="AP19" s="576"/>
      <c r="AQ19" s="577"/>
      <c r="AR19" s="577"/>
      <c r="AS19" s="577"/>
      <c r="AT19" s="577"/>
      <c r="AU19" s="578"/>
      <c r="AV19" s="576"/>
      <c r="AW19" s="577"/>
      <c r="AX19" s="577"/>
      <c r="AY19" s="577"/>
      <c r="AZ19" s="577"/>
      <c r="BA19" s="577"/>
      <c r="BB19" s="577"/>
      <c r="BC19" s="578"/>
      <c r="BD19" s="576"/>
      <c r="BE19" s="577"/>
      <c r="BF19" s="577"/>
      <c r="BG19" s="577"/>
      <c r="BH19" s="578"/>
      <c r="BI19" s="576"/>
      <c r="BJ19" s="577"/>
      <c r="BK19" s="577"/>
      <c r="BL19" s="577"/>
      <c r="BM19" s="577"/>
      <c r="BN19" s="577"/>
      <c r="BO19" s="577"/>
      <c r="BP19" s="578"/>
      <c r="BQ19" s="576"/>
      <c r="BR19" s="577"/>
      <c r="BS19" s="577"/>
      <c r="BT19" s="577"/>
      <c r="BU19" s="577"/>
      <c r="BV19" s="578"/>
      <c r="BW19" s="576"/>
      <c r="BX19" s="577"/>
      <c r="BY19" s="577"/>
      <c r="BZ19" s="577"/>
      <c r="CA19" s="578"/>
      <c r="CB19" s="576"/>
      <c r="CC19" s="577"/>
      <c r="CD19" s="577"/>
      <c r="CE19" s="577"/>
      <c r="CF19" s="577"/>
      <c r="CG19" s="577"/>
      <c r="CH19" s="578"/>
      <c r="CI19" s="543" t="s">
        <v>410</v>
      </c>
      <c r="CJ19" s="544"/>
      <c r="CK19" s="544"/>
      <c r="CL19" s="544"/>
      <c r="CM19" s="544"/>
      <c r="CN19" s="544"/>
      <c r="CO19" s="544"/>
      <c r="CP19" s="542"/>
      <c r="CQ19" s="543" t="s">
        <v>405</v>
      </c>
      <c r="CR19" s="544"/>
      <c r="CS19" s="544"/>
      <c r="CT19" s="544"/>
      <c r="CU19" s="544"/>
      <c r="CV19" s="544"/>
      <c r="CW19" s="544"/>
      <c r="CX19" s="542"/>
      <c r="CY19" s="576"/>
      <c r="CZ19" s="577"/>
      <c r="DA19" s="577"/>
      <c r="DB19" s="577"/>
      <c r="DC19" s="577"/>
      <c r="DD19" s="577"/>
      <c r="DE19" s="578"/>
      <c r="DF19" s="576"/>
      <c r="DG19" s="577"/>
      <c r="DH19" s="577"/>
      <c r="DI19" s="577"/>
      <c r="DJ19" s="577"/>
      <c r="DK19" s="577"/>
      <c r="DL19" s="577"/>
      <c r="DM19" s="578"/>
      <c r="DN19" s="577" t="s">
        <v>392</v>
      </c>
      <c r="DO19" s="577"/>
      <c r="DP19" s="577"/>
      <c r="DQ19" s="577"/>
      <c r="DR19" s="577"/>
      <c r="DS19" s="577"/>
      <c r="DT19" s="577"/>
      <c r="DU19" s="578"/>
      <c r="DV19" s="576" t="s">
        <v>393</v>
      </c>
      <c r="DW19" s="577"/>
      <c r="DX19" s="577"/>
      <c r="DY19" s="577"/>
      <c r="DZ19" s="577"/>
      <c r="EA19" s="577"/>
      <c r="EB19" s="577"/>
      <c r="EC19" s="578"/>
      <c r="ED19" s="526" t="s">
        <v>398</v>
      </c>
      <c r="EE19" s="526"/>
      <c r="EF19" s="526"/>
      <c r="EG19" s="526"/>
      <c r="EH19" s="526"/>
      <c r="EI19" s="526"/>
      <c r="EJ19" s="526"/>
      <c r="EK19" s="526"/>
      <c r="EL19" s="76"/>
    </row>
    <row r="20" spans="1:142" s="43" customFormat="1" ht="12.75" customHeight="1" x14ac:dyDescent="0.2">
      <c r="A20" s="526"/>
      <c r="B20" s="526"/>
      <c r="C20" s="526"/>
      <c r="D20" s="526"/>
      <c r="E20" s="526"/>
      <c r="F20" s="526"/>
      <c r="G20" s="526"/>
      <c r="H20" s="526"/>
      <c r="I20" s="526"/>
      <c r="J20" s="526"/>
      <c r="K20" s="526"/>
      <c r="L20" s="526"/>
      <c r="M20" s="526"/>
      <c r="N20" s="526"/>
      <c r="O20" s="526"/>
      <c r="P20" s="526"/>
      <c r="Q20" s="526"/>
      <c r="R20" s="576"/>
      <c r="S20" s="577"/>
      <c r="T20" s="577"/>
      <c r="U20" s="577"/>
      <c r="V20" s="577"/>
      <c r="W20" s="577"/>
      <c r="X20" s="577"/>
      <c r="Y20" s="577"/>
      <c r="Z20" s="577"/>
      <c r="AA20" s="577"/>
      <c r="AB20" s="577"/>
      <c r="AC20" s="577"/>
      <c r="AD20" s="577"/>
      <c r="AE20" s="577"/>
      <c r="AF20" s="578"/>
      <c r="AG20" s="576"/>
      <c r="AH20" s="577"/>
      <c r="AI20" s="577"/>
      <c r="AJ20" s="577"/>
      <c r="AK20" s="577"/>
      <c r="AL20" s="577"/>
      <c r="AM20" s="577"/>
      <c r="AN20" s="577"/>
      <c r="AO20" s="578"/>
      <c r="AP20" s="576"/>
      <c r="AQ20" s="577"/>
      <c r="AR20" s="577"/>
      <c r="AS20" s="577"/>
      <c r="AT20" s="577"/>
      <c r="AU20" s="578"/>
      <c r="AV20" s="576"/>
      <c r="AW20" s="577"/>
      <c r="AX20" s="577"/>
      <c r="AY20" s="577"/>
      <c r="AZ20" s="577"/>
      <c r="BA20" s="577"/>
      <c r="BB20" s="577"/>
      <c r="BC20" s="578"/>
      <c r="BD20" s="576"/>
      <c r="BE20" s="577"/>
      <c r="BF20" s="577"/>
      <c r="BG20" s="577"/>
      <c r="BH20" s="578"/>
      <c r="BI20" s="576"/>
      <c r="BJ20" s="577"/>
      <c r="BK20" s="577"/>
      <c r="BL20" s="577"/>
      <c r="BM20" s="577"/>
      <c r="BN20" s="577"/>
      <c r="BO20" s="577"/>
      <c r="BP20" s="578"/>
      <c r="BQ20" s="576"/>
      <c r="BR20" s="577"/>
      <c r="BS20" s="577"/>
      <c r="BT20" s="577"/>
      <c r="BU20" s="577"/>
      <c r="BV20" s="578"/>
      <c r="BW20" s="576"/>
      <c r="BX20" s="577"/>
      <c r="BY20" s="577"/>
      <c r="BZ20" s="577"/>
      <c r="CA20" s="578"/>
      <c r="CB20" s="576"/>
      <c r="CC20" s="577"/>
      <c r="CD20" s="577"/>
      <c r="CE20" s="577"/>
      <c r="CF20" s="577"/>
      <c r="CG20" s="577"/>
      <c r="CH20" s="578"/>
      <c r="CI20" s="576" t="s">
        <v>406</v>
      </c>
      <c r="CJ20" s="577"/>
      <c r="CK20" s="577"/>
      <c r="CL20" s="577"/>
      <c r="CM20" s="577"/>
      <c r="CN20" s="577"/>
      <c r="CO20" s="577"/>
      <c r="CP20" s="578"/>
      <c r="CQ20" s="576" t="s">
        <v>406</v>
      </c>
      <c r="CR20" s="577"/>
      <c r="CS20" s="577"/>
      <c r="CT20" s="577"/>
      <c r="CU20" s="577"/>
      <c r="CV20" s="577"/>
      <c r="CW20" s="577"/>
      <c r="CX20" s="578"/>
      <c r="CY20" s="576"/>
      <c r="CZ20" s="577"/>
      <c r="DA20" s="577"/>
      <c r="DB20" s="577"/>
      <c r="DC20" s="577"/>
      <c r="DD20" s="577"/>
      <c r="DE20" s="578"/>
      <c r="DF20" s="576"/>
      <c r="DG20" s="577"/>
      <c r="DH20" s="577"/>
      <c r="DI20" s="577"/>
      <c r="DJ20" s="577"/>
      <c r="DK20" s="577"/>
      <c r="DL20" s="577"/>
      <c r="DM20" s="578"/>
      <c r="DN20" s="577"/>
      <c r="DO20" s="577"/>
      <c r="DP20" s="577"/>
      <c r="DQ20" s="577"/>
      <c r="DR20" s="577"/>
      <c r="DS20" s="577"/>
      <c r="DT20" s="577"/>
      <c r="DU20" s="578"/>
      <c r="DV20" s="576" t="s">
        <v>394</v>
      </c>
      <c r="DW20" s="577"/>
      <c r="DX20" s="577"/>
      <c r="DY20" s="577"/>
      <c r="DZ20" s="577"/>
      <c r="EA20" s="577"/>
      <c r="EB20" s="577"/>
      <c r="EC20" s="578"/>
      <c r="ED20" s="526" t="s">
        <v>399</v>
      </c>
      <c r="EE20" s="526"/>
      <c r="EF20" s="526"/>
      <c r="EG20" s="526"/>
      <c r="EH20" s="526"/>
      <c r="EI20" s="526"/>
      <c r="EJ20" s="526"/>
      <c r="EK20" s="526"/>
      <c r="EL20" s="76"/>
    </row>
    <row r="21" spans="1:142" s="43" customFormat="1" ht="12.75" customHeight="1" x14ac:dyDescent="0.2">
      <c r="A21" s="526"/>
      <c r="B21" s="526"/>
      <c r="C21" s="526"/>
      <c r="D21" s="526"/>
      <c r="E21" s="526"/>
      <c r="F21" s="526"/>
      <c r="G21" s="526"/>
      <c r="H21" s="526"/>
      <c r="I21" s="526"/>
      <c r="J21" s="526"/>
      <c r="K21" s="526"/>
      <c r="L21" s="526"/>
      <c r="M21" s="526"/>
      <c r="N21" s="526"/>
      <c r="O21" s="526"/>
      <c r="P21" s="526"/>
      <c r="Q21" s="526"/>
      <c r="R21" s="576"/>
      <c r="S21" s="577"/>
      <c r="T21" s="577"/>
      <c r="U21" s="577"/>
      <c r="V21" s="577"/>
      <c r="W21" s="577"/>
      <c r="X21" s="577"/>
      <c r="Y21" s="577"/>
      <c r="Z21" s="577"/>
      <c r="AA21" s="577"/>
      <c r="AB21" s="577"/>
      <c r="AC21" s="577"/>
      <c r="AD21" s="577"/>
      <c r="AE21" s="577"/>
      <c r="AF21" s="578"/>
      <c r="AG21" s="576"/>
      <c r="AH21" s="577"/>
      <c r="AI21" s="577"/>
      <c r="AJ21" s="577"/>
      <c r="AK21" s="577"/>
      <c r="AL21" s="577"/>
      <c r="AM21" s="577"/>
      <c r="AN21" s="577"/>
      <c r="AO21" s="578"/>
      <c r="AP21" s="576"/>
      <c r="AQ21" s="577"/>
      <c r="AR21" s="577"/>
      <c r="AS21" s="577"/>
      <c r="AT21" s="577"/>
      <c r="AU21" s="578"/>
      <c r="AV21" s="576"/>
      <c r="AW21" s="577"/>
      <c r="AX21" s="577"/>
      <c r="AY21" s="577"/>
      <c r="AZ21" s="577"/>
      <c r="BA21" s="577"/>
      <c r="BB21" s="577"/>
      <c r="BC21" s="578"/>
      <c r="BD21" s="576"/>
      <c r="BE21" s="577"/>
      <c r="BF21" s="577"/>
      <c r="BG21" s="577"/>
      <c r="BH21" s="578"/>
      <c r="BI21" s="576"/>
      <c r="BJ21" s="577"/>
      <c r="BK21" s="577"/>
      <c r="BL21" s="577"/>
      <c r="BM21" s="577"/>
      <c r="BN21" s="577"/>
      <c r="BO21" s="577"/>
      <c r="BP21" s="578"/>
      <c r="BQ21" s="576"/>
      <c r="BR21" s="577"/>
      <c r="BS21" s="577"/>
      <c r="BT21" s="577"/>
      <c r="BU21" s="577"/>
      <c r="BV21" s="578"/>
      <c r="BW21" s="576"/>
      <c r="BX21" s="577"/>
      <c r="BY21" s="577"/>
      <c r="BZ21" s="577"/>
      <c r="CA21" s="578"/>
      <c r="CB21" s="576"/>
      <c r="CC21" s="577"/>
      <c r="CD21" s="577"/>
      <c r="CE21" s="577"/>
      <c r="CF21" s="577"/>
      <c r="CG21" s="577"/>
      <c r="CH21" s="578"/>
      <c r="CI21" s="576" t="s">
        <v>408</v>
      </c>
      <c r="CJ21" s="577"/>
      <c r="CK21" s="577"/>
      <c r="CL21" s="577"/>
      <c r="CM21" s="577"/>
      <c r="CN21" s="577"/>
      <c r="CO21" s="577"/>
      <c r="CP21" s="578"/>
      <c r="CQ21" s="576" t="s">
        <v>408</v>
      </c>
      <c r="CR21" s="577"/>
      <c r="CS21" s="577"/>
      <c r="CT21" s="577"/>
      <c r="CU21" s="577"/>
      <c r="CV21" s="577"/>
      <c r="CW21" s="577"/>
      <c r="CX21" s="578"/>
      <c r="CY21" s="576"/>
      <c r="CZ21" s="577"/>
      <c r="DA21" s="577"/>
      <c r="DB21" s="577"/>
      <c r="DC21" s="577"/>
      <c r="DD21" s="577"/>
      <c r="DE21" s="578"/>
      <c r="DF21" s="576"/>
      <c r="DG21" s="577"/>
      <c r="DH21" s="577"/>
      <c r="DI21" s="577"/>
      <c r="DJ21" s="577"/>
      <c r="DK21" s="577"/>
      <c r="DL21" s="577"/>
      <c r="DM21" s="578"/>
      <c r="DN21" s="577"/>
      <c r="DO21" s="577"/>
      <c r="DP21" s="577"/>
      <c r="DQ21" s="577"/>
      <c r="DR21" s="577"/>
      <c r="DS21" s="577"/>
      <c r="DT21" s="577"/>
      <c r="DU21" s="578"/>
      <c r="DV21" s="576" t="s">
        <v>395</v>
      </c>
      <c r="DW21" s="577"/>
      <c r="DX21" s="577"/>
      <c r="DY21" s="577"/>
      <c r="DZ21" s="577"/>
      <c r="EA21" s="577"/>
      <c r="EB21" s="577"/>
      <c r="EC21" s="578"/>
      <c r="ED21" s="526" t="s">
        <v>400</v>
      </c>
      <c r="EE21" s="526"/>
      <c r="EF21" s="526"/>
      <c r="EG21" s="526"/>
      <c r="EH21" s="526"/>
      <c r="EI21" s="526"/>
      <c r="EJ21" s="526"/>
      <c r="EK21" s="526"/>
      <c r="EL21" s="76"/>
    </row>
    <row r="22" spans="1:142" s="43" customFormat="1" ht="12.75" customHeight="1" x14ac:dyDescent="0.2">
      <c r="A22" s="577"/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6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8"/>
      <c r="AG22" s="576"/>
      <c r="AH22" s="577"/>
      <c r="AI22" s="577"/>
      <c r="AJ22" s="577"/>
      <c r="AK22" s="577"/>
      <c r="AL22" s="577"/>
      <c r="AM22" s="577"/>
      <c r="AN22" s="577"/>
      <c r="AO22" s="578"/>
      <c r="AP22" s="576"/>
      <c r="AQ22" s="577"/>
      <c r="AR22" s="577"/>
      <c r="AS22" s="577"/>
      <c r="AT22" s="577"/>
      <c r="AU22" s="578"/>
      <c r="AV22" s="576"/>
      <c r="AW22" s="577"/>
      <c r="AX22" s="577"/>
      <c r="AY22" s="577"/>
      <c r="AZ22" s="577"/>
      <c r="BA22" s="577"/>
      <c r="BB22" s="577"/>
      <c r="BC22" s="578"/>
      <c r="BD22" s="576"/>
      <c r="BE22" s="577"/>
      <c r="BF22" s="577"/>
      <c r="BG22" s="577"/>
      <c r="BH22" s="578"/>
      <c r="BI22" s="576"/>
      <c r="BJ22" s="577"/>
      <c r="BK22" s="577"/>
      <c r="BL22" s="577"/>
      <c r="BM22" s="577"/>
      <c r="BN22" s="577"/>
      <c r="BO22" s="577"/>
      <c r="BP22" s="578"/>
      <c r="BQ22" s="576"/>
      <c r="BR22" s="577"/>
      <c r="BS22" s="577"/>
      <c r="BT22" s="577"/>
      <c r="BU22" s="577"/>
      <c r="BV22" s="578"/>
      <c r="BW22" s="576"/>
      <c r="BX22" s="577"/>
      <c r="BY22" s="577"/>
      <c r="BZ22" s="577"/>
      <c r="CA22" s="578"/>
      <c r="CB22" s="576"/>
      <c r="CC22" s="577"/>
      <c r="CD22" s="577"/>
      <c r="CE22" s="577"/>
      <c r="CF22" s="577"/>
      <c r="CG22" s="577"/>
      <c r="CH22" s="578"/>
      <c r="CI22" s="576" t="s">
        <v>409</v>
      </c>
      <c r="CJ22" s="577"/>
      <c r="CK22" s="577"/>
      <c r="CL22" s="577"/>
      <c r="CM22" s="577"/>
      <c r="CN22" s="577"/>
      <c r="CO22" s="577"/>
      <c r="CP22" s="578"/>
      <c r="CQ22" s="576" t="s">
        <v>409</v>
      </c>
      <c r="CR22" s="577"/>
      <c r="CS22" s="577"/>
      <c r="CT22" s="577"/>
      <c r="CU22" s="577"/>
      <c r="CV22" s="577"/>
      <c r="CW22" s="577"/>
      <c r="CX22" s="578"/>
      <c r="CY22" s="576"/>
      <c r="CZ22" s="577"/>
      <c r="DA22" s="577"/>
      <c r="DB22" s="577"/>
      <c r="DC22" s="577"/>
      <c r="DD22" s="577"/>
      <c r="DE22" s="578"/>
      <c r="DF22" s="576"/>
      <c r="DG22" s="577"/>
      <c r="DH22" s="577"/>
      <c r="DI22" s="577"/>
      <c r="DJ22" s="577"/>
      <c r="DK22" s="577"/>
      <c r="DL22" s="577"/>
      <c r="DM22" s="578"/>
      <c r="DN22" s="577"/>
      <c r="DO22" s="577"/>
      <c r="DP22" s="577"/>
      <c r="DQ22" s="577"/>
      <c r="DR22" s="577"/>
      <c r="DS22" s="577"/>
      <c r="DT22" s="577"/>
      <c r="DU22" s="578"/>
      <c r="DV22" s="576"/>
      <c r="DW22" s="577"/>
      <c r="DX22" s="577"/>
      <c r="DY22" s="577"/>
      <c r="DZ22" s="577"/>
      <c r="EA22" s="577"/>
      <c r="EB22" s="577"/>
      <c r="EC22" s="578"/>
      <c r="ED22" s="577"/>
      <c r="EE22" s="577"/>
      <c r="EF22" s="577"/>
      <c r="EG22" s="577"/>
      <c r="EH22" s="577"/>
      <c r="EI22" s="577"/>
      <c r="EJ22" s="577"/>
      <c r="EK22" s="577"/>
      <c r="EL22" s="76"/>
    </row>
    <row r="23" spans="1:142" s="43" customFormat="1" ht="12.75" customHeight="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579"/>
      <c r="S23" s="288"/>
      <c r="T23" s="288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584"/>
      <c r="AG23" s="579"/>
      <c r="AH23" s="288"/>
      <c r="AI23" s="288"/>
      <c r="AJ23" s="288"/>
      <c r="AK23" s="288"/>
      <c r="AL23" s="288"/>
      <c r="AM23" s="288"/>
      <c r="AN23" s="288"/>
      <c r="AO23" s="584"/>
      <c r="AP23" s="579"/>
      <c r="AQ23" s="288"/>
      <c r="AR23" s="288"/>
      <c r="AS23" s="288"/>
      <c r="AT23" s="288"/>
      <c r="AU23" s="584"/>
      <c r="AV23" s="579"/>
      <c r="AW23" s="288"/>
      <c r="AX23" s="288"/>
      <c r="AY23" s="288"/>
      <c r="AZ23" s="288"/>
      <c r="BA23" s="288"/>
      <c r="BB23" s="288"/>
      <c r="BC23" s="584"/>
      <c r="BD23" s="579"/>
      <c r="BE23" s="288"/>
      <c r="BF23" s="288"/>
      <c r="BG23" s="288"/>
      <c r="BH23" s="584"/>
      <c r="BI23" s="579"/>
      <c r="BJ23" s="288"/>
      <c r="BK23" s="288"/>
      <c r="BL23" s="288"/>
      <c r="BM23" s="288"/>
      <c r="BN23" s="288"/>
      <c r="BO23" s="288"/>
      <c r="BP23" s="584"/>
      <c r="BQ23" s="579"/>
      <c r="BR23" s="288"/>
      <c r="BS23" s="288"/>
      <c r="BT23" s="288"/>
      <c r="BU23" s="288"/>
      <c r="BV23" s="584"/>
      <c r="BW23" s="579"/>
      <c r="BX23" s="288"/>
      <c r="BY23" s="288"/>
      <c r="BZ23" s="288"/>
      <c r="CA23" s="584"/>
      <c r="CB23" s="579"/>
      <c r="CC23" s="288"/>
      <c r="CD23" s="288"/>
      <c r="CE23" s="288"/>
      <c r="CF23" s="288"/>
      <c r="CG23" s="288"/>
      <c r="CH23" s="584"/>
      <c r="CI23" s="579" t="s">
        <v>353</v>
      </c>
      <c r="CJ23" s="288"/>
      <c r="CK23" s="288"/>
      <c r="CL23" s="288"/>
      <c r="CM23" s="288"/>
      <c r="CN23" s="288"/>
      <c r="CO23" s="288"/>
      <c r="CP23" s="584"/>
      <c r="CQ23" s="579" t="s">
        <v>353</v>
      </c>
      <c r="CR23" s="288"/>
      <c r="CS23" s="288"/>
      <c r="CT23" s="288"/>
      <c r="CU23" s="288"/>
      <c r="CV23" s="288"/>
      <c r="CW23" s="288"/>
      <c r="CX23" s="584"/>
      <c r="CY23" s="579"/>
      <c r="CZ23" s="288"/>
      <c r="DA23" s="288"/>
      <c r="DB23" s="288"/>
      <c r="DC23" s="288"/>
      <c r="DD23" s="288"/>
      <c r="DE23" s="584"/>
      <c r="DF23" s="579"/>
      <c r="DG23" s="288"/>
      <c r="DH23" s="288"/>
      <c r="DI23" s="288"/>
      <c r="DJ23" s="288"/>
      <c r="DK23" s="288"/>
      <c r="DL23" s="288"/>
      <c r="DM23" s="584"/>
      <c r="DN23" s="288"/>
      <c r="DO23" s="288"/>
      <c r="DP23" s="288"/>
      <c r="DQ23" s="288"/>
      <c r="DR23" s="288"/>
      <c r="DS23" s="288"/>
      <c r="DT23" s="288"/>
      <c r="DU23" s="584"/>
      <c r="DV23" s="579"/>
      <c r="DW23" s="288"/>
      <c r="DX23" s="288"/>
      <c r="DY23" s="288"/>
      <c r="DZ23" s="288"/>
      <c r="EA23" s="288"/>
      <c r="EB23" s="288"/>
      <c r="EC23" s="584"/>
      <c r="ED23" s="288"/>
      <c r="EE23" s="288"/>
      <c r="EF23" s="288"/>
      <c r="EG23" s="288"/>
      <c r="EH23" s="288"/>
      <c r="EI23" s="288"/>
      <c r="EJ23" s="288"/>
      <c r="EK23" s="288"/>
      <c r="EL23" s="76"/>
    </row>
    <row r="24" spans="1:142" s="25" customFormat="1" ht="13.5" thickBot="1" x14ac:dyDescent="0.25">
      <c r="A24" s="356">
        <v>1</v>
      </c>
      <c r="B24" s="357"/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47">
        <v>2</v>
      </c>
      <c r="S24" s="347"/>
      <c r="T24" s="347"/>
      <c r="U24" s="347"/>
      <c r="V24" s="347"/>
      <c r="W24" s="347"/>
      <c r="X24" s="347"/>
      <c r="Y24" s="347"/>
      <c r="Z24" s="347"/>
      <c r="AA24" s="347"/>
      <c r="AB24" s="347"/>
      <c r="AC24" s="347"/>
      <c r="AD24" s="347"/>
      <c r="AE24" s="347"/>
      <c r="AF24" s="347"/>
      <c r="AG24" s="347">
        <v>3</v>
      </c>
      <c r="AH24" s="347"/>
      <c r="AI24" s="347"/>
      <c r="AJ24" s="347"/>
      <c r="AK24" s="347"/>
      <c r="AL24" s="347"/>
      <c r="AM24" s="347"/>
      <c r="AN24" s="347"/>
      <c r="AO24" s="347"/>
      <c r="AP24" s="347">
        <v>4</v>
      </c>
      <c r="AQ24" s="347"/>
      <c r="AR24" s="347"/>
      <c r="AS24" s="347"/>
      <c r="AT24" s="347"/>
      <c r="AU24" s="347"/>
      <c r="AV24" s="645" t="s">
        <v>1407</v>
      </c>
      <c r="AW24" s="645"/>
      <c r="AX24" s="645"/>
      <c r="AY24" s="645"/>
      <c r="AZ24" s="645"/>
      <c r="BA24" s="645"/>
      <c r="BB24" s="645"/>
      <c r="BC24" s="645"/>
      <c r="BD24" s="347">
        <v>6</v>
      </c>
      <c r="BE24" s="347"/>
      <c r="BF24" s="347"/>
      <c r="BG24" s="347"/>
      <c r="BH24" s="347"/>
      <c r="BI24" s="347">
        <v>7</v>
      </c>
      <c r="BJ24" s="347"/>
      <c r="BK24" s="347"/>
      <c r="BL24" s="347"/>
      <c r="BM24" s="347"/>
      <c r="BN24" s="347"/>
      <c r="BO24" s="347"/>
      <c r="BP24" s="347"/>
      <c r="BQ24" s="347">
        <v>8</v>
      </c>
      <c r="BR24" s="347"/>
      <c r="BS24" s="347"/>
      <c r="BT24" s="347"/>
      <c r="BU24" s="347"/>
      <c r="BV24" s="347"/>
      <c r="BW24" s="347">
        <v>9</v>
      </c>
      <c r="BX24" s="347"/>
      <c r="BY24" s="347"/>
      <c r="BZ24" s="347"/>
      <c r="CA24" s="347"/>
      <c r="CB24" s="347">
        <v>10</v>
      </c>
      <c r="CC24" s="347"/>
      <c r="CD24" s="347"/>
      <c r="CE24" s="347"/>
      <c r="CF24" s="347"/>
      <c r="CG24" s="347"/>
      <c r="CH24" s="347"/>
      <c r="CI24" s="347">
        <v>11</v>
      </c>
      <c r="CJ24" s="347"/>
      <c r="CK24" s="347"/>
      <c r="CL24" s="347"/>
      <c r="CM24" s="347"/>
      <c r="CN24" s="347"/>
      <c r="CO24" s="347"/>
      <c r="CP24" s="347"/>
      <c r="CQ24" s="347">
        <v>12</v>
      </c>
      <c r="CR24" s="347"/>
      <c r="CS24" s="347"/>
      <c r="CT24" s="347"/>
      <c r="CU24" s="347"/>
      <c r="CV24" s="347"/>
      <c r="CW24" s="347"/>
      <c r="CX24" s="347"/>
      <c r="CY24" s="347">
        <v>13</v>
      </c>
      <c r="CZ24" s="347"/>
      <c r="DA24" s="347"/>
      <c r="DB24" s="347"/>
      <c r="DC24" s="347"/>
      <c r="DD24" s="347"/>
      <c r="DE24" s="347"/>
      <c r="DF24" s="347">
        <v>14</v>
      </c>
      <c r="DG24" s="347"/>
      <c r="DH24" s="347"/>
      <c r="DI24" s="347"/>
      <c r="DJ24" s="347"/>
      <c r="DK24" s="347"/>
      <c r="DL24" s="347"/>
      <c r="DM24" s="347"/>
      <c r="DN24" s="347">
        <v>15</v>
      </c>
      <c r="DO24" s="347"/>
      <c r="DP24" s="347"/>
      <c r="DQ24" s="347"/>
      <c r="DR24" s="347"/>
      <c r="DS24" s="347"/>
      <c r="DT24" s="347"/>
      <c r="DU24" s="347"/>
      <c r="DV24" s="347">
        <v>16</v>
      </c>
      <c r="DW24" s="347"/>
      <c r="DX24" s="347"/>
      <c r="DY24" s="347"/>
      <c r="DZ24" s="347"/>
      <c r="EA24" s="347"/>
      <c r="EB24" s="347"/>
      <c r="EC24" s="347"/>
      <c r="ED24" s="347">
        <v>17</v>
      </c>
      <c r="EE24" s="347"/>
      <c r="EF24" s="347"/>
      <c r="EG24" s="347"/>
      <c r="EH24" s="347"/>
      <c r="EI24" s="347"/>
      <c r="EJ24" s="347"/>
      <c r="EK24" s="348"/>
      <c r="EL24" s="76"/>
    </row>
    <row r="25" spans="1:142" s="25" customFormat="1" ht="15" customHeight="1" x14ac:dyDescent="0.2">
      <c r="A25" s="286" t="s">
        <v>411</v>
      </c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525" t="s">
        <v>39</v>
      </c>
      <c r="S25" s="525"/>
      <c r="T25" s="525"/>
      <c r="U25" s="525"/>
      <c r="V25" s="525"/>
      <c r="W25" s="525"/>
      <c r="X25" s="525"/>
      <c r="Y25" s="525"/>
      <c r="Z25" s="525"/>
      <c r="AA25" s="525"/>
      <c r="AB25" s="525"/>
      <c r="AC25" s="525"/>
      <c r="AD25" s="525"/>
      <c r="AE25" s="525"/>
      <c r="AF25" s="631"/>
      <c r="AG25" s="349" t="s">
        <v>39</v>
      </c>
      <c r="AH25" s="350"/>
      <c r="AI25" s="350"/>
      <c r="AJ25" s="350"/>
      <c r="AK25" s="350"/>
      <c r="AL25" s="350"/>
      <c r="AM25" s="350"/>
      <c r="AN25" s="350"/>
      <c r="AO25" s="350"/>
      <c r="AP25" s="350" t="s">
        <v>39</v>
      </c>
      <c r="AQ25" s="350"/>
      <c r="AR25" s="350"/>
      <c r="AS25" s="350"/>
      <c r="AT25" s="350"/>
      <c r="AU25" s="350"/>
      <c r="AV25" s="537"/>
      <c r="AW25" s="537"/>
      <c r="AX25" s="537"/>
      <c r="AY25" s="537"/>
      <c r="AZ25" s="537"/>
      <c r="BA25" s="537"/>
      <c r="BB25" s="537"/>
      <c r="BC25" s="646"/>
      <c r="BD25" s="632" t="s">
        <v>39</v>
      </c>
      <c r="BE25" s="306"/>
      <c r="BF25" s="306"/>
      <c r="BG25" s="306"/>
      <c r="BH25" s="306"/>
      <c r="BI25" s="525" t="s">
        <v>1485</v>
      </c>
      <c r="BJ25" s="525"/>
      <c r="BK25" s="525"/>
      <c r="BL25" s="525"/>
      <c r="BM25" s="525"/>
      <c r="BN25" s="525"/>
      <c r="BO25" s="525"/>
      <c r="BP25" s="631"/>
      <c r="BQ25" s="349" t="s">
        <v>1486</v>
      </c>
      <c r="BR25" s="350"/>
      <c r="BS25" s="350"/>
      <c r="BT25" s="350"/>
      <c r="BU25" s="350"/>
      <c r="BV25" s="350"/>
      <c r="BW25" s="350" t="s">
        <v>40</v>
      </c>
      <c r="BX25" s="350"/>
      <c r="BY25" s="350"/>
      <c r="BZ25" s="350"/>
      <c r="CA25" s="350"/>
      <c r="CB25" s="573">
        <f>CB26</f>
        <v>2124.1999999999998</v>
      </c>
      <c r="CC25" s="528"/>
      <c r="CD25" s="528"/>
      <c r="CE25" s="528"/>
      <c r="CF25" s="528"/>
      <c r="CG25" s="528"/>
      <c r="CH25" s="528"/>
      <c r="CI25" s="573">
        <f>CI26</f>
        <v>2124.1999999999998</v>
      </c>
      <c r="CJ25" s="528"/>
      <c r="CK25" s="528"/>
      <c r="CL25" s="528"/>
      <c r="CM25" s="528"/>
      <c r="CN25" s="528"/>
      <c r="CO25" s="528"/>
      <c r="CP25" s="528"/>
      <c r="CQ25" s="528"/>
      <c r="CR25" s="528"/>
      <c r="CS25" s="528"/>
      <c r="CT25" s="528"/>
      <c r="CU25" s="528"/>
      <c r="CV25" s="528"/>
      <c r="CW25" s="528"/>
      <c r="CX25" s="528"/>
      <c r="CY25" s="528"/>
      <c r="CZ25" s="528"/>
      <c r="DA25" s="528"/>
      <c r="DB25" s="528"/>
      <c r="DC25" s="528"/>
      <c r="DD25" s="528"/>
      <c r="DE25" s="528"/>
      <c r="DF25" s="528"/>
      <c r="DG25" s="528"/>
      <c r="DH25" s="528"/>
      <c r="DI25" s="528"/>
      <c r="DJ25" s="528"/>
      <c r="DK25" s="528"/>
      <c r="DL25" s="528"/>
      <c r="DM25" s="528"/>
      <c r="DN25" s="528"/>
      <c r="DO25" s="528"/>
      <c r="DP25" s="528"/>
      <c r="DQ25" s="528"/>
      <c r="DR25" s="528"/>
      <c r="DS25" s="528"/>
      <c r="DT25" s="528"/>
      <c r="DU25" s="528"/>
      <c r="DV25" s="528"/>
      <c r="DW25" s="528"/>
      <c r="DX25" s="528"/>
      <c r="DY25" s="528"/>
      <c r="DZ25" s="528"/>
      <c r="EA25" s="528"/>
      <c r="EB25" s="528"/>
      <c r="EC25" s="528"/>
      <c r="ED25" s="528"/>
      <c r="EE25" s="528"/>
      <c r="EF25" s="528"/>
      <c r="EG25" s="528"/>
      <c r="EH25" s="528"/>
      <c r="EI25" s="528"/>
      <c r="EJ25" s="528"/>
      <c r="EK25" s="529"/>
    </row>
    <row r="26" spans="1:142" s="25" customFormat="1" ht="12.75" x14ac:dyDescent="0.2">
      <c r="A26" s="313" t="s">
        <v>133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531" t="s">
        <v>1586</v>
      </c>
      <c r="S26" s="531"/>
      <c r="T26" s="531"/>
      <c r="U26" s="531"/>
      <c r="V26" s="531"/>
      <c r="W26" s="531"/>
      <c r="X26" s="531"/>
      <c r="Y26" s="531"/>
      <c r="Z26" s="531"/>
      <c r="AA26" s="531"/>
      <c r="AB26" s="531"/>
      <c r="AC26" s="531"/>
      <c r="AD26" s="531"/>
      <c r="AE26" s="531"/>
      <c r="AF26" s="545"/>
      <c r="AG26" s="633" t="s">
        <v>1587</v>
      </c>
      <c r="AH26" s="534"/>
      <c r="AI26" s="534"/>
      <c r="AJ26" s="534"/>
      <c r="AK26" s="534"/>
      <c r="AL26" s="534"/>
      <c r="AM26" s="534"/>
      <c r="AN26" s="534"/>
      <c r="AO26" s="534"/>
      <c r="AP26" s="534" t="s">
        <v>1588</v>
      </c>
      <c r="AQ26" s="534"/>
      <c r="AR26" s="534"/>
      <c r="AS26" s="534"/>
      <c r="AT26" s="534"/>
      <c r="AU26" s="534"/>
      <c r="AV26" s="534"/>
      <c r="AW26" s="534"/>
      <c r="AX26" s="534"/>
      <c r="AY26" s="534"/>
      <c r="AZ26" s="534"/>
      <c r="BA26" s="534"/>
      <c r="BB26" s="534"/>
      <c r="BC26" s="644"/>
      <c r="BD26" s="548" t="s">
        <v>1589</v>
      </c>
      <c r="BE26" s="534"/>
      <c r="BF26" s="534"/>
      <c r="BG26" s="534"/>
      <c r="BH26" s="534"/>
      <c r="BI26" s="306" t="s">
        <v>1485</v>
      </c>
      <c r="BJ26" s="306"/>
      <c r="BK26" s="306"/>
      <c r="BL26" s="306"/>
      <c r="BM26" s="306"/>
      <c r="BN26" s="306"/>
      <c r="BO26" s="306"/>
      <c r="BP26" s="634"/>
      <c r="BQ26" s="305" t="s">
        <v>1486</v>
      </c>
      <c r="BR26" s="306"/>
      <c r="BS26" s="306"/>
      <c r="BT26" s="306"/>
      <c r="BU26" s="306"/>
      <c r="BV26" s="306"/>
      <c r="BW26" s="306" t="s">
        <v>419</v>
      </c>
      <c r="BX26" s="306"/>
      <c r="BY26" s="306"/>
      <c r="BZ26" s="306"/>
      <c r="CA26" s="306"/>
      <c r="CB26" s="554">
        <v>2124.1999999999998</v>
      </c>
      <c r="CC26" s="554"/>
      <c r="CD26" s="554"/>
      <c r="CE26" s="554"/>
      <c r="CF26" s="554"/>
      <c r="CG26" s="554"/>
      <c r="CH26" s="554"/>
      <c r="CI26" s="554">
        <v>2124.1999999999998</v>
      </c>
      <c r="CJ26" s="554"/>
      <c r="CK26" s="554"/>
      <c r="CL26" s="554"/>
      <c r="CM26" s="554"/>
      <c r="CN26" s="554"/>
      <c r="CO26" s="554"/>
      <c r="CP26" s="554"/>
      <c r="CQ26" s="532"/>
      <c r="CR26" s="532"/>
      <c r="CS26" s="532"/>
      <c r="CT26" s="532"/>
      <c r="CU26" s="532"/>
      <c r="CV26" s="532"/>
      <c r="CW26" s="532"/>
      <c r="CX26" s="532"/>
      <c r="CY26" s="532"/>
      <c r="CZ26" s="532"/>
      <c r="DA26" s="532"/>
      <c r="DB26" s="532"/>
      <c r="DC26" s="532"/>
      <c r="DD26" s="532"/>
      <c r="DE26" s="532"/>
      <c r="DF26" s="532"/>
      <c r="DG26" s="532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2"/>
      <c r="DS26" s="532"/>
      <c r="DT26" s="532"/>
      <c r="DU26" s="532"/>
      <c r="DV26" s="532"/>
      <c r="DW26" s="532"/>
      <c r="DX26" s="532"/>
      <c r="DY26" s="532"/>
      <c r="DZ26" s="532"/>
      <c r="EA26" s="532"/>
      <c r="EB26" s="532"/>
      <c r="EC26" s="532"/>
      <c r="ED26" s="532"/>
      <c r="EE26" s="532"/>
      <c r="EF26" s="532"/>
      <c r="EG26" s="532"/>
      <c r="EH26" s="532"/>
      <c r="EI26" s="532"/>
      <c r="EJ26" s="532"/>
      <c r="EK26" s="533"/>
    </row>
    <row r="27" spans="1:142" s="25" customFormat="1" ht="12.75" x14ac:dyDescent="0.2">
      <c r="A27" s="290" t="s">
        <v>1186</v>
      </c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531"/>
      <c r="S27" s="531"/>
      <c r="T27" s="531"/>
      <c r="U27" s="531"/>
      <c r="V27" s="531"/>
      <c r="W27" s="531"/>
      <c r="X27" s="531"/>
      <c r="Y27" s="531"/>
      <c r="Z27" s="531"/>
      <c r="AA27" s="531"/>
      <c r="AB27" s="531"/>
      <c r="AC27" s="531"/>
      <c r="AD27" s="531"/>
      <c r="AE27" s="531"/>
      <c r="AF27" s="545"/>
      <c r="AG27" s="633"/>
      <c r="AH27" s="534"/>
      <c r="AI27" s="534"/>
      <c r="AJ27" s="534"/>
      <c r="AK27" s="534"/>
      <c r="AL27" s="534"/>
      <c r="AM27" s="534"/>
      <c r="AN27" s="534"/>
      <c r="AO27" s="534"/>
      <c r="AP27" s="534"/>
      <c r="AQ27" s="534"/>
      <c r="AR27" s="534"/>
      <c r="AS27" s="534"/>
      <c r="AT27" s="534"/>
      <c r="AU27" s="534"/>
      <c r="AV27" s="534"/>
      <c r="AW27" s="534"/>
      <c r="AX27" s="534"/>
      <c r="AY27" s="534"/>
      <c r="AZ27" s="534"/>
      <c r="BA27" s="534"/>
      <c r="BB27" s="534"/>
      <c r="BC27" s="644"/>
      <c r="BD27" s="548"/>
      <c r="BE27" s="534"/>
      <c r="BF27" s="534"/>
      <c r="BG27" s="534"/>
      <c r="BH27" s="534"/>
      <c r="BI27" s="306"/>
      <c r="BJ27" s="306"/>
      <c r="BK27" s="306"/>
      <c r="BL27" s="306"/>
      <c r="BM27" s="306"/>
      <c r="BN27" s="306"/>
      <c r="BO27" s="306"/>
      <c r="BP27" s="634"/>
      <c r="BQ27" s="305"/>
      <c r="BR27" s="306"/>
      <c r="BS27" s="306"/>
      <c r="BT27" s="306"/>
      <c r="BU27" s="306"/>
      <c r="BV27" s="306"/>
      <c r="BW27" s="306"/>
      <c r="BX27" s="306"/>
      <c r="BY27" s="306"/>
      <c r="BZ27" s="306"/>
      <c r="CA27" s="306"/>
      <c r="CB27" s="554"/>
      <c r="CC27" s="554"/>
      <c r="CD27" s="554"/>
      <c r="CE27" s="554"/>
      <c r="CF27" s="554"/>
      <c r="CG27" s="554"/>
      <c r="CH27" s="554"/>
      <c r="CI27" s="554"/>
      <c r="CJ27" s="554"/>
      <c r="CK27" s="554"/>
      <c r="CL27" s="554"/>
      <c r="CM27" s="554"/>
      <c r="CN27" s="554"/>
      <c r="CO27" s="554"/>
      <c r="CP27" s="554"/>
      <c r="CQ27" s="532"/>
      <c r="CR27" s="532"/>
      <c r="CS27" s="532"/>
      <c r="CT27" s="532"/>
      <c r="CU27" s="532"/>
      <c r="CV27" s="532"/>
      <c r="CW27" s="532"/>
      <c r="CX27" s="532"/>
      <c r="CY27" s="532"/>
      <c r="CZ27" s="532"/>
      <c r="DA27" s="532"/>
      <c r="DB27" s="532"/>
      <c r="DC27" s="532"/>
      <c r="DD27" s="532"/>
      <c r="DE27" s="532"/>
      <c r="DF27" s="532"/>
      <c r="DG27" s="532"/>
      <c r="DH27" s="532"/>
      <c r="DI27" s="532"/>
      <c r="DJ27" s="532"/>
      <c r="DK27" s="532"/>
      <c r="DL27" s="532"/>
      <c r="DM27" s="532"/>
      <c r="DN27" s="532"/>
      <c r="DO27" s="532"/>
      <c r="DP27" s="532"/>
      <c r="DQ27" s="532"/>
      <c r="DR27" s="532"/>
      <c r="DS27" s="532"/>
      <c r="DT27" s="532"/>
      <c r="DU27" s="532"/>
      <c r="DV27" s="532"/>
      <c r="DW27" s="532"/>
      <c r="DX27" s="532"/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3"/>
    </row>
    <row r="28" spans="1:142" s="25" customFormat="1" ht="15" customHeight="1" x14ac:dyDescent="0.2">
      <c r="A28" s="286"/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531"/>
      <c r="S28" s="531"/>
      <c r="T28" s="531"/>
      <c r="U28" s="531"/>
      <c r="V28" s="531"/>
      <c r="W28" s="531"/>
      <c r="X28" s="531"/>
      <c r="Y28" s="531"/>
      <c r="Z28" s="531"/>
      <c r="AA28" s="531"/>
      <c r="AB28" s="531"/>
      <c r="AC28" s="531"/>
      <c r="AD28" s="531"/>
      <c r="AE28" s="531"/>
      <c r="AF28" s="545"/>
      <c r="AG28" s="633"/>
      <c r="AH28" s="534"/>
      <c r="AI28" s="534"/>
      <c r="AJ28" s="534"/>
      <c r="AK28" s="534"/>
      <c r="AL28" s="534"/>
      <c r="AM28" s="534"/>
      <c r="AN28" s="534"/>
      <c r="AO28" s="534"/>
      <c r="AP28" s="534"/>
      <c r="AQ28" s="534"/>
      <c r="AR28" s="534"/>
      <c r="AS28" s="534"/>
      <c r="AT28" s="534"/>
      <c r="AU28" s="534"/>
      <c r="AV28" s="534"/>
      <c r="AW28" s="534"/>
      <c r="AX28" s="534"/>
      <c r="AY28" s="534"/>
      <c r="AZ28" s="534"/>
      <c r="BA28" s="534"/>
      <c r="BB28" s="534"/>
      <c r="BC28" s="644"/>
      <c r="BD28" s="548"/>
      <c r="BE28" s="534"/>
      <c r="BF28" s="534"/>
      <c r="BG28" s="534"/>
      <c r="BH28" s="534"/>
      <c r="BI28" s="525" t="s">
        <v>1485</v>
      </c>
      <c r="BJ28" s="525"/>
      <c r="BK28" s="525"/>
      <c r="BL28" s="525"/>
      <c r="BM28" s="525"/>
      <c r="BN28" s="525"/>
      <c r="BO28" s="525"/>
      <c r="BP28" s="631"/>
      <c r="BQ28" s="305" t="s">
        <v>1486</v>
      </c>
      <c r="BR28" s="306"/>
      <c r="BS28" s="306"/>
      <c r="BT28" s="306"/>
      <c r="BU28" s="306"/>
      <c r="BV28" s="306"/>
      <c r="BW28" s="306"/>
      <c r="BX28" s="306"/>
      <c r="BY28" s="306"/>
      <c r="BZ28" s="306"/>
      <c r="CA28" s="306"/>
      <c r="CB28" s="532"/>
      <c r="CC28" s="532"/>
      <c r="CD28" s="532"/>
      <c r="CE28" s="532"/>
      <c r="CF28" s="532"/>
      <c r="CG28" s="532"/>
      <c r="CH28" s="532"/>
      <c r="CI28" s="532"/>
      <c r="CJ28" s="532"/>
      <c r="CK28" s="532"/>
      <c r="CL28" s="532"/>
      <c r="CM28" s="532"/>
      <c r="CN28" s="532"/>
      <c r="CO28" s="532"/>
      <c r="CP28" s="532"/>
      <c r="CQ28" s="532"/>
      <c r="CR28" s="532"/>
      <c r="CS28" s="532"/>
      <c r="CT28" s="532"/>
      <c r="CU28" s="532"/>
      <c r="CV28" s="532"/>
      <c r="CW28" s="532"/>
      <c r="CX28" s="532"/>
      <c r="CY28" s="532"/>
      <c r="CZ28" s="532"/>
      <c r="DA28" s="532"/>
      <c r="DB28" s="532"/>
      <c r="DC28" s="532"/>
      <c r="DD28" s="532"/>
      <c r="DE28" s="532"/>
      <c r="DF28" s="532"/>
      <c r="DG28" s="532"/>
      <c r="DH28" s="532"/>
      <c r="DI28" s="532"/>
      <c r="DJ28" s="532"/>
      <c r="DK28" s="532"/>
      <c r="DL28" s="532"/>
      <c r="DM28" s="532"/>
      <c r="DN28" s="532"/>
      <c r="DO28" s="532"/>
      <c r="DP28" s="532"/>
      <c r="DQ28" s="532"/>
      <c r="DR28" s="532"/>
      <c r="DS28" s="532"/>
      <c r="DT28" s="532"/>
      <c r="DU28" s="532"/>
      <c r="DV28" s="532"/>
      <c r="DW28" s="532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3"/>
    </row>
    <row r="29" spans="1:142" s="25" customFormat="1" ht="15" customHeight="1" x14ac:dyDescent="0.2">
      <c r="A29" s="286" t="s">
        <v>412</v>
      </c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525" t="s">
        <v>39</v>
      </c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25"/>
      <c r="AD29" s="525"/>
      <c r="AE29" s="525"/>
      <c r="AF29" s="631"/>
      <c r="AG29" s="305" t="s">
        <v>39</v>
      </c>
      <c r="AH29" s="306"/>
      <c r="AI29" s="306"/>
      <c r="AJ29" s="306"/>
      <c r="AK29" s="306"/>
      <c r="AL29" s="306"/>
      <c r="AM29" s="306"/>
      <c r="AN29" s="306"/>
      <c r="AO29" s="306"/>
      <c r="AP29" s="306" t="s">
        <v>39</v>
      </c>
      <c r="AQ29" s="306"/>
      <c r="AR29" s="306"/>
      <c r="AS29" s="306"/>
      <c r="AT29" s="306"/>
      <c r="AU29" s="306"/>
      <c r="AV29" s="534"/>
      <c r="AW29" s="534"/>
      <c r="AX29" s="534"/>
      <c r="AY29" s="534"/>
      <c r="AZ29" s="534"/>
      <c r="BA29" s="534"/>
      <c r="BB29" s="534"/>
      <c r="BC29" s="644"/>
      <c r="BD29" s="632" t="s">
        <v>39</v>
      </c>
      <c r="BE29" s="306"/>
      <c r="BF29" s="306"/>
      <c r="BG29" s="306"/>
      <c r="BH29" s="306"/>
      <c r="BI29" s="525" t="s">
        <v>1487</v>
      </c>
      <c r="BJ29" s="525"/>
      <c r="BK29" s="525"/>
      <c r="BL29" s="525"/>
      <c r="BM29" s="525"/>
      <c r="BN29" s="525"/>
      <c r="BO29" s="525"/>
      <c r="BP29" s="631"/>
      <c r="BQ29" s="305" t="s">
        <v>1488</v>
      </c>
      <c r="BR29" s="306"/>
      <c r="BS29" s="306"/>
      <c r="BT29" s="306"/>
      <c r="BU29" s="306"/>
      <c r="BV29" s="306"/>
      <c r="BW29" s="306" t="s">
        <v>41</v>
      </c>
      <c r="BX29" s="306"/>
      <c r="BY29" s="306"/>
      <c r="BZ29" s="306"/>
      <c r="CA29" s="306"/>
      <c r="CB29" s="532"/>
      <c r="CC29" s="532"/>
      <c r="CD29" s="532"/>
      <c r="CE29" s="532"/>
      <c r="CF29" s="532"/>
      <c r="CG29" s="532"/>
      <c r="CH29" s="532"/>
      <c r="CI29" s="532"/>
      <c r="CJ29" s="532"/>
      <c r="CK29" s="532"/>
      <c r="CL29" s="532"/>
      <c r="CM29" s="532"/>
      <c r="CN29" s="532"/>
      <c r="CO29" s="532"/>
      <c r="CP29" s="532"/>
      <c r="CQ29" s="532"/>
      <c r="CR29" s="532"/>
      <c r="CS29" s="532"/>
      <c r="CT29" s="532"/>
      <c r="CU29" s="532"/>
      <c r="CV29" s="532"/>
      <c r="CW29" s="532"/>
      <c r="CX29" s="532"/>
      <c r="CY29" s="532"/>
      <c r="CZ29" s="532"/>
      <c r="DA29" s="532"/>
      <c r="DB29" s="532"/>
      <c r="DC29" s="532"/>
      <c r="DD29" s="532"/>
      <c r="DE29" s="532"/>
      <c r="DF29" s="532"/>
      <c r="DG29" s="532"/>
      <c r="DH29" s="532"/>
      <c r="DI29" s="532"/>
      <c r="DJ29" s="532"/>
      <c r="DK29" s="532"/>
      <c r="DL29" s="532"/>
      <c r="DM29" s="532"/>
      <c r="DN29" s="532"/>
      <c r="DO29" s="532"/>
      <c r="DP29" s="532"/>
      <c r="DQ29" s="532"/>
      <c r="DR29" s="532"/>
      <c r="DS29" s="532"/>
      <c r="DT29" s="532"/>
      <c r="DU29" s="532"/>
      <c r="DV29" s="532"/>
      <c r="DW29" s="532"/>
      <c r="DX29" s="532"/>
      <c r="DY29" s="532"/>
      <c r="DZ29" s="532"/>
      <c r="EA29" s="532"/>
      <c r="EB29" s="532"/>
      <c r="EC29" s="532"/>
      <c r="ED29" s="532"/>
      <c r="EE29" s="532"/>
      <c r="EF29" s="532"/>
      <c r="EG29" s="532"/>
      <c r="EH29" s="532"/>
      <c r="EI29" s="532"/>
      <c r="EJ29" s="532"/>
      <c r="EK29" s="533"/>
    </row>
    <row r="30" spans="1:142" s="25" customFormat="1" ht="12.75" x14ac:dyDescent="0.2">
      <c r="A30" s="313" t="s">
        <v>133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531"/>
      <c r="S30" s="531"/>
      <c r="T30" s="531"/>
      <c r="U30" s="531"/>
      <c r="V30" s="531"/>
      <c r="W30" s="531"/>
      <c r="X30" s="531"/>
      <c r="Y30" s="531"/>
      <c r="Z30" s="531"/>
      <c r="AA30" s="531"/>
      <c r="AB30" s="531"/>
      <c r="AC30" s="531"/>
      <c r="AD30" s="531"/>
      <c r="AE30" s="531"/>
      <c r="AF30" s="545"/>
      <c r="AG30" s="633"/>
      <c r="AH30" s="534"/>
      <c r="AI30" s="534"/>
      <c r="AJ30" s="534"/>
      <c r="AK30" s="534"/>
      <c r="AL30" s="534"/>
      <c r="AM30" s="534"/>
      <c r="AN30" s="534"/>
      <c r="AO30" s="534"/>
      <c r="AP30" s="534"/>
      <c r="AQ30" s="534"/>
      <c r="AR30" s="534"/>
      <c r="AS30" s="534"/>
      <c r="AT30" s="534"/>
      <c r="AU30" s="534"/>
      <c r="AV30" s="534"/>
      <c r="AW30" s="534"/>
      <c r="AX30" s="534"/>
      <c r="AY30" s="534"/>
      <c r="AZ30" s="534"/>
      <c r="BA30" s="534"/>
      <c r="BB30" s="534"/>
      <c r="BC30" s="644"/>
      <c r="BD30" s="548"/>
      <c r="BE30" s="534"/>
      <c r="BF30" s="534"/>
      <c r="BG30" s="534"/>
      <c r="BH30" s="534"/>
      <c r="BI30" s="306" t="s">
        <v>1487</v>
      </c>
      <c r="BJ30" s="306"/>
      <c r="BK30" s="306"/>
      <c r="BL30" s="306"/>
      <c r="BM30" s="306"/>
      <c r="BN30" s="306"/>
      <c r="BO30" s="306"/>
      <c r="BP30" s="634"/>
      <c r="BQ30" s="305" t="s">
        <v>1488</v>
      </c>
      <c r="BR30" s="306"/>
      <c r="BS30" s="306"/>
      <c r="BT30" s="306"/>
      <c r="BU30" s="306"/>
      <c r="BV30" s="306"/>
      <c r="BW30" s="306" t="s">
        <v>420</v>
      </c>
      <c r="BX30" s="306"/>
      <c r="BY30" s="306"/>
      <c r="BZ30" s="306"/>
      <c r="CA30" s="306"/>
      <c r="CB30" s="532"/>
      <c r="CC30" s="532"/>
      <c r="CD30" s="532"/>
      <c r="CE30" s="532"/>
      <c r="CF30" s="532"/>
      <c r="CG30" s="532"/>
      <c r="CH30" s="532"/>
      <c r="CI30" s="532"/>
      <c r="CJ30" s="532"/>
      <c r="CK30" s="532"/>
      <c r="CL30" s="532"/>
      <c r="CM30" s="532"/>
      <c r="CN30" s="532"/>
      <c r="CO30" s="532"/>
      <c r="CP30" s="532"/>
      <c r="CQ30" s="532"/>
      <c r="CR30" s="532"/>
      <c r="CS30" s="532"/>
      <c r="CT30" s="532"/>
      <c r="CU30" s="532"/>
      <c r="CV30" s="532"/>
      <c r="CW30" s="532"/>
      <c r="CX30" s="532"/>
      <c r="CY30" s="532"/>
      <c r="CZ30" s="532"/>
      <c r="DA30" s="532"/>
      <c r="DB30" s="532"/>
      <c r="DC30" s="532"/>
      <c r="DD30" s="532"/>
      <c r="DE30" s="532"/>
      <c r="DF30" s="532"/>
      <c r="DG30" s="532"/>
      <c r="DH30" s="532"/>
      <c r="DI30" s="532"/>
      <c r="DJ30" s="532"/>
      <c r="DK30" s="532"/>
      <c r="DL30" s="532"/>
      <c r="DM30" s="532"/>
      <c r="DN30" s="532"/>
      <c r="DO30" s="532"/>
      <c r="DP30" s="532"/>
      <c r="DQ30" s="532"/>
      <c r="DR30" s="532"/>
      <c r="DS30" s="532"/>
      <c r="DT30" s="532"/>
      <c r="DU30" s="532"/>
      <c r="DV30" s="532"/>
      <c r="DW30" s="532"/>
      <c r="DX30" s="532"/>
      <c r="DY30" s="532"/>
      <c r="DZ30" s="532"/>
      <c r="EA30" s="532"/>
      <c r="EB30" s="532"/>
      <c r="EC30" s="532"/>
      <c r="ED30" s="532"/>
      <c r="EE30" s="532"/>
      <c r="EF30" s="532"/>
      <c r="EG30" s="532"/>
      <c r="EH30" s="532"/>
      <c r="EI30" s="532"/>
      <c r="EJ30" s="532"/>
      <c r="EK30" s="533"/>
    </row>
    <row r="31" spans="1:142" s="25" customFormat="1" ht="12.75" x14ac:dyDescent="0.2">
      <c r="A31" s="290"/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45"/>
      <c r="AG31" s="633"/>
      <c r="AH31" s="534"/>
      <c r="AI31" s="534"/>
      <c r="AJ31" s="534"/>
      <c r="AK31" s="534"/>
      <c r="AL31" s="534"/>
      <c r="AM31" s="534"/>
      <c r="AN31" s="534"/>
      <c r="AO31" s="534"/>
      <c r="AP31" s="534"/>
      <c r="AQ31" s="534"/>
      <c r="AR31" s="534"/>
      <c r="AS31" s="534"/>
      <c r="AT31" s="534"/>
      <c r="AU31" s="534"/>
      <c r="AV31" s="534"/>
      <c r="AW31" s="534"/>
      <c r="AX31" s="534"/>
      <c r="AY31" s="534"/>
      <c r="AZ31" s="534"/>
      <c r="BA31" s="534"/>
      <c r="BB31" s="534"/>
      <c r="BC31" s="644"/>
      <c r="BD31" s="548"/>
      <c r="BE31" s="534"/>
      <c r="BF31" s="534"/>
      <c r="BG31" s="534"/>
      <c r="BH31" s="534"/>
      <c r="BI31" s="306"/>
      <c r="BJ31" s="306"/>
      <c r="BK31" s="306"/>
      <c r="BL31" s="306"/>
      <c r="BM31" s="306"/>
      <c r="BN31" s="306"/>
      <c r="BO31" s="306"/>
      <c r="BP31" s="634"/>
      <c r="BQ31" s="305"/>
      <c r="BR31" s="306"/>
      <c r="BS31" s="306"/>
      <c r="BT31" s="306"/>
      <c r="BU31" s="306"/>
      <c r="BV31" s="306"/>
      <c r="BW31" s="306"/>
      <c r="BX31" s="306"/>
      <c r="BY31" s="306"/>
      <c r="BZ31" s="306"/>
      <c r="CA31" s="306"/>
      <c r="CB31" s="532"/>
      <c r="CC31" s="532"/>
      <c r="CD31" s="532"/>
      <c r="CE31" s="532"/>
      <c r="CF31" s="532"/>
      <c r="CG31" s="532"/>
      <c r="CH31" s="532"/>
      <c r="CI31" s="532"/>
      <c r="CJ31" s="532"/>
      <c r="CK31" s="532"/>
      <c r="CL31" s="532"/>
      <c r="CM31" s="532"/>
      <c r="CN31" s="532"/>
      <c r="CO31" s="532"/>
      <c r="CP31" s="532"/>
      <c r="CQ31" s="532"/>
      <c r="CR31" s="532"/>
      <c r="CS31" s="532"/>
      <c r="CT31" s="532"/>
      <c r="CU31" s="532"/>
      <c r="CV31" s="532"/>
      <c r="CW31" s="532"/>
      <c r="CX31" s="532"/>
      <c r="CY31" s="532"/>
      <c r="CZ31" s="532"/>
      <c r="DA31" s="532"/>
      <c r="DB31" s="532"/>
      <c r="DC31" s="532"/>
      <c r="DD31" s="532"/>
      <c r="DE31" s="532"/>
      <c r="DF31" s="532"/>
      <c r="DG31" s="532"/>
      <c r="DH31" s="532"/>
      <c r="DI31" s="532"/>
      <c r="DJ31" s="532"/>
      <c r="DK31" s="532"/>
      <c r="DL31" s="532"/>
      <c r="DM31" s="532"/>
      <c r="DN31" s="532"/>
      <c r="DO31" s="532"/>
      <c r="DP31" s="532"/>
      <c r="DQ31" s="532"/>
      <c r="DR31" s="532"/>
      <c r="DS31" s="532"/>
      <c r="DT31" s="532"/>
      <c r="DU31" s="532"/>
      <c r="DV31" s="532"/>
      <c r="DW31" s="532"/>
      <c r="DX31" s="532"/>
      <c r="DY31" s="532"/>
      <c r="DZ31" s="532"/>
      <c r="EA31" s="532"/>
      <c r="EB31" s="532"/>
      <c r="EC31" s="532"/>
      <c r="ED31" s="532"/>
      <c r="EE31" s="532"/>
      <c r="EF31" s="532"/>
      <c r="EG31" s="532"/>
      <c r="EH31" s="532"/>
      <c r="EI31" s="532"/>
      <c r="EJ31" s="532"/>
      <c r="EK31" s="533"/>
    </row>
    <row r="32" spans="1:142" s="25" customFormat="1" ht="15" customHeight="1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531"/>
      <c r="S32" s="531"/>
      <c r="T32" s="531"/>
      <c r="U32" s="531"/>
      <c r="V32" s="531"/>
      <c r="W32" s="531"/>
      <c r="X32" s="531"/>
      <c r="Y32" s="531"/>
      <c r="Z32" s="531"/>
      <c r="AA32" s="531"/>
      <c r="AB32" s="531"/>
      <c r="AC32" s="531"/>
      <c r="AD32" s="531"/>
      <c r="AE32" s="531"/>
      <c r="AF32" s="545"/>
      <c r="AG32" s="633"/>
      <c r="AH32" s="534"/>
      <c r="AI32" s="534"/>
      <c r="AJ32" s="534"/>
      <c r="AK32" s="534"/>
      <c r="AL32" s="534"/>
      <c r="AM32" s="534"/>
      <c r="AN32" s="534"/>
      <c r="AO32" s="534"/>
      <c r="AP32" s="534"/>
      <c r="AQ32" s="534"/>
      <c r="AR32" s="534"/>
      <c r="AS32" s="534"/>
      <c r="AT32" s="534"/>
      <c r="AU32" s="534"/>
      <c r="AV32" s="534"/>
      <c r="AW32" s="534"/>
      <c r="AX32" s="534"/>
      <c r="AY32" s="534"/>
      <c r="AZ32" s="534"/>
      <c r="BA32" s="534"/>
      <c r="BB32" s="534"/>
      <c r="BC32" s="644"/>
      <c r="BD32" s="548"/>
      <c r="BE32" s="534"/>
      <c r="BF32" s="534"/>
      <c r="BG32" s="534"/>
      <c r="BH32" s="534"/>
      <c r="BI32" s="525" t="s">
        <v>1487</v>
      </c>
      <c r="BJ32" s="525"/>
      <c r="BK32" s="525"/>
      <c r="BL32" s="525"/>
      <c r="BM32" s="525"/>
      <c r="BN32" s="525"/>
      <c r="BO32" s="525"/>
      <c r="BP32" s="631"/>
      <c r="BQ32" s="305" t="s">
        <v>1488</v>
      </c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2"/>
      <c r="DN32" s="532"/>
      <c r="DO32" s="532"/>
      <c r="DP32" s="532"/>
      <c r="DQ32" s="532"/>
      <c r="DR32" s="532"/>
      <c r="DS32" s="532"/>
      <c r="DT32" s="532"/>
      <c r="DU32" s="532"/>
      <c r="DV32" s="532"/>
      <c r="DW32" s="532"/>
      <c r="DX32" s="532"/>
      <c r="DY32" s="532"/>
      <c r="DZ32" s="532"/>
      <c r="EA32" s="532"/>
      <c r="EB32" s="532"/>
      <c r="EC32" s="532"/>
      <c r="ED32" s="532"/>
      <c r="EE32" s="532"/>
      <c r="EF32" s="532"/>
      <c r="EG32" s="532"/>
      <c r="EH32" s="532"/>
      <c r="EI32" s="532"/>
      <c r="EJ32" s="532"/>
      <c r="EK32" s="533"/>
    </row>
    <row r="33" spans="1:141" s="25" customFormat="1" ht="12.75" x14ac:dyDescent="0.2">
      <c r="A33" s="304" t="s">
        <v>413</v>
      </c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525" t="s">
        <v>39</v>
      </c>
      <c r="S33" s="525"/>
      <c r="T33" s="525"/>
      <c r="U33" s="525"/>
      <c r="V33" s="525"/>
      <c r="W33" s="525"/>
      <c r="X33" s="525"/>
      <c r="Y33" s="525"/>
      <c r="Z33" s="525"/>
      <c r="AA33" s="525"/>
      <c r="AB33" s="525"/>
      <c r="AC33" s="525"/>
      <c r="AD33" s="525"/>
      <c r="AE33" s="525"/>
      <c r="AF33" s="631"/>
      <c r="AG33" s="305" t="s">
        <v>39</v>
      </c>
      <c r="AH33" s="306"/>
      <c r="AI33" s="306"/>
      <c r="AJ33" s="306"/>
      <c r="AK33" s="306"/>
      <c r="AL33" s="306"/>
      <c r="AM33" s="306"/>
      <c r="AN33" s="306"/>
      <c r="AO33" s="306"/>
      <c r="AP33" s="306" t="s">
        <v>39</v>
      </c>
      <c r="AQ33" s="306"/>
      <c r="AR33" s="306"/>
      <c r="AS33" s="306"/>
      <c r="AT33" s="306"/>
      <c r="AU33" s="306"/>
      <c r="AV33" s="534"/>
      <c r="AW33" s="534"/>
      <c r="AX33" s="534"/>
      <c r="AY33" s="534"/>
      <c r="AZ33" s="534"/>
      <c r="BA33" s="534"/>
      <c r="BB33" s="534"/>
      <c r="BC33" s="644"/>
      <c r="BD33" s="632" t="s">
        <v>39</v>
      </c>
      <c r="BE33" s="306"/>
      <c r="BF33" s="306"/>
      <c r="BG33" s="306"/>
      <c r="BH33" s="306"/>
      <c r="BI33" s="306" t="s">
        <v>1489</v>
      </c>
      <c r="BJ33" s="306"/>
      <c r="BK33" s="306"/>
      <c r="BL33" s="306"/>
      <c r="BM33" s="306"/>
      <c r="BN33" s="306"/>
      <c r="BO33" s="306"/>
      <c r="BP33" s="634"/>
      <c r="BQ33" s="305" t="s">
        <v>1490</v>
      </c>
      <c r="BR33" s="306"/>
      <c r="BS33" s="306"/>
      <c r="BT33" s="306"/>
      <c r="BU33" s="306"/>
      <c r="BV33" s="306"/>
      <c r="BW33" s="306" t="s">
        <v>168</v>
      </c>
      <c r="BX33" s="306"/>
      <c r="BY33" s="306"/>
      <c r="BZ33" s="306"/>
      <c r="CA33" s="306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/>
      <c r="DM33" s="532"/>
      <c r="DN33" s="532"/>
      <c r="DO33" s="532"/>
      <c r="DP33" s="532"/>
      <c r="DQ33" s="532"/>
      <c r="DR33" s="532"/>
      <c r="DS33" s="532"/>
      <c r="DT33" s="532"/>
      <c r="DU33" s="532"/>
      <c r="DV33" s="532"/>
      <c r="DW33" s="532"/>
      <c r="DX33" s="532"/>
      <c r="DY33" s="532"/>
      <c r="DZ33" s="532"/>
      <c r="EA33" s="532"/>
      <c r="EB33" s="532"/>
      <c r="EC33" s="532"/>
      <c r="ED33" s="532"/>
      <c r="EE33" s="532"/>
      <c r="EF33" s="532"/>
      <c r="EG33" s="532"/>
      <c r="EH33" s="532"/>
      <c r="EI33" s="532"/>
      <c r="EJ33" s="532"/>
      <c r="EK33" s="533"/>
    </row>
    <row r="34" spans="1:141" s="25" customFormat="1" ht="12.75" x14ac:dyDescent="0.2">
      <c r="A34" s="290" t="s">
        <v>414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525"/>
      <c r="S34" s="525"/>
      <c r="T34" s="525"/>
      <c r="U34" s="525"/>
      <c r="V34" s="525"/>
      <c r="W34" s="525"/>
      <c r="X34" s="525"/>
      <c r="Y34" s="525"/>
      <c r="Z34" s="525"/>
      <c r="AA34" s="525"/>
      <c r="AB34" s="525"/>
      <c r="AC34" s="525"/>
      <c r="AD34" s="525"/>
      <c r="AE34" s="525"/>
      <c r="AF34" s="631"/>
      <c r="AG34" s="305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/>
      <c r="AS34" s="306"/>
      <c r="AT34" s="306"/>
      <c r="AU34" s="306"/>
      <c r="AV34" s="534"/>
      <c r="AW34" s="534"/>
      <c r="AX34" s="534"/>
      <c r="AY34" s="534"/>
      <c r="AZ34" s="534"/>
      <c r="BA34" s="534"/>
      <c r="BB34" s="534"/>
      <c r="BC34" s="644"/>
      <c r="BD34" s="632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634"/>
      <c r="BQ34" s="305"/>
      <c r="BR34" s="306"/>
      <c r="BS34" s="306"/>
      <c r="BT34" s="306"/>
      <c r="BU34" s="306"/>
      <c r="BV34" s="306"/>
      <c r="BW34" s="306"/>
      <c r="BX34" s="306"/>
      <c r="BY34" s="306"/>
      <c r="BZ34" s="306"/>
      <c r="CA34" s="306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A34" s="532"/>
      <c r="DB34" s="532"/>
      <c r="DC34" s="532"/>
      <c r="DD34" s="532"/>
      <c r="DE34" s="532"/>
      <c r="DF34" s="532"/>
      <c r="DG34" s="532"/>
      <c r="DH34" s="532"/>
      <c r="DI34" s="532"/>
      <c r="DJ34" s="532"/>
      <c r="DK34" s="532"/>
      <c r="DL34" s="532"/>
      <c r="DM34" s="532"/>
      <c r="DN34" s="532"/>
      <c r="DO34" s="532"/>
      <c r="DP34" s="532"/>
      <c r="DQ34" s="532"/>
      <c r="DR34" s="532"/>
      <c r="DS34" s="532"/>
      <c r="DT34" s="532"/>
      <c r="DU34" s="532"/>
      <c r="DV34" s="532"/>
      <c r="DW34" s="532"/>
      <c r="DX34" s="532"/>
      <c r="DY34" s="532"/>
      <c r="DZ34" s="532"/>
      <c r="EA34" s="532"/>
      <c r="EB34" s="532"/>
      <c r="EC34" s="532"/>
      <c r="ED34" s="532"/>
      <c r="EE34" s="532"/>
      <c r="EF34" s="532"/>
      <c r="EG34" s="532"/>
      <c r="EH34" s="532"/>
      <c r="EI34" s="532"/>
      <c r="EJ34" s="532"/>
      <c r="EK34" s="533"/>
    </row>
    <row r="35" spans="1:141" s="25" customFormat="1" ht="12.75" x14ac:dyDescent="0.2">
      <c r="A35" s="313" t="s">
        <v>133</v>
      </c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531"/>
      <c r="S35" s="531"/>
      <c r="T35" s="531"/>
      <c r="U35" s="531"/>
      <c r="V35" s="531"/>
      <c r="W35" s="531"/>
      <c r="X35" s="531"/>
      <c r="Y35" s="531"/>
      <c r="Z35" s="531"/>
      <c r="AA35" s="531"/>
      <c r="AB35" s="531"/>
      <c r="AC35" s="531"/>
      <c r="AD35" s="531"/>
      <c r="AE35" s="531"/>
      <c r="AF35" s="545"/>
      <c r="AG35" s="633"/>
      <c r="AH35" s="534"/>
      <c r="AI35" s="534"/>
      <c r="AJ35" s="534"/>
      <c r="AK35" s="534"/>
      <c r="AL35" s="534"/>
      <c r="AM35" s="534"/>
      <c r="AN35" s="534"/>
      <c r="AO35" s="534"/>
      <c r="AP35" s="534"/>
      <c r="AQ35" s="534"/>
      <c r="AR35" s="534"/>
      <c r="AS35" s="534"/>
      <c r="AT35" s="534"/>
      <c r="AU35" s="534"/>
      <c r="AV35" s="534"/>
      <c r="AW35" s="534"/>
      <c r="AX35" s="534"/>
      <c r="AY35" s="534"/>
      <c r="AZ35" s="534"/>
      <c r="BA35" s="534"/>
      <c r="BB35" s="534"/>
      <c r="BC35" s="644"/>
      <c r="BD35" s="548"/>
      <c r="BE35" s="534"/>
      <c r="BF35" s="534"/>
      <c r="BG35" s="534"/>
      <c r="BH35" s="534"/>
      <c r="BI35" s="306" t="s">
        <v>1489</v>
      </c>
      <c r="BJ35" s="306"/>
      <c r="BK35" s="306"/>
      <c r="BL35" s="306"/>
      <c r="BM35" s="306"/>
      <c r="BN35" s="306"/>
      <c r="BO35" s="306"/>
      <c r="BP35" s="634"/>
      <c r="BQ35" s="305" t="s">
        <v>1490</v>
      </c>
      <c r="BR35" s="306"/>
      <c r="BS35" s="306"/>
      <c r="BT35" s="306"/>
      <c r="BU35" s="306"/>
      <c r="BV35" s="306"/>
      <c r="BW35" s="306" t="s">
        <v>421</v>
      </c>
      <c r="BX35" s="306"/>
      <c r="BY35" s="306"/>
      <c r="BZ35" s="306"/>
      <c r="CA35" s="306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A35" s="532"/>
      <c r="DB35" s="532"/>
      <c r="DC35" s="532"/>
      <c r="DD35" s="532"/>
      <c r="DE35" s="532"/>
      <c r="DF35" s="532"/>
      <c r="DG35" s="532"/>
      <c r="DH35" s="532"/>
      <c r="DI35" s="532"/>
      <c r="DJ35" s="532"/>
      <c r="DK35" s="532"/>
      <c r="DL35" s="532"/>
      <c r="DM35" s="532"/>
      <c r="DN35" s="532"/>
      <c r="DO35" s="532"/>
      <c r="DP35" s="532"/>
      <c r="DQ35" s="532"/>
      <c r="DR35" s="532"/>
      <c r="DS35" s="532"/>
      <c r="DT35" s="532"/>
      <c r="DU35" s="532"/>
      <c r="DV35" s="532"/>
      <c r="DW35" s="532"/>
      <c r="DX35" s="532"/>
      <c r="DY35" s="532"/>
      <c r="DZ35" s="532"/>
      <c r="EA35" s="532"/>
      <c r="EB35" s="532"/>
      <c r="EC35" s="532"/>
      <c r="ED35" s="532"/>
      <c r="EE35" s="532"/>
      <c r="EF35" s="532"/>
      <c r="EG35" s="532"/>
      <c r="EH35" s="532"/>
      <c r="EI35" s="532"/>
      <c r="EJ35" s="532"/>
      <c r="EK35" s="533"/>
    </row>
    <row r="36" spans="1:141" s="25" customFormat="1" ht="12.75" x14ac:dyDescent="0.2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531"/>
      <c r="S36" s="531"/>
      <c r="T36" s="531"/>
      <c r="U36" s="531"/>
      <c r="V36" s="531"/>
      <c r="W36" s="531"/>
      <c r="X36" s="531"/>
      <c r="Y36" s="531"/>
      <c r="Z36" s="531"/>
      <c r="AA36" s="531"/>
      <c r="AB36" s="531"/>
      <c r="AC36" s="531"/>
      <c r="AD36" s="531"/>
      <c r="AE36" s="531"/>
      <c r="AF36" s="545"/>
      <c r="AG36" s="633"/>
      <c r="AH36" s="534"/>
      <c r="AI36" s="534"/>
      <c r="AJ36" s="534"/>
      <c r="AK36" s="534"/>
      <c r="AL36" s="534"/>
      <c r="AM36" s="534"/>
      <c r="AN36" s="534"/>
      <c r="AO36" s="534"/>
      <c r="AP36" s="534"/>
      <c r="AQ36" s="534"/>
      <c r="AR36" s="534"/>
      <c r="AS36" s="534"/>
      <c r="AT36" s="534"/>
      <c r="AU36" s="534"/>
      <c r="AV36" s="534"/>
      <c r="AW36" s="534"/>
      <c r="AX36" s="534"/>
      <c r="AY36" s="534"/>
      <c r="AZ36" s="534"/>
      <c r="BA36" s="534"/>
      <c r="BB36" s="534"/>
      <c r="BC36" s="644"/>
      <c r="BD36" s="548"/>
      <c r="BE36" s="534"/>
      <c r="BF36" s="534"/>
      <c r="BG36" s="534"/>
      <c r="BH36" s="534"/>
      <c r="BI36" s="306"/>
      <c r="BJ36" s="306"/>
      <c r="BK36" s="306"/>
      <c r="BL36" s="306"/>
      <c r="BM36" s="306"/>
      <c r="BN36" s="306"/>
      <c r="BO36" s="306"/>
      <c r="BP36" s="634"/>
      <c r="BQ36" s="305"/>
      <c r="BR36" s="306"/>
      <c r="BS36" s="306"/>
      <c r="BT36" s="306"/>
      <c r="BU36" s="306"/>
      <c r="BV36" s="306"/>
      <c r="BW36" s="306"/>
      <c r="BX36" s="306"/>
      <c r="BY36" s="306"/>
      <c r="BZ36" s="306"/>
      <c r="CA36" s="306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A36" s="532"/>
      <c r="DB36" s="532"/>
      <c r="DC36" s="532"/>
      <c r="DD36" s="532"/>
      <c r="DE36" s="532"/>
      <c r="DF36" s="532"/>
      <c r="DG36" s="532"/>
      <c r="DH36" s="532"/>
      <c r="DI36" s="532"/>
      <c r="DJ36" s="532"/>
      <c r="DK36" s="532"/>
      <c r="DL36" s="532"/>
      <c r="DM36" s="532"/>
      <c r="DN36" s="532"/>
      <c r="DO36" s="532"/>
      <c r="DP36" s="532"/>
      <c r="DQ36" s="532"/>
      <c r="DR36" s="532"/>
      <c r="DS36" s="532"/>
      <c r="DT36" s="532"/>
      <c r="DU36" s="532"/>
      <c r="DV36" s="532"/>
      <c r="DW36" s="532"/>
      <c r="DX36" s="532"/>
      <c r="DY36" s="532"/>
      <c r="DZ36" s="532"/>
      <c r="EA36" s="532"/>
      <c r="EB36" s="532"/>
      <c r="EC36" s="532"/>
      <c r="ED36" s="532"/>
      <c r="EE36" s="532"/>
      <c r="EF36" s="532"/>
      <c r="EG36" s="532"/>
      <c r="EH36" s="532"/>
      <c r="EI36" s="532"/>
      <c r="EJ36" s="532"/>
      <c r="EK36" s="533"/>
    </row>
    <row r="37" spans="1:141" s="25" customFormat="1" ht="15" customHeight="1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531"/>
      <c r="S37" s="531"/>
      <c r="T37" s="531"/>
      <c r="U37" s="531"/>
      <c r="V37" s="531"/>
      <c r="W37" s="531"/>
      <c r="X37" s="531"/>
      <c r="Y37" s="531"/>
      <c r="Z37" s="531"/>
      <c r="AA37" s="531"/>
      <c r="AB37" s="531"/>
      <c r="AC37" s="531"/>
      <c r="AD37" s="531"/>
      <c r="AE37" s="531"/>
      <c r="AF37" s="545"/>
      <c r="AG37" s="633"/>
      <c r="AH37" s="534"/>
      <c r="AI37" s="534"/>
      <c r="AJ37" s="534"/>
      <c r="AK37" s="534"/>
      <c r="AL37" s="534"/>
      <c r="AM37" s="534"/>
      <c r="AN37" s="534"/>
      <c r="AO37" s="534"/>
      <c r="AP37" s="534"/>
      <c r="AQ37" s="534"/>
      <c r="AR37" s="534"/>
      <c r="AS37" s="534"/>
      <c r="AT37" s="534"/>
      <c r="AU37" s="534"/>
      <c r="AV37" s="534"/>
      <c r="AW37" s="534"/>
      <c r="AX37" s="534"/>
      <c r="AY37" s="534"/>
      <c r="AZ37" s="534"/>
      <c r="BA37" s="534"/>
      <c r="BB37" s="534"/>
      <c r="BC37" s="644"/>
      <c r="BD37" s="548"/>
      <c r="BE37" s="534"/>
      <c r="BF37" s="534"/>
      <c r="BG37" s="534"/>
      <c r="BH37" s="534"/>
      <c r="BI37" s="525" t="s">
        <v>1489</v>
      </c>
      <c r="BJ37" s="525"/>
      <c r="BK37" s="525"/>
      <c r="BL37" s="525"/>
      <c r="BM37" s="525"/>
      <c r="BN37" s="525"/>
      <c r="BO37" s="525"/>
      <c r="BP37" s="631"/>
      <c r="BQ37" s="305" t="s">
        <v>1490</v>
      </c>
      <c r="BR37" s="306"/>
      <c r="BS37" s="306"/>
      <c r="BT37" s="306"/>
      <c r="BU37" s="306"/>
      <c r="BV37" s="306"/>
      <c r="BW37" s="306"/>
      <c r="BX37" s="306"/>
      <c r="BY37" s="306"/>
      <c r="BZ37" s="306"/>
      <c r="CA37" s="306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A37" s="532"/>
      <c r="DB37" s="532"/>
      <c r="DC37" s="532"/>
      <c r="DD37" s="532"/>
      <c r="DE37" s="532"/>
      <c r="DF37" s="532"/>
      <c r="DG37" s="532"/>
      <c r="DH37" s="532"/>
      <c r="DI37" s="532"/>
      <c r="DJ37" s="532"/>
      <c r="DK37" s="532"/>
      <c r="DL37" s="532"/>
      <c r="DM37" s="532"/>
      <c r="DN37" s="532"/>
      <c r="DO37" s="532"/>
      <c r="DP37" s="532"/>
      <c r="DQ37" s="532"/>
      <c r="DR37" s="532"/>
      <c r="DS37" s="532"/>
      <c r="DT37" s="532"/>
      <c r="DU37" s="532"/>
      <c r="DV37" s="532"/>
      <c r="DW37" s="532"/>
      <c r="DX37" s="532"/>
      <c r="DY37" s="532"/>
      <c r="DZ37" s="532"/>
      <c r="EA37" s="532"/>
      <c r="EB37" s="532"/>
      <c r="EC37" s="532"/>
      <c r="ED37" s="532"/>
      <c r="EE37" s="532"/>
      <c r="EF37" s="532"/>
      <c r="EG37" s="532"/>
      <c r="EH37" s="532"/>
      <c r="EI37" s="532"/>
      <c r="EJ37" s="532"/>
      <c r="EK37" s="533"/>
    </row>
    <row r="38" spans="1:141" s="25" customFormat="1" ht="12.75" x14ac:dyDescent="0.2">
      <c r="A38" s="304" t="s">
        <v>415</v>
      </c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525" t="s">
        <v>39</v>
      </c>
      <c r="S38" s="525"/>
      <c r="T38" s="525"/>
      <c r="U38" s="525"/>
      <c r="V38" s="525"/>
      <c r="W38" s="525"/>
      <c r="X38" s="525"/>
      <c r="Y38" s="525"/>
      <c r="Z38" s="525"/>
      <c r="AA38" s="525"/>
      <c r="AB38" s="525"/>
      <c r="AC38" s="525"/>
      <c r="AD38" s="525"/>
      <c r="AE38" s="525"/>
      <c r="AF38" s="631"/>
      <c r="AG38" s="305" t="s">
        <v>39</v>
      </c>
      <c r="AH38" s="306"/>
      <c r="AI38" s="306"/>
      <c r="AJ38" s="306"/>
      <c r="AK38" s="306"/>
      <c r="AL38" s="306"/>
      <c r="AM38" s="306"/>
      <c r="AN38" s="306"/>
      <c r="AO38" s="306"/>
      <c r="AP38" s="306" t="s">
        <v>39</v>
      </c>
      <c r="AQ38" s="306"/>
      <c r="AR38" s="306"/>
      <c r="AS38" s="306"/>
      <c r="AT38" s="306"/>
      <c r="AU38" s="306"/>
      <c r="AV38" s="534"/>
      <c r="AW38" s="534"/>
      <c r="AX38" s="534"/>
      <c r="AY38" s="534"/>
      <c r="AZ38" s="534"/>
      <c r="BA38" s="534"/>
      <c r="BB38" s="534"/>
      <c r="BC38" s="644"/>
      <c r="BD38" s="632" t="s">
        <v>39</v>
      </c>
      <c r="BE38" s="306"/>
      <c r="BF38" s="306"/>
      <c r="BG38" s="306"/>
      <c r="BH38" s="306"/>
      <c r="BI38" s="306" t="s">
        <v>1487</v>
      </c>
      <c r="BJ38" s="306"/>
      <c r="BK38" s="306"/>
      <c r="BL38" s="306"/>
      <c r="BM38" s="306"/>
      <c r="BN38" s="306"/>
      <c r="BO38" s="306"/>
      <c r="BP38" s="634"/>
      <c r="BQ38" s="305" t="s">
        <v>1488</v>
      </c>
      <c r="BR38" s="306"/>
      <c r="BS38" s="306"/>
      <c r="BT38" s="306"/>
      <c r="BU38" s="306"/>
      <c r="BV38" s="306"/>
      <c r="BW38" s="306" t="s">
        <v>160</v>
      </c>
      <c r="BX38" s="306"/>
      <c r="BY38" s="306"/>
      <c r="BZ38" s="306"/>
      <c r="CA38" s="306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A38" s="532"/>
      <c r="DB38" s="532"/>
      <c r="DC38" s="532"/>
      <c r="DD38" s="532"/>
      <c r="DE38" s="532"/>
      <c r="DF38" s="532"/>
      <c r="DG38" s="532"/>
      <c r="DH38" s="532"/>
      <c r="DI38" s="532"/>
      <c r="DJ38" s="532"/>
      <c r="DK38" s="532"/>
      <c r="DL38" s="532"/>
      <c r="DM38" s="532"/>
      <c r="DN38" s="532"/>
      <c r="DO38" s="532"/>
      <c r="DP38" s="532"/>
      <c r="DQ38" s="532"/>
      <c r="DR38" s="532"/>
      <c r="DS38" s="532"/>
      <c r="DT38" s="532"/>
      <c r="DU38" s="532"/>
      <c r="DV38" s="532"/>
      <c r="DW38" s="532"/>
      <c r="DX38" s="532"/>
      <c r="DY38" s="532"/>
      <c r="DZ38" s="532"/>
      <c r="EA38" s="532"/>
      <c r="EB38" s="532"/>
      <c r="EC38" s="532"/>
      <c r="ED38" s="532"/>
      <c r="EE38" s="532"/>
      <c r="EF38" s="532"/>
      <c r="EG38" s="532"/>
      <c r="EH38" s="532"/>
      <c r="EI38" s="532"/>
      <c r="EJ38" s="532"/>
      <c r="EK38" s="533"/>
    </row>
    <row r="39" spans="1:141" s="25" customFormat="1" ht="12.75" x14ac:dyDescent="0.2">
      <c r="A39" s="290" t="s">
        <v>416</v>
      </c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525"/>
      <c r="S39" s="525"/>
      <c r="T39" s="525"/>
      <c r="U39" s="525"/>
      <c r="V39" s="525"/>
      <c r="W39" s="525"/>
      <c r="X39" s="525"/>
      <c r="Y39" s="525"/>
      <c r="Z39" s="525"/>
      <c r="AA39" s="525"/>
      <c r="AB39" s="525"/>
      <c r="AC39" s="525"/>
      <c r="AD39" s="525"/>
      <c r="AE39" s="525"/>
      <c r="AF39" s="631"/>
      <c r="AG39" s="305"/>
      <c r="AH39" s="306"/>
      <c r="AI39" s="306"/>
      <c r="AJ39" s="306"/>
      <c r="AK39" s="306"/>
      <c r="AL39" s="306"/>
      <c r="AM39" s="306"/>
      <c r="AN39" s="306"/>
      <c r="AO39" s="306"/>
      <c r="AP39" s="306"/>
      <c r="AQ39" s="306"/>
      <c r="AR39" s="306"/>
      <c r="AS39" s="306"/>
      <c r="AT39" s="306"/>
      <c r="AU39" s="306"/>
      <c r="AV39" s="534"/>
      <c r="AW39" s="534"/>
      <c r="AX39" s="534"/>
      <c r="AY39" s="534"/>
      <c r="AZ39" s="534"/>
      <c r="BA39" s="534"/>
      <c r="BB39" s="534"/>
      <c r="BC39" s="644"/>
      <c r="BD39" s="632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634"/>
      <c r="BQ39" s="305"/>
      <c r="BR39" s="306"/>
      <c r="BS39" s="306"/>
      <c r="BT39" s="306"/>
      <c r="BU39" s="306"/>
      <c r="BV39" s="306"/>
      <c r="BW39" s="306"/>
      <c r="BX39" s="306"/>
      <c r="BY39" s="306"/>
      <c r="BZ39" s="306"/>
      <c r="CA39" s="306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2"/>
      <c r="DS39" s="532"/>
      <c r="DT39" s="532"/>
      <c r="DU39" s="532"/>
      <c r="DV39" s="532"/>
      <c r="DW39" s="532"/>
      <c r="DX39" s="532"/>
      <c r="DY39" s="532"/>
      <c r="DZ39" s="532"/>
      <c r="EA39" s="532"/>
      <c r="EB39" s="532"/>
      <c r="EC39" s="532"/>
      <c r="ED39" s="532"/>
      <c r="EE39" s="532"/>
      <c r="EF39" s="532"/>
      <c r="EG39" s="532"/>
      <c r="EH39" s="532"/>
      <c r="EI39" s="532"/>
      <c r="EJ39" s="532"/>
      <c r="EK39" s="533"/>
    </row>
    <row r="40" spans="1:141" s="25" customFormat="1" ht="12.75" x14ac:dyDescent="0.2">
      <c r="A40" s="313" t="s">
        <v>133</v>
      </c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531"/>
      <c r="S40" s="531"/>
      <c r="T40" s="531"/>
      <c r="U40" s="531"/>
      <c r="V40" s="531"/>
      <c r="W40" s="531"/>
      <c r="X40" s="531"/>
      <c r="Y40" s="531"/>
      <c r="Z40" s="531"/>
      <c r="AA40" s="531"/>
      <c r="AB40" s="531"/>
      <c r="AC40" s="531"/>
      <c r="AD40" s="531"/>
      <c r="AE40" s="531"/>
      <c r="AF40" s="545"/>
      <c r="AG40" s="633"/>
      <c r="AH40" s="534"/>
      <c r="AI40" s="534"/>
      <c r="AJ40" s="534"/>
      <c r="AK40" s="534"/>
      <c r="AL40" s="534"/>
      <c r="AM40" s="534"/>
      <c r="AN40" s="534"/>
      <c r="AO40" s="534"/>
      <c r="AP40" s="534"/>
      <c r="AQ40" s="534"/>
      <c r="AR40" s="534"/>
      <c r="AS40" s="534"/>
      <c r="AT40" s="534"/>
      <c r="AU40" s="534"/>
      <c r="AV40" s="534"/>
      <c r="AW40" s="534"/>
      <c r="AX40" s="534"/>
      <c r="AY40" s="534"/>
      <c r="AZ40" s="534"/>
      <c r="BA40" s="534"/>
      <c r="BB40" s="534"/>
      <c r="BC40" s="644"/>
      <c r="BD40" s="548"/>
      <c r="BE40" s="534"/>
      <c r="BF40" s="534"/>
      <c r="BG40" s="534"/>
      <c r="BH40" s="534"/>
      <c r="BI40" s="306" t="s">
        <v>1487</v>
      </c>
      <c r="BJ40" s="306"/>
      <c r="BK40" s="306"/>
      <c r="BL40" s="306"/>
      <c r="BM40" s="306"/>
      <c r="BN40" s="306"/>
      <c r="BO40" s="306"/>
      <c r="BP40" s="634"/>
      <c r="BQ40" s="305" t="s">
        <v>1488</v>
      </c>
      <c r="BR40" s="306"/>
      <c r="BS40" s="306"/>
      <c r="BT40" s="306"/>
      <c r="BU40" s="306"/>
      <c r="BV40" s="306"/>
      <c r="BW40" s="306" t="s">
        <v>422</v>
      </c>
      <c r="BX40" s="306"/>
      <c r="BY40" s="306"/>
      <c r="BZ40" s="306"/>
      <c r="CA40" s="306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2"/>
      <c r="DU40" s="532"/>
      <c r="DV40" s="532"/>
      <c r="DW40" s="532"/>
      <c r="DX40" s="532"/>
      <c r="DY40" s="532"/>
      <c r="DZ40" s="532"/>
      <c r="EA40" s="532"/>
      <c r="EB40" s="532"/>
      <c r="EC40" s="532"/>
      <c r="ED40" s="532"/>
      <c r="EE40" s="532"/>
      <c r="EF40" s="532"/>
      <c r="EG40" s="532"/>
      <c r="EH40" s="532"/>
      <c r="EI40" s="532"/>
      <c r="EJ40" s="532"/>
      <c r="EK40" s="533"/>
    </row>
    <row r="41" spans="1:141" s="25" customFormat="1" ht="12.75" x14ac:dyDescent="0.2">
      <c r="A41" s="29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531"/>
      <c r="S41" s="531"/>
      <c r="T41" s="531"/>
      <c r="U41" s="531"/>
      <c r="V41" s="531"/>
      <c r="W41" s="531"/>
      <c r="X41" s="531"/>
      <c r="Y41" s="531"/>
      <c r="Z41" s="531"/>
      <c r="AA41" s="531"/>
      <c r="AB41" s="531"/>
      <c r="AC41" s="531"/>
      <c r="AD41" s="531"/>
      <c r="AE41" s="531"/>
      <c r="AF41" s="545"/>
      <c r="AG41" s="633"/>
      <c r="AH41" s="534"/>
      <c r="AI41" s="534"/>
      <c r="AJ41" s="534"/>
      <c r="AK41" s="534"/>
      <c r="AL41" s="534"/>
      <c r="AM41" s="534"/>
      <c r="AN41" s="534"/>
      <c r="AO41" s="534"/>
      <c r="AP41" s="534"/>
      <c r="AQ41" s="534"/>
      <c r="AR41" s="534"/>
      <c r="AS41" s="534"/>
      <c r="AT41" s="534"/>
      <c r="AU41" s="534"/>
      <c r="AV41" s="534"/>
      <c r="AW41" s="534"/>
      <c r="AX41" s="534"/>
      <c r="AY41" s="534"/>
      <c r="AZ41" s="534"/>
      <c r="BA41" s="534"/>
      <c r="BB41" s="534"/>
      <c r="BC41" s="644"/>
      <c r="BD41" s="548"/>
      <c r="BE41" s="534"/>
      <c r="BF41" s="534"/>
      <c r="BG41" s="534"/>
      <c r="BH41" s="534"/>
      <c r="BI41" s="306"/>
      <c r="BJ41" s="306"/>
      <c r="BK41" s="306"/>
      <c r="BL41" s="306"/>
      <c r="BM41" s="306"/>
      <c r="BN41" s="306"/>
      <c r="BO41" s="306"/>
      <c r="BP41" s="634"/>
      <c r="BQ41" s="305"/>
      <c r="BR41" s="306"/>
      <c r="BS41" s="306"/>
      <c r="BT41" s="306"/>
      <c r="BU41" s="306"/>
      <c r="BV41" s="306"/>
      <c r="BW41" s="306"/>
      <c r="BX41" s="306"/>
      <c r="BY41" s="306"/>
      <c r="BZ41" s="306"/>
      <c r="CA41" s="306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2"/>
      <c r="DU41" s="532"/>
      <c r="DV41" s="532"/>
      <c r="DW41" s="532"/>
      <c r="DX41" s="532"/>
      <c r="DY41" s="532"/>
      <c r="DZ41" s="532"/>
      <c r="EA41" s="532"/>
      <c r="EB41" s="532"/>
      <c r="EC41" s="532"/>
      <c r="ED41" s="532"/>
      <c r="EE41" s="532"/>
      <c r="EF41" s="532"/>
      <c r="EG41" s="532"/>
      <c r="EH41" s="532"/>
      <c r="EI41" s="532"/>
      <c r="EJ41" s="532"/>
      <c r="EK41" s="533"/>
    </row>
    <row r="42" spans="1:141" s="25" customFormat="1" ht="15" customHeight="1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531"/>
      <c r="S42" s="531"/>
      <c r="T42" s="531"/>
      <c r="U42" s="531"/>
      <c r="V42" s="531"/>
      <c r="W42" s="531"/>
      <c r="X42" s="531"/>
      <c r="Y42" s="531"/>
      <c r="Z42" s="531"/>
      <c r="AA42" s="531"/>
      <c r="AB42" s="531"/>
      <c r="AC42" s="531"/>
      <c r="AD42" s="531"/>
      <c r="AE42" s="531"/>
      <c r="AF42" s="545"/>
      <c r="AG42" s="633"/>
      <c r="AH42" s="534"/>
      <c r="AI42" s="534"/>
      <c r="AJ42" s="534"/>
      <c r="AK42" s="534"/>
      <c r="AL42" s="534"/>
      <c r="AM42" s="534"/>
      <c r="AN42" s="534"/>
      <c r="AO42" s="534"/>
      <c r="AP42" s="534"/>
      <c r="AQ42" s="534"/>
      <c r="AR42" s="534"/>
      <c r="AS42" s="534"/>
      <c r="AT42" s="534"/>
      <c r="AU42" s="534"/>
      <c r="AV42" s="534"/>
      <c r="AW42" s="534"/>
      <c r="AX42" s="534"/>
      <c r="AY42" s="534"/>
      <c r="AZ42" s="534"/>
      <c r="BA42" s="534"/>
      <c r="BB42" s="534"/>
      <c r="BC42" s="644"/>
      <c r="BD42" s="548"/>
      <c r="BE42" s="534"/>
      <c r="BF42" s="534"/>
      <c r="BG42" s="534"/>
      <c r="BH42" s="534"/>
      <c r="BI42" s="525" t="s">
        <v>1487</v>
      </c>
      <c r="BJ42" s="525"/>
      <c r="BK42" s="525"/>
      <c r="BL42" s="525"/>
      <c r="BM42" s="525"/>
      <c r="BN42" s="525"/>
      <c r="BO42" s="525"/>
      <c r="BP42" s="631"/>
      <c r="BQ42" s="305" t="s">
        <v>1488</v>
      </c>
      <c r="BR42" s="306"/>
      <c r="BS42" s="306"/>
      <c r="BT42" s="306"/>
      <c r="BU42" s="306"/>
      <c r="BV42" s="306"/>
      <c r="BW42" s="306"/>
      <c r="BX42" s="306"/>
      <c r="BY42" s="306"/>
      <c r="BZ42" s="306"/>
      <c r="CA42" s="306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3"/>
    </row>
    <row r="43" spans="1:141" s="25" customFormat="1" ht="12.75" x14ac:dyDescent="0.2">
      <c r="A43" s="304" t="s">
        <v>417</v>
      </c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525" t="s">
        <v>39</v>
      </c>
      <c r="S43" s="525"/>
      <c r="T43" s="525"/>
      <c r="U43" s="525"/>
      <c r="V43" s="525"/>
      <c r="W43" s="525"/>
      <c r="X43" s="525"/>
      <c r="Y43" s="525"/>
      <c r="Z43" s="525"/>
      <c r="AA43" s="525"/>
      <c r="AB43" s="525"/>
      <c r="AC43" s="525"/>
      <c r="AD43" s="525"/>
      <c r="AE43" s="525"/>
      <c r="AF43" s="631"/>
      <c r="AG43" s="305" t="s">
        <v>39</v>
      </c>
      <c r="AH43" s="306"/>
      <c r="AI43" s="306"/>
      <c r="AJ43" s="306"/>
      <c r="AK43" s="306"/>
      <c r="AL43" s="306"/>
      <c r="AM43" s="306"/>
      <c r="AN43" s="306"/>
      <c r="AO43" s="306"/>
      <c r="AP43" s="306" t="s">
        <v>39</v>
      </c>
      <c r="AQ43" s="306"/>
      <c r="AR43" s="306"/>
      <c r="AS43" s="306"/>
      <c r="AT43" s="306"/>
      <c r="AU43" s="306"/>
      <c r="AV43" s="534"/>
      <c r="AW43" s="534"/>
      <c r="AX43" s="534"/>
      <c r="AY43" s="534"/>
      <c r="AZ43" s="534"/>
      <c r="BA43" s="534"/>
      <c r="BB43" s="534"/>
      <c r="BC43" s="644"/>
      <c r="BD43" s="632" t="s">
        <v>39</v>
      </c>
      <c r="BE43" s="306"/>
      <c r="BF43" s="306"/>
      <c r="BG43" s="306"/>
      <c r="BH43" s="306"/>
      <c r="BI43" s="306" t="s">
        <v>1491</v>
      </c>
      <c r="BJ43" s="306"/>
      <c r="BK43" s="306"/>
      <c r="BL43" s="306"/>
      <c r="BM43" s="306"/>
      <c r="BN43" s="306"/>
      <c r="BO43" s="306"/>
      <c r="BP43" s="634"/>
      <c r="BQ43" s="305" t="s">
        <v>1492</v>
      </c>
      <c r="BR43" s="306"/>
      <c r="BS43" s="306"/>
      <c r="BT43" s="306"/>
      <c r="BU43" s="306"/>
      <c r="BV43" s="306"/>
      <c r="BW43" s="306" t="s">
        <v>158</v>
      </c>
      <c r="BX43" s="306"/>
      <c r="BY43" s="306"/>
      <c r="BZ43" s="306"/>
      <c r="CA43" s="306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3"/>
    </row>
    <row r="44" spans="1:141" s="25" customFormat="1" ht="12.75" x14ac:dyDescent="0.2">
      <c r="A44" s="290" t="s">
        <v>418</v>
      </c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525"/>
      <c r="S44" s="525"/>
      <c r="T44" s="525"/>
      <c r="U44" s="525"/>
      <c r="V44" s="525"/>
      <c r="W44" s="525"/>
      <c r="X44" s="525"/>
      <c r="Y44" s="525"/>
      <c r="Z44" s="525"/>
      <c r="AA44" s="525"/>
      <c r="AB44" s="525"/>
      <c r="AC44" s="525"/>
      <c r="AD44" s="525"/>
      <c r="AE44" s="525"/>
      <c r="AF44" s="631"/>
      <c r="AG44" s="305"/>
      <c r="AH44" s="306"/>
      <c r="AI44" s="306"/>
      <c r="AJ44" s="306"/>
      <c r="AK44" s="306"/>
      <c r="AL44" s="306"/>
      <c r="AM44" s="306"/>
      <c r="AN44" s="306"/>
      <c r="AO44" s="306"/>
      <c r="AP44" s="306"/>
      <c r="AQ44" s="306"/>
      <c r="AR44" s="306"/>
      <c r="AS44" s="306"/>
      <c r="AT44" s="306"/>
      <c r="AU44" s="306"/>
      <c r="AV44" s="534"/>
      <c r="AW44" s="534"/>
      <c r="AX44" s="534"/>
      <c r="AY44" s="534"/>
      <c r="AZ44" s="534"/>
      <c r="BA44" s="534"/>
      <c r="BB44" s="534"/>
      <c r="BC44" s="644"/>
      <c r="BD44" s="632"/>
      <c r="BE44" s="306"/>
      <c r="BF44" s="306"/>
      <c r="BG44" s="306"/>
      <c r="BH44" s="306"/>
      <c r="BI44" s="306"/>
      <c r="BJ44" s="306"/>
      <c r="BK44" s="306"/>
      <c r="BL44" s="306"/>
      <c r="BM44" s="306"/>
      <c r="BN44" s="306"/>
      <c r="BO44" s="306"/>
      <c r="BP44" s="634"/>
      <c r="BQ44" s="305"/>
      <c r="BR44" s="306"/>
      <c r="BS44" s="306"/>
      <c r="BT44" s="306"/>
      <c r="BU44" s="306"/>
      <c r="BV44" s="306"/>
      <c r="BW44" s="306"/>
      <c r="BX44" s="306"/>
      <c r="BY44" s="306"/>
      <c r="BZ44" s="306"/>
      <c r="CA44" s="306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3"/>
    </row>
    <row r="45" spans="1:141" s="25" customFormat="1" ht="12.75" x14ac:dyDescent="0.2">
      <c r="A45" s="313" t="s">
        <v>133</v>
      </c>
      <c r="B45" s="313"/>
      <c r="C45" s="313"/>
      <c r="D45" s="313"/>
      <c r="E45" s="313"/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531"/>
      <c r="S45" s="531"/>
      <c r="T45" s="531"/>
      <c r="U45" s="531"/>
      <c r="V45" s="531"/>
      <c r="W45" s="531"/>
      <c r="X45" s="531"/>
      <c r="Y45" s="531"/>
      <c r="Z45" s="531"/>
      <c r="AA45" s="531"/>
      <c r="AB45" s="531"/>
      <c r="AC45" s="531"/>
      <c r="AD45" s="531"/>
      <c r="AE45" s="531"/>
      <c r="AF45" s="545"/>
      <c r="AG45" s="633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644"/>
      <c r="BD45" s="548"/>
      <c r="BE45" s="534"/>
      <c r="BF45" s="534"/>
      <c r="BG45" s="534"/>
      <c r="BH45" s="534"/>
      <c r="BI45" s="306" t="s">
        <v>1491</v>
      </c>
      <c r="BJ45" s="306"/>
      <c r="BK45" s="306"/>
      <c r="BL45" s="306"/>
      <c r="BM45" s="306"/>
      <c r="BN45" s="306"/>
      <c r="BO45" s="306"/>
      <c r="BP45" s="634"/>
      <c r="BQ45" s="305" t="s">
        <v>1492</v>
      </c>
      <c r="BR45" s="306"/>
      <c r="BS45" s="306"/>
      <c r="BT45" s="306"/>
      <c r="BU45" s="306"/>
      <c r="BV45" s="306"/>
      <c r="BW45" s="306" t="s">
        <v>423</v>
      </c>
      <c r="BX45" s="306"/>
      <c r="BY45" s="306"/>
      <c r="BZ45" s="306"/>
      <c r="CA45" s="306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3"/>
    </row>
    <row r="46" spans="1:141" s="25" customFormat="1" ht="12.75" x14ac:dyDescent="0.2">
      <c r="A46" s="29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531"/>
      <c r="S46" s="531"/>
      <c r="T46" s="531"/>
      <c r="U46" s="531"/>
      <c r="V46" s="531"/>
      <c r="W46" s="531"/>
      <c r="X46" s="531"/>
      <c r="Y46" s="531"/>
      <c r="Z46" s="531"/>
      <c r="AA46" s="531"/>
      <c r="AB46" s="531"/>
      <c r="AC46" s="531"/>
      <c r="AD46" s="531"/>
      <c r="AE46" s="531"/>
      <c r="AF46" s="545"/>
      <c r="AG46" s="633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644"/>
      <c r="BD46" s="548"/>
      <c r="BE46" s="534"/>
      <c r="BF46" s="534"/>
      <c r="BG46" s="534"/>
      <c r="BH46" s="534"/>
      <c r="BI46" s="306"/>
      <c r="BJ46" s="306"/>
      <c r="BK46" s="306"/>
      <c r="BL46" s="306"/>
      <c r="BM46" s="306"/>
      <c r="BN46" s="306"/>
      <c r="BO46" s="306"/>
      <c r="BP46" s="634"/>
      <c r="BQ46" s="305"/>
      <c r="BR46" s="306"/>
      <c r="BS46" s="306"/>
      <c r="BT46" s="306"/>
      <c r="BU46" s="306"/>
      <c r="BV46" s="306"/>
      <c r="BW46" s="306"/>
      <c r="BX46" s="306"/>
      <c r="BY46" s="306"/>
      <c r="BZ46" s="306"/>
      <c r="CA46" s="306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3"/>
    </row>
    <row r="47" spans="1:141" s="25" customFormat="1" ht="15" customHeight="1" thickBot="1" x14ac:dyDescent="0.25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531"/>
      <c r="S47" s="531"/>
      <c r="T47" s="531"/>
      <c r="U47" s="531"/>
      <c r="V47" s="531"/>
      <c r="W47" s="531"/>
      <c r="X47" s="531"/>
      <c r="Y47" s="531"/>
      <c r="Z47" s="531"/>
      <c r="AA47" s="531"/>
      <c r="AB47" s="531"/>
      <c r="AC47" s="531"/>
      <c r="AD47" s="531"/>
      <c r="AE47" s="531"/>
      <c r="AF47" s="545"/>
      <c r="AG47" s="638"/>
      <c r="AH47" s="639"/>
      <c r="AI47" s="639"/>
      <c r="AJ47" s="639"/>
      <c r="AK47" s="639"/>
      <c r="AL47" s="639"/>
      <c r="AM47" s="639"/>
      <c r="AN47" s="639"/>
      <c r="AO47" s="639"/>
      <c r="AP47" s="639"/>
      <c r="AQ47" s="639"/>
      <c r="AR47" s="639"/>
      <c r="AS47" s="639"/>
      <c r="AT47" s="639"/>
      <c r="AU47" s="639"/>
      <c r="AV47" s="639"/>
      <c r="AW47" s="639"/>
      <c r="AX47" s="639"/>
      <c r="AY47" s="639"/>
      <c r="AZ47" s="639"/>
      <c r="BA47" s="639"/>
      <c r="BB47" s="639"/>
      <c r="BC47" s="640"/>
      <c r="BD47" s="548"/>
      <c r="BE47" s="534"/>
      <c r="BF47" s="534"/>
      <c r="BG47" s="534"/>
      <c r="BH47" s="534"/>
      <c r="BI47" s="525" t="s">
        <v>1491</v>
      </c>
      <c r="BJ47" s="525"/>
      <c r="BK47" s="525"/>
      <c r="BL47" s="525"/>
      <c r="BM47" s="525"/>
      <c r="BN47" s="525"/>
      <c r="BO47" s="525"/>
      <c r="BP47" s="631"/>
      <c r="BQ47" s="260" t="s">
        <v>1492</v>
      </c>
      <c r="BR47" s="261"/>
      <c r="BS47" s="261"/>
      <c r="BT47" s="261"/>
      <c r="BU47" s="261"/>
      <c r="BV47" s="261"/>
      <c r="BW47" s="306"/>
      <c r="BX47" s="306"/>
      <c r="BY47" s="306"/>
      <c r="BZ47" s="306"/>
      <c r="CA47" s="306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3"/>
    </row>
    <row r="48" spans="1:141" s="20" customFormat="1" ht="15" customHeight="1" thickBot="1" x14ac:dyDescent="0.25">
      <c r="A48" s="635"/>
      <c r="B48" s="635"/>
      <c r="C48" s="635"/>
      <c r="D48" s="635"/>
      <c r="E48" s="635"/>
      <c r="F48" s="635"/>
      <c r="G48" s="635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636"/>
      <c r="S48" s="636"/>
      <c r="T48" s="636"/>
      <c r="U48" s="636"/>
      <c r="V48" s="636"/>
      <c r="W48" s="636"/>
      <c r="X48" s="636"/>
      <c r="Y48" s="636"/>
      <c r="Z48" s="636"/>
      <c r="AA48" s="636"/>
      <c r="AB48" s="636"/>
      <c r="AC48" s="636"/>
      <c r="AD48" s="636"/>
      <c r="AE48" s="636"/>
      <c r="AF48" s="636"/>
      <c r="AG48" s="637"/>
      <c r="AH48" s="637"/>
      <c r="AI48" s="637"/>
      <c r="AJ48" s="637"/>
      <c r="AK48" s="637"/>
      <c r="AL48" s="637"/>
      <c r="AM48" s="637"/>
      <c r="AN48" s="637"/>
      <c r="AO48" s="637"/>
      <c r="AP48" s="637"/>
      <c r="AQ48" s="637"/>
      <c r="AR48" s="637"/>
      <c r="AS48" s="637"/>
      <c r="AT48" s="637"/>
      <c r="AU48" s="637"/>
      <c r="AV48" s="158"/>
      <c r="AW48" s="158"/>
      <c r="AX48" s="158"/>
      <c r="AY48" s="158"/>
      <c r="AZ48" s="158"/>
      <c r="BA48" s="158"/>
      <c r="BB48" s="158"/>
      <c r="BC48" s="158"/>
      <c r="BD48" s="637"/>
      <c r="BE48" s="637"/>
      <c r="BF48" s="637"/>
      <c r="BG48" s="637"/>
      <c r="BH48" s="637"/>
      <c r="BI48" s="636"/>
      <c r="BJ48" s="636"/>
      <c r="BK48" s="636"/>
      <c r="BL48" s="636"/>
      <c r="BM48" s="636"/>
      <c r="BN48" s="636"/>
      <c r="BO48" s="636"/>
      <c r="BP48" s="636"/>
      <c r="BQ48" s="637" t="s">
        <v>38</v>
      </c>
      <c r="BR48" s="637"/>
      <c r="BS48" s="637"/>
      <c r="BT48" s="637"/>
      <c r="BU48" s="637"/>
      <c r="BV48" s="637"/>
      <c r="BW48" s="322" t="s">
        <v>42</v>
      </c>
      <c r="BX48" s="323"/>
      <c r="BY48" s="323"/>
      <c r="BZ48" s="323"/>
      <c r="CA48" s="323"/>
      <c r="CB48" s="643" t="s">
        <v>39</v>
      </c>
      <c r="CC48" s="641"/>
      <c r="CD48" s="641"/>
      <c r="CE48" s="641"/>
      <c r="CF48" s="641"/>
      <c r="CG48" s="641"/>
      <c r="CH48" s="641"/>
      <c r="CI48" s="643" t="s">
        <v>39</v>
      </c>
      <c r="CJ48" s="641"/>
      <c r="CK48" s="641"/>
      <c r="CL48" s="641"/>
      <c r="CM48" s="641"/>
      <c r="CN48" s="641"/>
      <c r="CO48" s="641"/>
      <c r="CP48" s="641"/>
      <c r="CQ48" s="641" t="s">
        <v>39</v>
      </c>
      <c r="CR48" s="641"/>
      <c r="CS48" s="641"/>
      <c r="CT48" s="641"/>
      <c r="CU48" s="641"/>
      <c r="CV48" s="641"/>
      <c r="CW48" s="641"/>
      <c r="CX48" s="641"/>
      <c r="CY48" s="641" t="s">
        <v>39</v>
      </c>
      <c r="CZ48" s="641"/>
      <c r="DA48" s="641"/>
      <c r="DB48" s="641"/>
      <c r="DC48" s="641"/>
      <c r="DD48" s="641"/>
      <c r="DE48" s="641"/>
      <c r="DF48" s="641" t="s">
        <v>39</v>
      </c>
      <c r="DG48" s="641"/>
      <c r="DH48" s="641"/>
      <c r="DI48" s="641"/>
      <c r="DJ48" s="641"/>
      <c r="DK48" s="641"/>
      <c r="DL48" s="641"/>
      <c r="DM48" s="641"/>
      <c r="DN48" s="641" t="s">
        <v>39</v>
      </c>
      <c r="DO48" s="641"/>
      <c r="DP48" s="641"/>
      <c r="DQ48" s="641"/>
      <c r="DR48" s="641"/>
      <c r="DS48" s="641"/>
      <c r="DT48" s="641"/>
      <c r="DU48" s="641"/>
      <c r="DV48" s="641" t="s">
        <v>39</v>
      </c>
      <c r="DW48" s="641"/>
      <c r="DX48" s="641"/>
      <c r="DY48" s="641"/>
      <c r="DZ48" s="641"/>
      <c r="EA48" s="641"/>
      <c r="EB48" s="641"/>
      <c r="EC48" s="641"/>
      <c r="ED48" s="641" t="s">
        <v>39</v>
      </c>
      <c r="EE48" s="641"/>
      <c r="EF48" s="641"/>
      <c r="EG48" s="641"/>
      <c r="EH48" s="641"/>
      <c r="EI48" s="641"/>
      <c r="EJ48" s="641"/>
      <c r="EK48" s="642"/>
    </row>
    <row r="51" spans="1:18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44"/>
      <c r="Q51" s="44"/>
      <c r="R51" s="44"/>
    </row>
    <row r="52" spans="1:18" s="2" customFormat="1" ht="12" customHeight="1" x14ac:dyDescent="0.2">
      <c r="A52" s="17" t="s">
        <v>904</v>
      </c>
    </row>
    <row r="53" spans="1:18" s="2" customFormat="1" ht="12" customHeight="1" x14ac:dyDescent="0.2">
      <c r="A53" s="17" t="s">
        <v>880</v>
      </c>
    </row>
    <row r="54" spans="1:18" s="2" customFormat="1" ht="12" customHeight="1" x14ac:dyDescent="0.2">
      <c r="A54" s="17" t="s">
        <v>879</v>
      </c>
    </row>
  </sheetData>
  <customSheetViews>
    <customSheetView guid="{5B44D67A-4A8A-4B75-BA10-E8F24D4649E0}" topLeftCell="A19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topLeftCell="A19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 topLeftCell="A19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62">
    <mergeCell ref="AV32:BC32"/>
    <mergeCell ref="AV33:BC34"/>
    <mergeCell ref="AV35:BC36"/>
    <mergeCell ref="AV37:BC37"/>
    <mergeCell ref="AV38:BC39"/>
    <mergeCell ref="AV40:BC41"/>
    <mergeCell ref="AV42:BC42"/>
    <mergeCell ref="AV43:BC44"/>
    <mergeCell ref="AV45:BC46"/>
    <mergeCell ref="AV19:BC19"/>
    <mergeCell ref="AV20:BC20"/>
    <mergeCell ref="AV21:BC21"/>
    <mergeCell ref="AV22:BC22"/>
    <mergeCell ref="AV23:BC23"/>
    <mergeCell ref="AV24:BC24"/>
    <mergeCell ref="AV25:BC25"/>
    <mergeCell ref="AV26:BC27"/>
    <mergeCell ref="AV28:BC28"/>
    <mergeCell ref="ED42:EK42"/>
    <mergeCell ref="BW42:CA42"/>
    <mergeCell ref="CB42:CH42"/>
    <mergeCell ref="CI42:CP42"/>
    <mergeCell ref="CQ42:CX42"/>
    <mergeCell ref="AG45:AO46"/>
    <mergeCell ref="AP45:AU46"/>
    <mergeCell ref="BD45:BH46"/>
    <mergeCell ref="BI45:BP46"/>
    <mergeCell ref="BQ45:BV46"/>
    <mergeCell ref="BW45:CA46"/>
    <mergeCell ref="CI45:CP46"/>
    <mergeCell ref="CQ45:CX46"/>
    <mergeCell ref="CY45:DE46"/>
    <mergeCell ref="CY42:DE42"/>
    <mergeCell ref="DF42:DM42"/>
    <mergeCell ref="ED35:EK36"/>
    <mergeCell ref="R40:AF41"/>
    <mergeCell ref="AG40:AO41"/>
    <mergeCell ref="AP40:AU41"/>
    <mergeCell ref="BD40:BH41"/>
    <mergeCell ref="BI40:BP41"/>
    <mergeCell ref="BQ40:BV41"/>
    <mergeCell ref="BW40:CA41"/>
    <mergeCell ref="CB40:CH41"/>
    <mergeCell ref="CI40:CP41"/>
    <mergeCell ref="CQ40:CX41"/>
    <mergeCell ref="CY40:DE41"/>
    <mergeCell ref="DF40:DM41"/>
    <mergeCell ref="DV37:EC37"/>
    <mergeCell ref="ED37:EK37"/>
    <mergeCell ref="CB37:CH37"/>
    <mergeCell ref="CI37:CP37"/>
    <mergeCell ref="CQ37:CX37"/>
    <mergeCell ref="CY37:DE37"/>
    <mergeCell ref="DF37:DM37"/>
    <mergeCell ref="DN37:DU37"/>
    <mergeCell ref="DN40:DU41"/>
    <mergeCell ref="DV40:EC41"/>
    <mergeCell ref="ED40:EK41"/>
    <mergeCell ref="ED30:EK31"/>
    <mergeCell ref="R35:AF36"/>
    <mergeCell ref="AG35:AO36"/>
    <mergeCell ref="AP35:AU36"/>
    <mergeCell ref="BD35:BH36"/>
    <mergeCell ref="BI35:BP36"/>
    <mergeCell ref="BQ35:BV36"/>
    <mergeCell ref="BW35:CA36"/>
    <mergeCell ref="CB35:CH36"/>
    <mergeCell ref="CQ35:CX36"/>
    <mergeCell ref="CY35:DE36"/>
    <mergeCell ref="DF35:DM36"/>
    <mergeCell ref="DN35:DU36"/>
    <mergeCell ref="DV33:EC34"/>
    <mergeCell ref="ED33:EK34"/>
    <mergeCell ref="R33:AF34"/>
    <mergeCell ref="AG33:AO34"/>
    <mergeCell ref="AP33:AU34"/>
    <mergeCell ref="BD33:BH34"/>
    <mergeCell ref="BI33:BP34"/>
    <mergeCell ref="BQ33:BV34"/>
    <mergeCell ref="BW33:CA34"/>
    <mergeCell ref="CB33:CH34"/>
    <mergeCell ref="DV35:EC36"/>
    <mergeCell ref="R30:AF31"/>
    <mergeCell ref="AG30:AO31"/>
    <mergeCell ref="AP30:AU31"/>
    <mergeCell ref="BD30:BH31"/>
    <mergeCell ref="BI30:BP31"/>
    <mergeCell ref="BQ30:BV31"/>
    <mergeCell ref="BW30:CA31"/>
    <mergeCell ref="CB30:CH31"/>
    <mergeCell ref="CI26:CP27"/>
    <mergeCell ref="AV29:BC29"/>
    <mergeCell ref="AV30:BC31"/>
    <mergeCell ref="DF48:DM48"/>
    <mergeCell ref="DN48:DU48"/>
    <mergeCell ref="DV48:EC48"/>
    <mergeCell ref="ED48:EK48"/>
    <mergeCell ref="R26:AF27"/>
    <mergeCell ref="AG26:AO27"/>
    <mergeCell ref="AP26:AU27"/>
    <mergeCell ref="BD26:BH27"/>
    <mergeCell ref="BI26:BP27"/>
    <mergeCell ref="BQ26:BV27"/>
    <mergeCell ref="BQ48:BV48"/>
    <mergeCell ref="BW48:CA48"/>
    <mergeCell ref="CB48:CH48"/>
    <mergeCell ref="CI48:CP48"/>
    <mergeCell ref="CQ48:CX48"/>
    <mergeCell ref="CY48:DE48"/>
    <mergeCell ref="DF47:DM47"/>
    <mergeCell ref="DN47:DU47"/>
    <mergeCell ref="DV47:EC47"/>
    <mergeCell ref="ED47:EK47"/>
    <mergeCell ref="CI47:CP47"/>
    <mergeCell ref="CQ47:CX47"/>
    <mergeCell ref="CY47:DE47"/>
    <mergeCell ref="CB45:CH46"/>
    <mergeCell ref="A48:Q48"/>
    <mergeCell ref="R48:AF48"/>
    <mergeCell ref="AG48:AO48"/>
    <mergeCell ref="AP48:AU48"/>
    <mergeCell ref="BD48:BH48"/>
    <mergeCell ref="BI48:BP48"/>
    <mergeCell ref="BQ47:BV47"/>
    <mergeCell ref="BW47:CA47"/>
    <mergeCell ref="CB47:CH47"/>
    <mergeCell ref="A47:Q47"/>
    <mergeCell ref="R47:AF47"/>
    <mergeCell ref="AG47:AO47"/>
    <mergeCell ref="AP47:AU47"/>
    <mergeCell ref="BD47:BH47"/>
    <mergeCell ref="BI47:BP47"/>
    <mergeCell ref="AV47:BC47"/>
    <mergeCell ref="A46:Q46"/>
    <mergeCell ref="DN43:DU44"/>
    <mergeCell ref="DV43:EC44"/>
    <mergeCell ref="ED43:EK44"/>
    <mergeCell ref="A44:Q44"/>
    <mergeCell ref="A45:Q45"/>
    <mergeCell ref="BW43:CA44"/>
    <mergeCell ref="CB43:CH44"/>
    <mergeCell ref="CI43:CP44"/>
    <mergeCell ref="CQ43:CX44"/>
    <mergeCell ref="CY43:DE44"/>
    <mergeCell ref="DF43:DM44"/>
    <mergeCell ref="A43:Q43"/>
    <mergeCell ref="R43:AF44"/>
    <mergeCell ref="AG43:AO44"/>
    <mergeCell ref="AP43:AU44"/>
    <mergeCell ref="BD43:BH44"/>
    <mergeCell ref="BI43:BP44"/>
    <mergeCell ref="BQ43:BV44"/>
    <mergeCell ref="DF45:DM46"/>
    <mergeCell ref="DN45:DU46"/>
    <mergeCell ref="DV45:EC46"/>
    <mergeCell ref="ED45:EK46"/>
    <mergeCell ref="R45:AF46"/>
    <mergeCell ref="A42:Q42"/>
    <mergeCell ref="R42:AF42"/>
    <mergeCell ref="AG42:AO42"/>
    <mergeCell ref="AP42:AU42"/>
    <mergeCell ref="BD42:BH42"/>
    <mergeCell ref="BI42:BP42"/>
    <mergeCell ref="BQ42:BV42"/>
    <mergeCell ref="A41:Q41"/>
    <mergeCell ref="DV38:EC39"/>
    <mergeCell ref="DN42:DU42"/>
    <mergeCell ref="DV42:EC42"/>
    <mergeCell ref="ED38:EK39"/>
    <mergeCell ref="A39:Q39"/>
    <mergeCell ref="A40:Q40"/>
    <mergeCell ref="CB38:CH39"/>
    <mergeCell ref="CI38:CP39"/>
    <mergeCell ref="CQ38:CX39"/>
    <mergeCell ref="CY38:DE39"/>
    <mergeCell ref="DF38:DM39"/>
    <mergeCell ref="DN38:DU39"/>
    <mergeCell ref="A38:Q38"/>
    <mergeCell ref="R38:AF39"/>
    <mergeCell ref="AG38:AO39"/>
    <mergeCell ref="AP38:AU39"/>
    <mergeCell ref="BD38:BH39"/>
    <mergeCell ref="BI38:BP39"/>
    <mergeCell ref="BQ38:BV39"/>
    <mergeCell ref="BW38:CA39"/>
    <mergeCell ref="A37:Q37"/>
    <mergeCell ref="R37:AF37"/>
    <mergeCell ref="AG37:AO37"/>
    <mergeCell ref="AP37:AU37"/>
    <mergeCell ref="BD37:BH37"/>
    <mergeCell ref="BI37:BP37"/>
    <mergeCell ref="BQ37:BV37"/>
    <mergeCell ref="BW37:CA37"/>
    <mergeCell ref="CI35:CP36"/>
    <mergeCell ref="A36:Q36"/>
    <mergeCell ref="A35:Q35"/>
    <mergeCell ref="CI33:CP34"/>
    <mergeCell ref="CQ33:CX34"/>
    <mergeCell ref="CY33:DE34"/>
    <mergeCell ref="DF33:DM34"/>
    <mergeCell ref="A34:Q34"/>
    <mergeCell ref="DN33:DU34"/>
    <mergeCell ref="DV23:EC23"/>
    <mergeCell ref="ED23:EK23"/>
    <mergeCell ref="A33:Q33"/>
    <mergeCell ref="CB23:CH23"/>
    <mergeCell ref="CI23:CP23"/>
    <mergeCell ref="CQ23:CX23"/>
    <mergeCell ref="CY23:DE23"/>
    <mergeCell ref="DF23:DM23"/>
    <mergeCell ref="DN23:DU23"/>
    <mergeCell ref="ED32:EK32"/>
    <mergeCell ref="ED28:EK28"/>
    <mergeCell ref="AP28:AU28"/>
    <mergeCell ref="BD28:BH28"/>
    <mergeCell ref="BI28:BP28"/>
    <mergeCell ref="BQ28:BV28"/>
    <mergeCell ref="BW28:CA28"/>
    <mergeCell ref="BW26:CA27"/>
    <mergeCell ref="CB26:CH27"/>
    <mergeCell ref="ED22:EK22"/>
    <mergeCell ref="A23:Q23"/>
    <mergeCell ref="R23:AF23"/>
    <mergeCell ref="AG23:AO23"/>
    <mergeCell ref="AP23:AU23"/>
    <mergeCell ref="BD23:BH23"/>
    <mergeCell ref="BI23:BP23"/>
    <mergeCell ref="BQ23:BV23"/>
    <mergeCell ref="BW23:CA23"/>
    <mergeCell ref="BQ22:BV22"/>
    <mergeCell ref="BW22:CA22"/>
    <mergeCell ref="CB22:CH22"/>
    <mergeCell ref="CI22:CP22"/>
    <mergeCell ref="CQ22:CX22"/>
    <mergeCell ref="CY22:DE22"/>
    <mergeCell ref="A22:Q22"/>
    <mergeCell ref="R22:AF22"/>
    <mergeCell ref="AG22:AO22"/>
    <mergeCell ref="AP22:AU22"/>
    <mergeCell ref="BD22:BH22"/>
    <mergeCell ref="BI22:BP22"/>
    <mergeCell ref="DF22:DM22"/>
    <mergeCell ref="DN22:DU22"/>
    <mergeCell ref="ED21:EK21"/>
    <mergeCell ref="CI17:CX17"/>
    <mergeCell ref="CI16:DE16"/>
    <mergeCell ref="CI18:CX18"/>
    <mergeCell ref="BQ21:BV21"/>
    <mergeCell ref="BW21:CA21"/>
    <mergeCell ref="CB21:CH21"/>
    <mergeCell ref="CI21:CP21"/>
    <mergeCell ref="CQ21:CX21"/>
    <mergeCell ref="CY21:DE21"/>
    <mergeCell ref="DV20:EC20"/>
    <mergeCell ref="ED20:EK20"/>
    <mergeCell ref="BQ20:BV20"/>
    <mergeCell ref="BW20:CA20"/>
    <mergeCell ref="CB20:CH20"/>
    <mergeCell ref="CI20:CP20"/>
    <mergeCell ref="CQ20:CX20"/>
    <mergeCell ref="CY20:DE20"/>
    <mergeCell ref="DF19:DM19"/>
    <mergeCell ref="DN19:DU19"/>
    <mergeCell ref="DV19:EC19"/>
    <mergeCell ref="A29:Q29"/>
    <mergeCell ref="R29:AF29"/>
    <mergeCell ref="AG29:AO29"/>
    <mergeCell ref="AP29:AU29"/>
    <mergeCell ref="BD29:BH29"/>
    <mergeCell ref="BI29:BP29"/>
    <mergeCell ref="A28:Q28"/>
    <mergeCell ref="R28:AF28"/>
    <mergeCell ref="AG28:AO28"/>
    <mergeCell ref="BI21:BP21"/>
    <mergeCell ref="DF32:DM32"/>
    <mergeCell ref="DN32:DU32"/>
    <mergeCell ref="DV32:EC32"/>
    <mergeCell ref="CI29:CP29"/>
    <mergeCell ref="CQ29:CX29"/>
    <mergeCell ref="CY29:DE29"/>
    <mergeCell ref="DF28:DM28"/>
    <mergeCell ref="DN28:DU28"/>
    <mergeCell ref="DV28:EC28"/>
    <mergeCell ref="DF21:DM21"/>
    <mergeCell ref="DN21:DU21"/>
    <mergeCell ref="DV21:EC21"/>
    <mergeCell ref="DV22:EC22"/>
    <mergeCell ref="DV26:EC27"/>
    <mergeCell ref="CQ26:CX27"/>
    <mergeCell ref="DV30:EC31"/>
    <mergeCell ref="DF24:DM24"/>
    <mergeCell ref="DN24:DU24"/>
    <mergeCell ref="DV24:EC24"/>
    <mergeCell ref="CB32:CH32"/>
    <mergeCell ref="CI32:CP32"/>
    <mergeCell ref="CQ32:CX32"/>
    <mergeCell ref="CY32:DE32"/>
    <mergeCell ref="DF15:EK15"/>
    <mergeCell ref="A32:Q32"/>
    <mergeCell ref="R32:AF32"/>
    <mergeCell ref="AG32:AO32"/>
    <mergeCell ref="AP32:AU32"/>
    <mergeCell ref="BD32:BH32"/>
    <mergeCell ref="BI32:BP32"/>
    <mergeCell ref="BQ32:BV32"/>
    <mergeCell ref="BW32:CA32"/>
    <mergeCell ref="CI30:CP31"/>
    <mergeCell ref="CQ30:CX31"/>
    <mergeCell ref="CY30:DE31"/>
    <mergeCell ref="A31:Q31"/>
    <mergeCell ref="DV29:EC29"/>
    <mergeCell ref="ED29:EK29"/>
    <mergeCell ref="A30:Q30"/>
    <mergeCell ref="BQ29:BV29"/>
    <mergeCell ref="BW29:CA29"/>
    <mergeCell ref="CB29:CH29"/>
    <mergeCell ref="A21:Q21"/>
    <mergeCell ref="R21:AF21"/>
    <mergeCell ref="AG21:AO21"/>
    <mergeCell ref="AP21:AU21"/>
    <mergeCell ref="BD21:BH21"/>
    <mergeCell ref="A27:Q27"/>
    <mergeCell ref="DV25:EC25"/>
    <mergeCell ref="ED25:EK25"/>
    <mergeCell ref="A26:Q26"/>
    <mergeCell ref="BQ25:BV25"/>
    <mergeCell ref="BW25:CA25"/>
    <mergeCell ref="CB25:CH25"/>
    <mergeCell ref="CI25:CP25"/>
    <mergeCell ref="CQ25:CX25"/>
    <mergeCell ref="CY25:DE25"/>
    <mergeCell ref="ED26:EK27"/>
    <mergeCell ref="ED24:EK24"/>
    <mergeCell ref="A25:Q25"/>
    <mergeCell ref="R25:AF25"/>
    <mergeCell ref="AG25:AO25"/>
    <mergeCell ref="AP25:AU25"/>
    <mergeCell ref="BD25:BH25"/>
    <mergeCell ref="BI25:BP25"/>
    <mergeCell ref="A24:Q24"/>
    <mergeCell ref="R24:AF24"/>
    <mergeCell ref="AG24:AO24"/>
    <mergeCell ref="AP24:AU24"/>
    <mergeCell ref="BD24:BH24"/>
    <mergeCell ref="BI24:BP24"/>
    <mergeCell ref="BQ24:BV24"/>
    <mergeCell ref="BW24:CA24"/>
    <mergeCell ref="DF25:DM25"/>
    <mergeCell ref="DN25:DU25"/>
    <mergeCell ref="CB24:CH24"/>
    <mergeCell ref="CI24:CP24"/>
    <mergeCell ref="CQ24:CX24"/>
    <mergeCell ref="CY24:DE24"/>
    <mergeCell ref="A20:Q20"/>
    <mergeCell ref="R20:AF20"/>
    <mergeCell ref="AG20:AO20"/>
    <mergeCell ref="AP20:AU20"/>
    <mergeCell ref="BD20:BH20"/>
    <mergeCell ref="BI20:BP20"/>
    <mergeCell ref="DV18:EC18"/>
    <mergeCell ref="ED18:EK18"/>
    <mergeCell ref="A19:Q19"/>
    <mergeCell ref="R19:AF19"/>
    <mergeCell ref="AG19:AO19"/>
    <mergeCell ref="AP19:AU19"/>
    <mergeCell ref="BD19:BH19"/>
    <mergeCell ref="BI19:BP19"/>
    <mergeCell ref="BQ19:BV19"/>
    <mergeCell ref="BW19:CA19"/>
    <mergeCell ref="BQ18:BV18"/>
    <mergeCell ref="BW18:CA18"/>
    <mergeCell ref="CB18:CH18"/>
    <mergeCell ref="CY18:DE18"/>
    <mergeCell ref="DF20:DM20"/>
    <mergeCell ref="DN20:DU20"/>
    <mergeCell ref="CB19:CH19"/>
    <mergeCell ref="A18:Q18"/>
    <mergeCell ref="R18:AF18"/>
    <mergeCell ref="AG18:AO18"/>
    <mergeCell ref="AP18:AU18"/>
    <mergeCell ref="BD18:BH18"/>
    <mergeCell ref="BI18:BP18"/>
    <mergeCell ref="A17:Q17"/>
    <mergeCell ref="R17:AF17"/>
    <mergeCell ref="AG17:AO17"/>
    <mergeCell ref="AP17:AU17"/>
    <mergeCell ref="BD17:BH17"/>
    <mergeCell ref="BI17:BP17"/>
    <mergeCell ref="AV17:BC17"/>
    <mergeCell ref="AV18:BC18"/>
    <mergeCell ref="A16:Q16"/>
    <mergeCell ref="R16:AF16"/>
    <mergeCell ref="AG16:AO16"/>
    <mergeCell ref="AP16:AU16"/>
    <mergeCell ref="BD16:BH16"/>
    <mergeCell ref="BI16:BP16"/>
    <mergeCell ref="DF17:DM17"/>
    <mergeCell ref="DN17:DU17"/>
    <mergeCell ref="DV17:EC17"/>
    <mergeCell ref="BQ17:BV17"/>
    <mergeCell ref="BW17:CA17"/>
    <mergeCell ref="AV16:BC16"/>
    <mergeCell ref="A15:Q15"/>
    <mergeCell ref="R15:AF15"/>
    <mergeCell ref="AG15:AO15"/>
    <mergeCell ref="AP15:AU15"/>
    <mergeCell ref="BD15:BH15"/>
    <mergeCell ref="BW15:CA15"/>
    <mergeCell ref="BW14:CA14"/>
    <mergeCell ref="A14:Q14"/>
    <mergeCell ref="R14:AF14"/>
    <mergeCell ref="AG14:AO14"/>
    <mergeCell ref="AP14:AU14"/>
    <mergeCell ref="BD14:BH14"/>
    <mergeCell ref="BI14:BV14"/>
    <mergeCell ref="BI15:BV15"/>
    <mergeCell ref="AV14:BC14"/>
    <mergeCell ref="AV15:BC15"/>
    <mergeCell ref="DF30:DM31"/>
    <mergeCell ref="DN30:DU31"/>
    <mergeCell ref="DF29:DM29"/>
    <mergeCell ref="DN29:DU29"/>
    <mergeCell ref="CY26:DE27"/>
    <mergeCell ref="DF26:DM27"/>
    <mergeCell ref="CB28:CH28"/>
    <mergeCell ref="CI28:CP28"/>
    <mergeCell ref="CQ28:CX28"/>
    <mergeCell ref="CY28:DE28"/>
    <mergeCell ref="DN26:DU27"/>
    <mergeCell ref="DW12:EK12"/>
    <mergeCell ref="DW6:EK6"/>
    <mergeCell ref="DW7:EK7"/>
    <mergeCell ref="Z8:DE8"/>
    <mergeCell ref="DW8:EK8"/>
    <mergeCell ref="DW9:EK10"/>
    <mergeCell ref="Z10:DE10"/>
    <mergeCell ref="CI19:CP19"/>
    <mergeCell ref="CQ19:CX19"/>
    <mergeCell ref="CY19:DE19"/>
    <mergeCell ref="DF18:DM18"/>
    <mergeCell ref="DN18:DU18"/>
    <mergeCell ref="CB17:CH17"/>
    <mergeCell ref="CY17:DE17"/>
    <mergeCell ref="DF16:DM16"/>
    <mergeCell ref="DN16:EK16"/>
    <mergeCell ref="BQ16:BV16"/>
    <mergeCell ref="BW16:CA16"/>
    <mergeCell ref="CB16:CH16"/>
    <mergeCell ref="ED17:EK17"/>
    <mergeCell ref="ED19:EK19"/>
    <mergeCell ref="CB14:DE14"/>
    <mergeCell ref="CB15:DE15"/>
    <mergeCell ref="DF14:EK14"/>
    <mergeCell ref="A1:EK1"/>
    <mergeCell ref="A2:EK2"/>
    <mergeCell ref="DW4:EK4"/>
    <mergeCell ref="BM5:BW5"/>
    <mergeCell ref="BX5:BZ5"/>
    <mergeCell ref="CA5:CC5"/>
    <mergeCell ref="DW5:EK5"/>
    <mergeCell ref="Z11:DE11"/>
    <mergeCell ref="DW11:EK11"/>
  </mergeCells>
  <pageMargins left="0.59055118110236227" right="0.39370078740157483" top="0.78740157480314965" bottom="0.39370078740157483" header="0.27559055118110237" footer="0.27559055118110237"/>
  <pageSetup paperSize="8" scale="94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K46"/>
  <sheetViews>
    <sheetView view="pageBreakPreview" zoomScale="60" zoomScaleNormal="100" workbookViewId="0">
      <selection activeCell="CN12" sqref="CN12:CV13"/>
    </sheetView>
  </sheetViews>
  <sheetFormatPr defaultColWidth="1.42578125" defaultRowHeight="15.75" x14ac:dyDescent="0.25"/>
  <cols>
    <col min="1" max="18" width="1.42578125" style="1"/>
    <col min="19" max="19" width="7.85546875" style="1" customWidth="1"/>
    <col min="20" max="16384" width="1.42578125" style="1"/>
  </cols>
  <sheetData>
    <row r="1" spans="1:141" s="25" customFormat="1" ht="12.75" x14ac:dyDescent="0.2">
      <c r="A1" s="510" t="s">
        <v>382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348" t="s">
        <v>18</v>
      </c>
      <c r="U1" s="510"/>
      <c r="V1" s="510"/>
      <c r="W1" s="510"/>
      <c r="X1" s="365"/>
      <c r="Y1" s="511" t="s">
        <v>424</v>
      </c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1"/>
      <c r="BE1" s="356"/>
      <c r="BF1" s="511" t="s">
        <v>425</v>
      </c>
      <c r="BG1" s="291"/>
      <c r="BH1" s="291"/>
      <c r="BI1" s="291"/>
      <c r="BJ1" s="291"/>
      <c r="BK1" s="291"/>
      <c r="BL1" s="291"/>
      <c r="BM1" s="291"/>
      <c r="BN1" s="291"/>
      <c r="BO1" s="291"/>
      <c r="BP1" s="291"/>
      <c r="BQ1" s="291"/>
      <c r="BR1" s="291"/>
      <c r="BS1" s="291"/>
      <c r="BT1" s="291"/>
      <c r="BU1" s="291"/>
      <c r="BV1" s="291"/>
      <c r="BW1" s="291"/>
      <c r="BX1" s="291"/>
      <c r="BY1" s="291"/>
      <c r="BZ1" s="291"/>
      <c r="CA1" s="291"/>
      <c r="CB1" s="291"/>
      <c r="CC1" s="291"/>
      <c r="CD1" s="291"/>
      <c r="CE1" s="291"/>
      <c r="CF1" s="291"/>
      <c r="CG1" s="291"/>
      <c r="CH1" s="291"/>
      <c r="CI1" s="291"/>
      <c r="CJ1" s="291"/>
      <c r="CK1" s="291"/>
      <c r="CL1" s="291"/>
      <c r="CM1" s="291"/>
      <c r="CN1" s="291"/>
      <c r="CO1" s="291"/>
      <c r="CP1" s="291"/>
      <c r="CQ1" s="291"/>
      <c r="CR1" s="291"/>
      <c r="CS1" s="291"/>
      <c r="CT1" s="291"/>
      <c r="CU1" s="291"/>
      <c r="CV1" s="291"/>
      <c r="CW1" s="291"/>
      <c r="CX1" s="291"/>
      <c r="CY1" s="291"/>
      <c r="CZ1" s="291"/>
      <c r="DA1" s="291"/>
      <c r="DB1" s="291"/>
      <c r="DC1" s="291"/>
      <c r="DD1" s="291"/>
      <c r="DE1" s="291"/>
      <c r="DF1" s="291"/>
      <c r="DG1" s="291"/>
      <c r="DH1" s="291"/>
      <c r="DI1" s="291"/>
      <c r="DJ1" s="291"/>
      <c r="DK1" s="291"/>
      <c r="DL1" s="291"/>
      <c r="DM1" s="291"/>
      <c r="DN1" s="291"/>
      <c r="DO1" s="291"/>
      <c r="DP1" s="291"/>
      <c r="DQ1" s="291"/>
      <c r="DR1" s="291"/>
      <c r="DS1" s="291"/>
      <c r="DT1" s="291"/>
      <c r="DU1" s="291"/>
      <c r="DV1" s="291"/>
      <c r="DW1" s="291"/>
      <c r="DX1" s="291"/>
      <c r="DY1" s="291"/>
      <c r="DZ1" s="291"/>
      <c r="EA1" s="291"/>
      <c r="EB1" s="291"/>
      <c r="EC1" s="291"/>
      <c r="ED1" s="291"/>
      <c r="EE1" s="291"/>
      <c r="EF1" s="291"/>
      <c r="EG1" s="291"/>
      <c r="EH1" s="291"/>
      <c r="EI1" s="291"/>
      <c r="EJ1" s="291"/>
      <c r="EK1" s="291"/>
    </row>
    <row r="2" spans="1:141" s="25" customFormat="1" ht="12.75" x14ac:dyDescent="0.2">
      <c r="A2" s="588"/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8"/>
      <c r="T2" s="360" t="s">
        <v>21</v>
      </c>
      <c r="U2" s="512"/>
      <c r="V2" s="512"/>
      <c r="W2" s="512"/>
      <c r="X2" s="364"/>
      <c r="Y2" s="360" t="s">
        <v>28</v>
      </c>
      <c r="Z2" s="512"/>
      <c r="AA2" s="512"/>
      <c r="AB2" s="512"/>
      <c r="AC2" s="512"/>
      <c r="AD2" s="512"/>
      <c r="AE2" s="512"/>
      <c r="AF2" s="512"/>
      <c r="AG2" s="364"/>
      <c r="AH2" s="511" t="s">
        <v>143</v>
      </c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356"/>
      <c r="BF2" s="360" t="s">
        <v>28</v>
      </c>
      <c r="BG2" s="512"/>
      <c r="BH2" s="512"/>
      <c r="BI2" s="512"/>
      <c r="BJ2" s="512"/>
      <c r="BK2" s="512"/>
      <c r="BL2" s="512"/>
      <c r="BM2" s="512"/>
      <c r="BN2" s="364"/>
      <c r="BO2" s="511" t="s">
        <v>143</v>
      </c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91"/>
      <c r="DH2" s="291"/>
      <c r="DI2" s="291"/>
      <c r="DJ2" s="291"/>
      <c r="DK2" s="291"/>
      <c r="DL2" s="291"/>
      <c r="DM2" s="291"/>
      <c r="DN2" s="291"/>
      <c r="DO2" s="291"/>
      <c r="DP2" s="291"/>
      <c r="DQ2" s="291"/>
      <c r="DR2" s="291"/>
      <c r="DS2" s="291"/>
      <c r="DT2" s="291"/>
      <c r="DU2" s="291"/>
      <c r="DV2" s="291"/>
      <c r="DW2" s="291"/>
      <c r="DX2" s="291"/>
      <c r="DY2" s="291"/>
      <c r="DZ2" s="291"/>
      <c r="EA2" s="291"/>
      <c r="EB2" s="291"/>
      <c r="EC2" s="291"/>
      <c r="ED2" s="291"/>
      <c r="EE2" s="291"/>
      <c r="EF2" s="291"/>
      <c r="EG2" s="291"/>
      <c r="EH2" s="291"/>
      <c r="EI2" s="291"/>
      <c r="EJ2" s="291"/>
      <c r="EK2" s="291"/>
    </row>
    <row r="3" spans="1:141" s="25" customFormat="1" ht="12.75" x14ac:dyDescent="0.2">
      <c r="A3" s="588"/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360"/>
      <c r="U3" s="512"/>
      <c r="V3" s="512"/>
      <c r="W3" s="512"/>
      <c r="X3" s="364"/>
      <c r="Y3" s="360"/>
      <c r="Z3" s="512"/>
      <c r="AA3" s="512"/>
      <c r="AB3" s="512"/>
      <c r="AC3" s="512"/>
      <c r="AD3" s="512"/>
      <c r="AE3" s="512"/>
      <c r="AF3" s="512"/>
      <c r="AG3" s="364"/>
      <c r="AH3" s="360" t="s">
        <v>431</v>
      </c>
      <c r="AI3" s="512"/>
      <c r="AJ3" s="512"/>
      <c r="AK3" s="512"/>
      <c r="AL3" s="512"/>
      <c r="AM3" s="512"/>
      <c r="AN3" s="512"/>
      <c r="AO3" s="364"/>
      <c r="AP3" s="348" t="s">
        <v>429</v>
      </c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365"/>
      <c r="BF3" s="360"/>
      <c r="BG3" s="512"/>
      <c r="BH3" s="512"/>
      <c r="BI3" s="512"/>
      <c r="BJ3" s="512"/>
      <c r="BK3" s="512"/>
      <c r="BL3" s="512"/>
      <c r="BM3" s="512"/>
      <c r="BN3" s="364"/>
      <c r="BO3" s="348" t="s">
        <v>426</v>
      </c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365"/>
      <c r="CN3" s="348" t="s">
        <v>427</v>
      </c>
      <c r="CO3" s="510"/>
      <c r="CP3" s="510"/>
      <c r="CQ3" s="510"/>
      <c r="CR3" s="510"/>
      <c r="CS3" s="510"/>
      <c r="CT3" s="510"/>
      <c r="CU3" s="510"/>
      <c r="CV3" s="510"/>
      <c r="CW3" s="510"/>
      <c r="CX3" s="510"/>
      <c r="CY3" s="510"/>
      <c r="CZ3" s="510"/>
      <c r="DA3" s="510"/>
      <c r="DB3" s="510"/>
      <c r="DC3" s="510"/>
      <c r="DD3" s="510"/>
      <c r="DE3" s="510"/>
      <c r="DF3" s="510"/>
      <c r="DG3" s="510"/>
      <c r="DH3" s="510"/>
      <c r="DI3" s="510"/>
      <c r="DJ3" s="510"/>
      <c r="DK3" s="510"/>
      <c r="DL3" s="365"/>
      <c r="DM3" s="348" t="s">
        <v>428</v>
      </c>
      <c r="DN3" s="510"/>
      <c r="DO3" s="510"/>
      <c r="DP3" s="510"/>
      <c r="DQ3" s="510"/>
      <c r="DR3" s="510"/>
      <c r="DS3" s="510"/>
      <c r="DT3" s="510"/>
      <c r="DU3" s="510"/>
      <c r="DV3" s="510"/>
      <c r="DW3" s="510"/>
      <c r="DX3" s="510"/>
      <c r="DY3" s="510"/>
      <c r="DZ3" s="510"/>
      <c r="EA3" s="510"/>
      <c r="EB3" s="510"/>
      <c r="EC3" s="510"/>
      <c r="ED3" s="510"/>
      <c r="EE3" s="510"/>
      <c r="EF3" s="510"/>
      <c r="EG3" s="510"/>
      <c r="EH3" s="510"/>
      <c r="EI3" s="510"/>
      <c r="EJ3" s="510"/>
      <c r="EK3" s="510"/>
    </row>
    <row r="4" spans="1:141" s="25" customFormat="1" ht="12.75" x14ac:dyDescent="0.2">
      <c r="A4" s="588"/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360"/>
      <c r="U4" s="512"/>
      <c r="V4" s="512"/>
      <c r="W4" s="512"/>
      <c r="X4" s="364"/>
      <c r="Y4" s="360"/>
      <c r="Z4" s="512"/>
      <c r="AA4" s="512"/>
      <c r="AB4" s="512"/>
      <c r="AC4" s="512"/>
      <c r="AD4" s="512"/>
      <c r="AE4" s="512"/>
      <c r="AF4" s="512"/>
      <c r="AG4" s="364"/>
      <c r="AH4" s="360" t="s">
        <v>432</v>
      </c>
      <c r="AI4" s="512"/>
      <c r="AJ4" s="512"/>
      <c r="AK4" s="512"/>
      <c r="AL4" s="512"/>
      <c r="AM4" s="512"/>
      <c r="AN4" s="512"/>
      <c r="AO4" s="364"/>
      <c r="AP4" s="363" t="s">
        <v>430</v>
      </c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361"/>
      <c r="BF4" s="360"/>
      <c r="BG4" s="512"/>
      <c r="BH4" s="512"/>
      <c r="BI4" s="512"/>
      <c r="BJ4" s="512"/>
      <c r="BK4" s="512"/>
      <c r="BL4" s="512"/>
      <c r="BM4" s="512"/>
      <c r="BN4" s="364"/>
      <c r="BO4" s="363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  <c r="CE4" s="241"/>
      <c r="CF4" s="241"/>
      <c r="CG4" s="241"/>
      <c r="CH4" s="241"/>
      <c r="CI4" s="241"/>
      <c r="CJ4" s="241"/>
      <c r="CK4" s="241"/>
      <c r="CL4" s="241"/>
      <c r="CM4" s="361"/>
      <c r="CN4" s="363"/>
      <c r="CO4" s="241"/>
      <c r="CP4" s="241"/>
      <c r="CQ4" s="241"/>
      <c r="CR4" s="241"/>
      <c r="CS4" s="241"/>
      <c r="CT4" s="241"/>
      <c r="CU4" s="241"/>
      <c r="CV4" s="241"/>
      <c r="CW4" s="241"/>
      <c r="CX4" s="241"/>
      <c r="CY4" s="241"/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361"/>
      <c r="DM4" s="363"/>
      <c r="DN4" s="241"/>
      <c r="DO4" s="241"/>
      <c r="DP4" s="241"/>
      <c r="DQ4" s="241"/>
      <c r="DR4" s="241"/>
      <c r="DS4" s="241"/>
      <c r="DT4" s="241"/>
      <c r="DU4" s="241"/>
      <c r="DV4" s="241"/>
      <c r="DW4" s="241"/>
      <c r="DX4" s="241"/>
      <c r="DY4" s="241"/>
      <c r="DZ4" s="241"/>
      <c r="EA4" s="241"/>
      <c r="EB4" s="241"/>
      <c r="EC4" s="241"/>
      <c r="ED4" s="241"/>
      <c r="EE4" s="241"/>
      <c r="EF4" s="241"/>
      <c r="EG4" s="241"/>
      <c r="EH4" s="241"/>
      <c r="EI4" s="241"/>
      <c r="EJ4" s="241"/>
      <c r="EK4" s="241"/>
    </row>
    <row r="5" spans="1:141" s="25" customFormat="1" ht="12.75" x14ac:dyDescent="0.2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360"/>
      <c r="U5" s="512"/>
      <c r="V5" s="512"/>
      <c r="W5" s="512"/>
      <c r="X5" s="364"/>
      <c r="Y5" s="360"/>
      <c r="Z5" s="512"/>
      <c r="AA5" s="512"/>
      <c r="AB5" s="512"/>
      <c r="AC5" s="512"/>
      <c r="AD5" s="512"/>
      <c r="AE5" s="512"/>
      <c r="AF5" s="512"/>
      <c r="AG5" s="364"/>
      <c r="AH5" s="360" t="s">
        <v>433</v>
      </c>
      <c r="AI5" s="512"/>
      <c r="AJ5" s="512"/>
      <c r="AK5" s="512"/>
      <c r="AL5" s="512"/>
      <c r="AM5" s="512"/>
      <c r="AN5" s="512"/>
      <c r="AO5" s="364"/>
      <c r="AP5" s="360" t="s">
        <v>436</v>
      </c>
      <c r="AQ5" s="512"/>
      <c r="AR5" s="512"/>
      <c r="AS5" s="512"/>
      <c r="AT5" s="512"/>
      <c r="AU5" s="512"/>
      <c r="AV5" s="512"/>
      <c r="AW5" s="364"/>
      <c r="AX5" s="360" t="s">
        <v>437</v>
      </c>
      <c r="AY5" s="512"/>
      <c r="AZ5" s="512"/>
      <c r="BA5" s="512"/>
      <c r="BB5" s="512"/>
      <c r="BC5" s="512"/>
      <c r="BD5" s="512"/>
      <c r="BE5" s="364"/>
      <c r="BF5" s="360"/>
      <c r="BG5" s="512"/>
      <c r="BH5" s="512"/>
      <c r="BI5" s="512"/>
      <c r="BJ5" s="512"/>
      <c r="BK5" s="512"/>
      <c r="BL5" s="512"/>
      <c r="BM5" s="512"/>
      <c r="BN5" s="364"/>
      <c r="BO5" s="512" t="s">
        <v>28</v>
      </c>
      <c r="BP5" s="512"/>
      <c r="BQ5" s="512"/>
      <c r="BR5" s="512"/>
      <c r="BS5" s="512"/>
      <c r="BT5" s="512"/>
      <c r="BU5" s="512"/>
      <c r="BV5" s="512"/>
      <c r="BW5" s="364"/>
      <c r="BX5" s="511" t="s">
        <v>143</v>
      </c>
      <c r="BY5" s="291"/>
      <c r="BZ5" s="291"/>
      <c r="CA5" s="291"/>
      <c r="CB5" s="291"/>
      <c r="CC5" s="291"/>
      <c r="CD5" s="291"/>
      <c r="CE5" s="291"/>
      <c r="CF5" s="291"/>
      <c r="CG5" s="291"/>
      <c r="CH5" s="291"/>
      <c r="CI5" s="291"/>
      <c r="CJ5" s="291"/>
      <c r="CK5" s="291"/>
      <c r="CL5" s="291"/>
      <c r="CM5" s="356"/>
      <c r="CN5" s="512" t="s">
        <v>28</v>
      </c>
      <c r="CO5" s="512"/>
      <c r="CP5" s="512"/>
      <c r="CQ5" s="512"/>
      <c r="CR5" s="512"/>
      <c r="CS5" s="512"/>
      <c r="CT5" s="512"/>
      <c r="CU5" s="512"/>
      <c r="CV5" s="364"/>
      <c r="CW5" s="511" t="s">
        <v>143</v>
      </c>
      <c r="CX5" s="291"/>
      <c r="CY5" s="291"/>
      <c r="CZ5" s="291"/>
      <c r="DA5" s="291"/>
      <c r="DB5" s="291"/>
      <c r="DC5" s="291"/>
      <c r="DD5" s="291"/>
      <c r="DE5" s="291"/>
      <c r="DF5" s="291"/>
      <c r="DG5" s="291"/>
      <c r="DH5" s="291"/>
      <c r="DI5" s="291"/>
      <c r="DJ5" s="291"/>
      <c r="DK5" s="291"/>
      <c r="DL5" s="356"/>
      <c r="DM5" s="512" t="s">
        <v>28</v>
      </c>
      <c r="DN5" s="512"/>
      <c r="DO5" s="512"/>
      <c r="DP5" s="512"/>
      <c r="DQ5" s="512"/>
      <c r="DR5" s="512"/>
      <c r="DS5" s="512"/>
      <c r="DT5" s="512"/>
      <c r="DU5" s="364"/>
      <c r="DV5" s="511" t="s">
        <v>143</v>
      </c>
      <c r="DW5" s="291"/>
      <c r="DX5" s="291"/>
      <c r="DY5" s="291"/>
      <c r="DZ5" s="291"/>
      <c r="EA5" s="291"/>
      <c r="EB5" s="291"/>
      <c r="EC5" s="291"/>
      <c r="ED5" s="291"/>
      <c r="EE5" s="291"/>
      <c r="EF5" s="291"/>
      <c r="EG5" s="291"/>
      <c r="EH5" s="291"/>
      <c r="EI5" s="291"/>
      <c r="EJ5" s="291"/>
      <c r="EK5" s="291"/>
    </row>
    <row r="6" spans="1:141" s="25" customFormat="1" ht="12.75" x14ac:dyDescent="0.2">
      <c r="A6" s="588"/>
      <c r="B6" s="588"/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360"/>
      <c r="U6" s="512"/>
      <c r="V6" s="512"/>
      <c r="W6" s="512"/>
      <c r="X6" s="364"/>
      <c r="Y6" s="360"/>
      <c r="Z6" s="512"/>
      <c r="AA6" s="512"/>
      <c r="AB6" s="512"/>
      <c r="AC6" s="512"/>
      <c r="AD6" s="512"/>
      <c r="AE6" s="512"/>
      <c r="AF6" s="512"/>
      <c r="AG6" s="364"/>
      <c r="AH6" s="360" t="s">
        <v>434</v>
      </c>
      <c r="AI6" s="512"/>
      <c r="AJ6" s="512"/>
      <c r="AK6" s="512"/>
      <c r="AL6" s="512"/>
      <c r="AM6" s="512"/>
      <c r="AN6" s="512"/>
      <c r="AO6" s="364"/>
      <c r="AP6" s="360" t="s">
        <v>433</v>
      </c>
      <c r="AQ6" s="512"/>
      <c r="AR6" s="512"/>
      <c r="AS6" s="512"/>
      <c r="AT6" s="512"/>
      <c r="AU6" s="512"/>
      <c r="AV6" s="512"/>
      <c r="AW6" s="364"/>
      <c r="AX6" s="360" t="s">
        <v>438</v>
      </c>
      <c r="AY6" s="512"/>
      <c r="AZ6" s="512"/>
      <c r="BA6" s="512"/>
      <c r="BB6" s="512"/>
      <c r="BC6" s="512"/>
      <c r="BD6" s="512"/>
      <c r="BE6" s="364"/>
      <c r="BF6" s="360"/>
      <c r="BG6" s="512"/>
      <c r="BH6" s="512"/>
      <c r="BI6" s="512"/>
      <c r="BJ6" s="512"/>
      <c r="BK6" s="512"/>
      <c r="BL6" s="512"/>
      <c r="BM6" s="512"/>
      <c r="BN6" s="364"/>
      <c r="BO6" s="512"/>
      <c r="BP6" s="512"/>
      <c r="BQ6" s="512"/>
      <c r="BR6" s="512"/>
      <c r="BS6" s="512"/>
      <c r="BT6" s="512"/>
      <c r="BU6" s="512"/>
      <c r="BV6" s="512"/>
      <c r="BW6" s="364"/>
      <c r="BX6" s="360" t="s">
        <v>441</v>
      </c>
      <c r="BY6" s="512"/>
      <c r="BZ6" s="512"/>
      <c r="CA6" s="512"/>
      <c r="CB6" s="512"/>
      <c r="CC6" s="512"/>
      <c r="CD6" s="512"/>
      <c r="CE6" s="364"/>
      <c r="CF6" s="348" t="s">
        <v>439</v>
      </c>
      <c r="CG6" s="510"/>
      <c r="CH6" s="510"/>
      <c r="CI6" s="510"/>
      <c r="CJ6" s="510"/>
      <c r="CK6" s="510"/>
      <c r="CL6" s="510"/>
      <c r="CM6" s="365"/>
      <c r="CN6" s="512"/>
      <c r="CO6" s="512"/>
      <c r="CP6" s="512"/>
      <c r="CQ6" s="512"/>
      <c r="CR6" s="512"/>
      <c r="CS6" s="512"/>
      <c r="CT6" s="512"/>
      <c r="CU6" s="512"/>
      <c r="CV6" s="364"/>
      <c r="CW6" s="360" t="s">
        <v>441</v>
      </c>
      <c r="CX6" s="512"/>
      <c r="CY6" s="512"/>
      <c r="CZ6" s="512"/>
      <c r="DA6" s="512"/>
      <c r="DB6" s="512"/>
      <c r="DC6" s="512"/>
      <c r="DD6" s="364"/>
      <c r="DE6" s="348" t="s">
        <v>439</v>
      </c>
      <c r="DF6" s="510"/>
      <c r="DG6" s="510"/>
      <c r="DH6" s="510"/>
      <c r="DI6" s="510"/>
      <c r="DJ6" s="510"/>
      <c r="DK6" s="510"/>
      <c r="DL6" s="365"/>
      <c r="DM6" s="512"/>
      <c r="DN6" s="512"/>
      <c r="DO6" s="512"/>
      <c r="DP6" s="512"/>
      <c r="DQ6" s="512"/>
      <c r="DR6" s="512"/>
      <c r="DS6" s="512"/>
      <c r="DT6" s="512"/>
      <c r="DU6" s="364"/>
      <c r="DV6" s="360" t="s">
        <v>441</v>
      </c>
      <c r="DW6" s="512"/>
      <c r="DX6" s="512"/>
      <c r="DY6" s="512"/>
      <c r="DZ6" s="512"/>
      <c r="EA6" s="512"/>
      <c r="EB6" s="512"/>
      <c r="EC6" s="364"/>
      <c r="ED6" s="348" t="s">
        <v>439</v>
      </c>
      <c r="EE6" s="510"/>
      <c r="EF6" s="510"/>
      <c r="EG6" s="510"/>
      <c r="EH6" s="510"/>
      <c r="EI6" s="510"/>
      <c r="EJ6" s="510"/>
      <c r="EK6" s="510"/>
    </row>
    <row r="7" spans="1:141" s="25" customFormat="1" ht="12.75" x14ac:dyDescent="0.2">
      <c r="A7" s="588"/>
      <c r="B7" s="588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360"/>
      <c r="U7" s="512"/>
      <c r="V7" s="512"/>
      <c r="W7" s="512"/>
      <c r="X7" s="364"/>
      <c r="Y7" s="360"/>
      <c r="Z7" s="512"/>
      <c r="AA7" s="512"/>
      <c r="AB7" s="512"/>
      <c r="AC7" s="512"/>
      <c r="AD7" s="512"/>
      <c r="AE7" s="512"/>
      <c r="AF7" s="512"/>
      <c r="AG7" s="364"/>
      <c r="AH7" s="360" t="s">
        <v>435</v>
      </c>
      <c r="AI7" s="512"/>
      <c r="AJ7" s="512"/>
      <c r="AK7" s="512"/>
      <c r="AL7" s="512"/>
      <c r="AM7" s="512"/>
      <c r="AN7" s="512"/>
      <c r="AO7" s="364"/>
      <c r="AP7" s="360"/>
      <c r="AQ7" s="512"/>
      <c r="AR7" s="512"/>
      <c r="AS7" s="512"/>
      <c r="AT7" s="512"/>
      <c r="AU7" s="512"/>
      <c r="AV7" s="512"/>
      <c r="AW7" s="364"/>
      <c r="AX7" s="360"/>
      <c r="AY7" s="512"/>
      <c r="AZ7" s="512"/>
      <c r="BA7" s="512"/>
      <c r="BB7" s="512"/>
      <c r="BC7" s="512"/>
      <c r="BD7" s="512"/>
      <c r="BE7" s="364"/>
      <c r="BF7" s="360"/>
      <c r="BG7" s="512"/>
      <c r="BH7" s="512"/>
      <c r="BI7" s="512"/>
      <c r="BJ7" s="512"/>
      <c r="BK7" s="512"/>
      <c r="BL7" s="512"/>
      <c r="BM7" s="512"/>
      <c r="BN7" s="364"/>
      <c r="BO7" s="512"/>
      <c r="BP7" s="512"/>
      <c r="BQ7" s="512"/>
      <c r="BR7" s="512"/>
      <c r="BS7" s="512"/>
      <c r="BT7" s="512"/>
      <c r="BU7" s="512"/>
      <c r="BV7" s="512"/>
      <c r="BW7" s="364"/>
      <c r="BX7" s="512" t="s">
        <v>442</v>
      </c>
      <c r="BY7" s="512"/>
      <c r="BZ7" s="512"/>
      <c r="CA7" s="512"/>
      <c r="CB7" s="512"/>
      <c r="CC7" s="512"/>
      <c r="CD7" s="512"/>
      <c r="CE7" s="364"/>
      <c r="CF7" s="360" t="s">
        <v>440</v>
      </c>
      <c r="CG7" s="512"/>
      <c r="CH7" s="512"/>
      <c r="CI7" s="512"/>
      <c r="CJ7" s="512"/>
      <c r="CK7" s="512"/>
      <c r="CL7" s="512"/>
      <c r="CM7" s="364"/>
      <c r="CN7" s="512"/>
      <c r="CO7" s="512"/>
      <c r="CP7" s="512"/>
      <c r="CQ7" s="512"/>
      <c r="CR7" s="512"/>
      <c r="CS7" s="512"/>
      <c r="CT7" s="512"/>
      <c r="CU7" s="512"/>
      <c r="CV7" s="364"/>
      <c r="CW7" s="512" t="s">
        <v>442</v>
      </c>
      <c r="CX7" s="512"/>
      <c r="CY7" s="512"/>
      <c r="CZ7" s="512"/>
      <c r="DA7" s="512"/>
      <c r="DB7" s="512"/>
      <c r="DC7" s="512"/>
      <c r="DD7" s="364"/>
      <c r="DE7" s="360" t="s">
        <v>440</v>
      </c>
      <c r="DF7" s="512"/>
      <c r="DG7" s="512"/>
      <c r="DH7" s="512"/>
      <c r="DI7" s="512"/>
      <c r="DJ7" s="512"/>
      <c r="DK7" s="512"/>
      <c r="DL7" s="364"/>
      <c r="DM7" s="512"/>
      <c r="DN7" s="512"/>
      <c r="DO7" s="512"/>
      <c r="DP7" s="512"/>
      <c r="DQ7" s="512"/>
      <c r="DR7" s="512"/>
      <c r="DS7" s="512"/>
      <c r="DT7" s="512"/>
      <c r="DU7" s="364"/>
      <c r="DV7" s="512" t="s">
        <v>442</v>
      </c>
      <c r="DW7" s="512"/>
      <c r="DX7" s="512"/>
      <c r="DY7" s="512"/>
      <c r="DZ7" s="512"/>
      <c r="EA7" s="512"/>
      <c r="EB7" s="512"/>
      <c r="EC7" s="364"/>
      <c r="ED7" s="360" t="s">
        <v>440</v>
      </c>
      <c r="EE7" s="512"/>
      <c r="EF7" s="512"/>
      <c r="EG7" s="512"/>
      <c r="EH7" s="512"/>
      <c r="EI7" s="512"/>
      <c r="EJ7" s="512"/>
      <c r="EK7" s="512"/>
    </row>
    <row r="8" spans="1:141" s="25" customFormat="1" ht="12.75" customHeight="1" x14ac:dyDescent="0.2">
      <c r="A8" s="588"/>
      <c r="B8" s="588"/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360"/>
      <c r="U8" s="512"/>
      <c r="V8" s="512"/>
      <c r="W8" s="512"/>
      <c r="X8" s="364"/>
      <c r="Y8" s="360"/>
      <c r="Z8" s="512"/>
      <c r="AA8" s="512"/>
      <c r="AB8" s="512"/>
      <c r="AC8" s="512"/>
      <c r="AD8" s="512"/>
      <c r="AE8" s="512"/>
      <c r="AF8" s="512"/>
      <c r="AG8" s="364"/>
      <c r="AH8" s="360"/>
      <c r="AI8" s="512"/>
      <c r="AJ8" s="512"/>
      <c r="AK8" s="512"/>
      <c r="AL8" s="512"/>
      <c r="AM8" s="512"/>
      <c r="AN8" s="512"/>
      <c r="AO8" s="364"/>
      <c r="AP8" s="360"/>
      <c r="AQ8" s="512"/>
      <c r="AR8" s="512"/>
      <c r="AS8" s="512"/>
      <c r="AT8" s="512"/>
      <c r="AU8" s="512"/>
      <c r="AV8" s="512"/>
      <c r="AW8" s="364"/>
      <c r="AX8" s="360"/>
      <c r="AY8" s="512"/>
      <c r="AZ8" s="512"/>
      <c r="BA8" s="512"/>
      <c r="BB8" s="512"/>
      <c r="BC8" s="512"/>
      <c r="BD8" s="512"/>
      <c r="BE8" s="364"/>
      <c r="BF8" s="360"/>
      <c r="BG8" s="512"/>
      <c r="BH8" s="512"/>
      <c r="BI8" s="512"/>
      <c r="BJ8" s="512"/>
      <c r="BK8" s="512"/>
      <c r="BL8" s="512"/>
      <c r="BM8" s="512"/>
      <c r="BN8" s="364"/>
      <c r="BO8" s="512"/>
      <c r="BP8" s="512"/>
      <c r="BQ8" s="512"/>
      <c r="BR8" s="512"/>
      <c r="BS8" s="512"/>
      <c r="BT8" s="512"/>
      <c r="BU8" s="512"/>
      <c r="BV8" s="512"/>
      <c r="BW8" s="364"/>
      <c r="BX8" s="512" t="s">
        <v>443</v>
      </c>
      <c r="BY8" s="512"/>
      <c r="BZ8" s="512"/>
      <c r="CA8" s="512"/>
      <c r="CB8" s="512"/>
      <c r="CC8" s="512"/>
      <c r="CD8" s="512"/>
      <c r="CE8" s="364"/>
      <c r="CF8" s="576" t="s">
        <v>1146</v>
      </c>
      <c r="CG8" s="577"/>
      <c r="CH8" s="577"/>
      <c r="CI8" s="577"/>
      <c r="CJ8" s="577"/>
      <c r="CK8" s="577"/>
      <c r="CL8" s="577"/>
      <c r="CM8" s="578"/>
      <c r="CN8" s="512"/>
      <c r="CO8" s="512"/>
      <c r="CP8" s="512"/>
      <c r="CQ8" s="512"/>
      <c r="CR8" s="512"/>
      <c r="CS8" s="512"/>
      <c r="CT8" s="512"/>
      <c r="CU8" s="512"/>
      <c r="CV8" s="364"/>
      <c r="CW8" s="512" t="s">
        <v>443</v>
      </c>
      <c r="CX8" s="512"/>
      <c r="CY8" s="512"/>
      <c r="CZ8" s="512"/>
      <c r="DA8" s="512"/>
      <c r="DB8" s="512"/>
      <c r="DC8" s="512"/>
      <c r="DD8" s="364"/>
      <c r="DE8" s="576" t="s">
        <v>1146</v>
      </c>
      <c r="DF8" s="577"/>
      <c r="DG8" s="577"/>
      <c r="DH8" s="577"/>
      <c r="DI8" s="577"/>
      <c r="DJ8" s="577"/>
      <c r="DK8" s="577"/>
      <c r="DL8" s="578"/>
      <c r="DM8" s="512"/>
      <c r="DN8" s="512"/>
      <c r="DO8" s="512"/>
      <c r="DP8" s="512"/>
      <c r="DQ8" s="512"/>
      <c r="DR8" s="512"/>
      <c r="DS8" s="512"/>
      <c r="DT8" s="512"/>
      <c r="DU8" s="364"/>
      <c r="DV8" s="512" t="s">
        <v>443</v>
      </c>
      <c r="DW8" s="512"/>
      <c r="DX8" s="512"/>
      <c r="DY8" s="512"/>
      <c r="DZ8" s="512"/>
      <c r="EA8" s="512"/>
      <c r="EB8" s="512"/>
      <c r="EC8" s="364"/>
      <c r="ED8" s="576" t="s">
        <v>1146</v>
      </c>
      <c r="EE8" s="577"/>
      <c r="EF8" s="577"/>
      <c r="EG8" s="577"/>
      <c r="EH8" s="577"/>
      <c r="EI8" s="577"/>
      <c r="EJ8" s="577"/>
      <c r="EK8" s="577"/>
    </row>
    <row r="9" spans="1:141" s="25" customFormat="1" ht="12.75" customHeight="1" x14ac:dyDescent="0.2">
      <c r="A9" s="512"/>
      <c r="B9" s="512"/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512"/>
      <c r="P9" s="512"/>
      <c r="Q9" s="512"/>
      <c r="R9" s="512"/>
      <c r="S9" s="512"/>
      <c r="T9" s="360"/>
      <c r="U9" s="512"/>
      <c r="V9" s="512"/>
      <c r="W9" s="512"/>
      <c r="X9" s="364"/>
      <c r="Y9" s="360"/>
      <c r="Z9" s="512"/>
      <c r="AA9" s="512"/>
      <c r="AB9" s="512"/>
      <c r="AC9" s="512"/>
      <c r="AD9" s="512"/>
      <c r="AE9" s="512"/>
      <c r="AF9" s="512"/>
      <c r="AG9" s="364"/>
      <c r="AH9" s="360"/>
      <c r="AI9" s="512"/>
      <c r="AJ9" s="512"/>
      <c r="AK9" s="512"/>
      <c r="AL9" s="512"/>
      <c r="AM9" s="512"/>
      <c r="AN9" s="512"/>
      <c r="AO9" s="364"/>
      <c r="AP9" s="360"/>
      <c r="AQ9" s="512"/>
      <c r="AR9" s="512"/>
      <c r="AS9" s="512"/>
      <c r="AT9" s="512"/>
      <c r="AU9" s="512"/>
      <c r="AV9" s="512"/>
      <c r="AW9" s="364"/>
      <c r="AX9" s="360"/>
      <c r="AY9" s="512"/>
      <c r="AZ9" s="512"/>
      <c r="BA9" s="512"/>
      <c r="BB9" s="512"/>
      <c r="BC9" s="512"/>
      <c r="BD9" s="512"/>
      <c r="BE9" s="364"/>
      <c r="BF9" s="360"/>
      <c r="BG9" s="512"/>
      <c r="BH9" s="512"/>
      <c r="BI9" s="512"/>
      <c r="BJ9" s="512"/>
      <c r="BK9" s="512"/>
      <c r="BL9" s="512"/>
      <c r="BM9" s="512"/>
      <c r="BN9" s="364"/>
      <c r="BO9" s="512"/>
      <c r="BP9" s="512"/>
      <c r="BQ9" s="512"/>
      <c r="BR9" s="512"/>
      <c r="BS9" s="512"/>
      <c r="BT9" s="512"/>
      <c r="BU9" s="512"/>
      <c r="BV9" s="512"/>
      <c r="BW9" s="364"/>
      <c r="BX9" s="579" t="s">
        <v>1144</v>
      </c>
      <c r="BY9" s="288"/>
      <c r="BZ9" s="288"/>
      <c r="CA9" s="288"/>
      <c r="CB9" s="288"/>
      <c r="CC9" s="288"/>
      <c r="CD9" s="288"/>
      <c r="CE9" s="584"/>
      <c r="CF9" s="363"/>
      <c r="CG9" s="241"/>
      <c r="CH9" s="241"/>
      <c r="CI9" s="241"/>
      <c r="CJ9" s="241"/>
      <c r="CK9" s="241"/>
      <c r="CL9" s="241"/>
      <c r="CM9" s="361"/>
      <c r="CN9" s="512"/>
      <c r="CO9" s="512"/>
      <c r="CP9" s="512"/>
      <c r="CQ9" s="512"/>
      <c r="CR9" s="512"/>
      <c r="CS9" s="512"/>
      <c r="CT9" s="512"/>
      <c r="CU9" s="512"/>
      <c r="CV9" s="364"/>
      <c r="CW9" s="579" t="s">
        <v>1144</v>
      </c>
      <c r="CX9" s="288"/>
      <c r="CY9" s="288"/>
      <c r="CZ9" s="288"/>
      <c r="DA9" s="288"/>
      <c r="DB9" s="288"/>
      <c r="DC9" s="288"/>
      <c r="DD9" s="584"/>
      <c r="DE9" s="363"/>
      <c r="DF9" s="241"/>
      <c r="DG9" s="241"/>
      <c r="DH9" s="241"/>
      <c r="DI9" s="241"/>
      <c r="DJ9" s="241"/>
      <c r="DK9" s="241"/>
      <c r="DL9" s="361"/>
      <c r="DM9" s="512"/>
      <c r="DN9" s="512"/>
      <c r="DO9" s="512"/>
      <c r="DP9" s="512"/>
      <c r="DQ9" s="512"/>
      <c r="DR9" s="512"/>
      <c r="DS9" s="512"/>
      <c r="DT9" s="512"/>
      <c r="DU9" s="364"/>
      <c r="DV9" s="579" t="s">
        <v>1144</v>
      </c>
      <c r="DW9" s="288"/>
      <c r="DX9" s="288"/>
      <c r="DY9" s="288"/>
      <c r="DZ9" s="288"/>
      <c r="EA9" s="288"/>
      <c r="EB9" s="288"/>
      <c r="EC9" s="584"/>
      <c r="ED9" s="363"/>
      <c r="EE9" s="241"/>
      <c r="EF9" s="241"/>
      <c r="EG9" s="241"/>
      <c r="EH9" s="241"/>
      <c r="EI9" s="241"/>
      <c r="EJ9" s="241"/>
      <c r="EK9" s="241"/>
    </row>
    <row r="10" spans="1:141" s="25" customFormat="1" ht="13.5" thickBot="1" x14ac:dyDescent="0.25">
      <c r="A10" s="356">
        <v>1</v>
      </c>
      <c r="B10" s="357"/>
      <c r="C10" s="357"/>
      <c r="D10" s="357"/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47">
        <v>9</v>
      </c>
      <c r="U10" s="347"/>
      <c r="V10" s="347"/>
      <c r="W10" s="347"/>
      <c r="X10" s="347"/>
      <c r="Y10" s="347">
        <v>18</v>
      </c>
      <c r="Z10" s="347"/>
      <c r="AA10" s="347"/>
      <c r="AB10" s="347"/>
      <c r="AC10" s="347"/>
      <c r="AD10" s="347"/>
      <c r="AE10" s="347"/>
      <c r="AF10" s="347"/>
      <c r="AG10" s="347"/>
      <c r="AH10" s="347">
        <v>19</v>
      </c>
      <c r="AI10" s="347"/>
      <c r="AJ10" s="347"/>
      <c r="AK10" s="347"/>
      <c r="AL10" s="347"/>
      <c r="AM10" s="347"/>
      <c r="AN10" s="347"/>
      <c r="AO10" s="347"/>
      <c r="AP10" s="347">
        <v>20</v>
      </c>
      <c r="AQ10" s="347"/>
      <c r="AR10" s="347"/>
      <c r="AS10" s="347"/>
      <c r="AT10" s="347"/>
      <c r="AU10" s="347"/>
      <c r="AV10" s="347"/>
      <c r="AW10" s="347"/>
      <c r="AX10" s="347">
        <v>21</v>
      </c>
      <c r="AY10" s="347"/>
      <c r="AZ10" s="347"/>
      <c r="BA10" s="347"/>
      <c r="BB10" s="347"/>
      <c r="BC10" s="347"/>
      <c r="BD10" s="347"/>
      <c r="BE10" s="347"/>
      <c r="BF10" s="347">
        <v>22</v>
      </c>
      <c r="BG10" s="347"/>
      <c r="BH10" s="347"/>
      <c r="BI10" s="347"/>
      <c r="BJ10" s="347"/>
      <c r="BK10" s="347"/>
      <c r="BL10" s="347"/>
      <c r="BM10" s="347"/>
      <c r="BN10" s="347"/>
      <c r="BO10" s="347">
        <v>23</v>
      </c>
      <c r="BP10" s="347"/>
      <c r="BQ10" s="347"/>
      <c r="BR10" s="347"/>
      <c r="BS10" s="347"/>
      <c r="BT10" s="347"/>
      <c r="BU10" s="347"/>
      <c r="BV10" s="347"/>
      <c r="BW10" s="347"/>
      <c r="BX10" s="347">
        <v>24</v>
      </c>
      <c r="BY10" s="347"/>
      <c r="BZ10" s="347"/>
      <c r="CA10" s="347"/>
      <c r="CB10" s="347"/>
      <c r="CC10" s="347"/>
      <c r="CD10" s="347"/>
      <c r="CE10" s="347"/>
      <c r="CF10" s="347">
        <v>25</v>
      </c>
      <c r="CG10" s="347"/>
      <c r="CH10" s="347"/>
      <c r="CI10" s="347"/>
      <c r="CJ10" s="347"/>
      <c r="CK10" s="347"/>
      <c r="CL10" s="347"/>
      <c r="CM10" s="347"/>
      <c r="CN10" s="347">
        <v>26</v>
      </c>
      <c r="CO10" s="347"/>
      <c r="CP10" s="347"/>
      <c r="CQ10" s="347"/>
      <c r="CR10" s="347"/>
      <c r="CS10" s="347"/>
      <c r="CT10" s="347"/>
      <c r="CU10" s="347"/>
      <c r="CV10" s="347"/>
      <c r="CW10" s="347">
        <v>27</v>
      </c>
      <c r="CX10" s="347"/>
      <c r="CY10" s="347"/>
      <c r="CZ10" s="347"/>
      <c r="DA10" s="347"/>
      <c r="DB10" s="347"/>
      <c r="DC10" s="347"/>
      <c r="DD10" s="347"/>
      <c r="DE10" s="347">
        <v>28</v>
      </c>
      <c r="DF10" s="347"/>
      <c r="DG10" s="347"/>
      <c r="DH10" s="347"/>
      <c r="DI10" s="347"/>
      <c r="DJ10" s="347"/>
      <c r="DK10" s="347"/>
      <c r="DL10" s="347"/>
      <c r="DM10" s="347">
        <v>29</v>
      </c>
      <c r="DN10" s="347"/>
      <c r="DO10" s="347"/>
      <c r="DP10" s="347"/>
      <c r="DQ10" s="347"/>
      <c r="DR10" s="347"/>
      <c r="DS10" s="347"/>
      <c r="DT10" s="347"/>
      <c r="DU10" s="347"/>
      <c r="DV10" s="347">
        <v>30</v>
      </c>
      <c r="DW10" s="347"/>
      <c r="DX10" s="347"/>
      <c r="DY10" s="347"/>
      <c r="DZ10" s="347"/>
      <c r="EA10" s="347"/>
      <c r="EB10" s="347"/>
      <c r="EC10" s="347"/>
      <c r="ED10" s="347">
        <v>31</v>
      </c>
      <c r="EE10" s="347"/>
      <c r="EF10" s="347"/>
      <c r="EG10" s="347"/>
      <c r="EH10" s="347"/>
      <c r="EI10" s="347"/>
      <c r="EJ10" s="347"/>
      <c r="EK10" s="348"/>
    </row>
    <row r="11" spans="1:141" s="25" customFormat="1" ht="15" customHeight="1" x14ac:dyDescent="0.2">
      <c r="A11" s="286" t="s">
        <v>411</v>
      </c>
      <c r="B11" s="286"/>
      <c r="C11" s="286"/>
      <c r="D11" s="286"/>
      <c r="E11" s="286"/>
      <c r="F11" s="286"/>
      <c r="G11" s="286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350" t="s">
        <v>40</v>
      </c>
      <c r="U11" s="350"/>
      <c r="V11" s="350"/>
      <c r="W11" s="350"/>
      <c r="X11" s="350"/>
      <c r="Y11" s="528">
        <f>AH11</f>
        <v>2124.1999999999998</v>
      </c>
      <c r="Z11" s="528"/>
      <c r="AA11" s="528"/>
      <c r="AB11" s="528"/>
      <c r="AC11" s="528"/>
      <c r="AD11" s="528"/>
      <c r="AE11" s="528"/>
      <c r="AF11" s="528"/>
      <c r="AG11" s="528"/>
      <c r="AH11" s="528">
        <f>AH12</f>
        <v>2124.1999999999998</v>
      </c>
      <c r="AI11" s="528"/>
      <c r="AJ11" s="528"/>
      <c r="AK11" s="528"/>
      <c r="AL11" s="528"/>
      <c r="AM11" s="528"/>
      <c r="AN11" s="528"/>
      <c r="AO11" s="528"/>
      <c r="AP11" s="528"/>
      <c r="AQ11" s="528"/>
      <c r="AR11" s="528"/>
      <c r="AS11" s="528"/>
      <c r="AT11" s="528"/>
      <c r="AU11" s="528"/>
      <c r="AV11" s="528"/>
      <c r="AW11" s="528"/>
      <c r="AX11" s="528"/>
      <c r="AY11" s="528"/>
      <c r="AZ11" s="528"/>
      <c r="BA11" s="528"/>
      <c r="BB11" s="528"/>
      <c r="BC11" s="528"/>
      <c r="BD11" s="528"/>
      <c r="BE11" s="528"/>
      <c r="BF11" s="528"/>
      <c r="BG11" s="528"/>
      <c r="BH11" s="528"/>
      <c r="BI11" s="528"/>
      <c r="BJ11" s="528"/>
      <c r="BK11" s="528"/>
      <c r="BL11" s="528"/>
      <c r="BM11" s="528"/>
      <c r="BN11" s="528"/>
      <c r="BO11" s="528">
        <f>BO12</f>
        <v>2260739.04</v>
      </c>
      <c r="BP11" s="528"/>
      <c r="BQ11" s="528"/>
      <c r="BR11" s="528"/>
      <c r="BS11" s="528"/>
      <c r="BT11" s="528"/>
      <c r="BU11" s="528"/>
      <c r="BV11" s="528"/>
      <c r="BW11" s="528"/>
      <c r="BX11" s="528"/>
      <c r="BY11" s="528"/>
      <c r="BZ11" s="528"/>
      <c r="CA11" s="528"/>
      <c r="CB11" s="528"/>
      <c r="CC11" s="528"/>
      <c r="CD11" s="528"/>
      <c r="CE11" s="528"/>
      <c r="CF11" s="528"/>
      <c r="CG11" s="528"/>
      <c r="CH11" s="528"/>
      <c r="CI11" s="528"/>
      <c r="CJ11" s="528"/>
      <c r="CK11" s="528"/>
      <c r="CL11" s="528"/>
      <c r="CM11" s="528"/>
      <c r="CN11" s="528">
        <f>CN12</f>
        <v>385487.7</v>
      </c>
      <c r="CO11" s="528"/>
      <c r="CP11" s="528"/>
      <c r="CQ11" s="528"/>
      <c r="CR11" s="528"/>
      <c r="CS11" s="528"/>
      <c r="CT11" s="528"/>
      <c r="CU11" s="528"/>
      <c r="CV11" s="528"/>
      <c r="CW11" s="528"/>
      <c r="CX11" s="528"/>
      <c r="CY11" s="528"/>
      <c r="CZ11" s="528"/>
      <c r="DA11" s="528"/>
      <c r="DB11" s="528"/>
      <c r="DC11" s="528"/>
      <c r="DD11" s="528"/>
      <c r="DE11" s="528"/>
      <c r="DF11" s="528"/>
      <c r="DG11" s="528"/>
      <c r="DH11" s="528"/>
      <c r="DI11" s="528"/>
      <c r="DJ11" s="528"/>
      <c r="DK11" s="528"/>
      <c r="DL11" s="528"/>
      <c r="DM11" s="528"/>
      <c r="DN11" s="528"/>
      <c r="DO11" s="528"/>
      <c r="DP11" s="528"/>
      <c r="DQ11" s="528"/>
      <c r="DR11" s="528"/>
      <c r="DS11" s="528"/>
      <c r="DT11" s="528"/>
      <c r="DU11" s="528"/>
      <c r="DV11" s="528"/>
      <c r="DW11" s="528"/>
      <c r="DX11" s="528"/>
      <c r="DY11" s="528"/>
      <c r="DZ11" s="528"/>
      <c r="EA11" s="528"/>
      <c r="EB11" s="528"/>
      <c r="EC11" s="528"/>
      <c r="ED11" s="528"/>
      <c r="EE11" s="528"/>
      <c r="EF11" s="528"/>
      <c r="EG11" s="528"/>
      <c r="EH11" s="528"/>
      <c r="EI11" s="528"/>
      <c r="EJ11" s="528"/>
      <c r="EK11" s="529"/>
    </row>
    <row r="12" spans="1:141" s="25" customFormat="1" ht="12.75" x14ac:dyDescent="0.2">
      <c r="A12" s="313" t="s">
        <v>133</v>
      </c>
      <c r="B12" s="313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06" t="s">
        <v>419</v>
      </c>
      <c r="U12" s="306"/>
      <c r="V12" s="306"/>
      <c r="W12" s="306"/>
      <c r="X12" s="306"/>
      <c r="Y12" s="532">
        <f>AH12</f>
        <v>2124.1999999999998</v>
      </c>
      <c r="Z12" s="532"/>
      <c r="AA12" s="532"/>
      <c r="AB12" s="532"/>
      <c r="AC12" s="532"/>
      <c r="AD12" s="532"/>
      <c r="AE12" s="532"/>
      <c r="AF12" s="532"/>
      <c r="AG12" s="532"/>
      <c r="AH12" s="532">
        <v>2124.1999999999998</v>
      </c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532"/>
      <c r="AX12" s="532"/>
      <c r="AY12" s="532"/>
      <c r="AZ12" s="532"/>
      <c r="BA12" s="532"/>
      <c r="BB12" s="532"/>
      <c r="BC12" s="532"/>
      <c r="BD12" s="532"/>
      <c r="BE12" s="532"/>
      <c r="BF12" s="532"/>
      <c r="BG12" s="532"/>
      <c r="BH12" s="532"/>
      <c r="BI12" s="532"/>
      <c r="BJ12" s="532"/>
      <c r="BK12" s="532"/>
      <c r="BL12" s="532"/>
      <c r="BM12" s="532"/>
      <c r="BN12" s="532"/>
      <c r="BO12" s="532">
        <v>2260739.04</v>
      </c>
      <c r="BP12" s="532"/>
      <c r="BQ12" s="532"/>
      <c r="BR12" s="532"/>
      <c r="BS12" s="532"/>
      <c r="BT12" s="532"/>
      <c r="BU12" s="532"/>
      <c r="BV12" s="532"/>
      <c r="BW12" s="532"/>
      <c r="BX12" s="532"/>
      <c r="BY12" s="532"/>
      <c r="BZ12" s="532"/>
      <c r="CA12" s="532"/>
      <c r="CB12" s="532"/>
      <c r="CC12" s="532"/>
      <c r="CD12" s="532"/>
      <c r="CE12" s="532"/>
      <c r="CF12" s="532"/>
      <c r="CG12" s="532"/>
      <c r="CH12" s="532"/>
      <c r="CI12" s="532"/>
      <c r="CJ12" s="532"/>
      <c r="CK12" s="532"/>
      <c r="CL12" s="532"/>
      <c r="CM12" s="532"/>
      <c r="CN12" s="532">
        <v>385487.7</v>
      </c>
      <c r="CO12" s="532"/>
      <c r="CP12" s="532"/>
      <c r="CQ12" s="532"/>
      <c r="CR12" s="532"/>
      <c r="CS12" s="532"/>
      <c r="CT12" s="532"/>
      <c r="CU12" s="532"/>
      <c r="CV12" s="532"/>
      <c r="CW12" s="532"/>
      <c r="CX12" s="532"/>
      <c r="CY12" s="532"/>
      <c r="CZ12" s="532"/>
      <c r="DA12" s="532"/>
      <c r="DB12" s="532"/>
      <c r="DC12" s="532"/>
      <c r="DD12" s="532"/>
      <c r="DE12" s="532"/>
      <c r="DF12" s="532"/>
      <c r="DG12" s="532"/>
      <c r="DH12" s="532"/>
      <c r="DI12" s="532"/>
      <c r="DJ12" s="532"/>
      <c r="DK12" s="532"/>
      <c r="DL12" s="532"/>
      <c r="DM12" s="532"/>
      <c r="DN12" s="532"/>
      <c r="DO12" s="532"/>
      <c r="DP12" s="532"/>
      <c r="DQ12" s="532"/>
      <c r="DR12" s="532"/>
      <c r="DS12" s="532"/>
      <c r="DT12" s="532"/>
      <c r="DU12" s="532"/>
      <c r="DV12" s="532"/>
      <c r="DW12" s="532"/>
      <c r="DX12" s="532"/>
      <c r="DY12" s="532"/>
      <c r="DZ12" s="532"/>
      <c r="EA12" s="532"/>
      <c r="EB12" s="532"/>
      <c r="EC12" s="532"/>
      <c r="ED12" s="532"/>
      <c r="EE12" s="532"/>
      <c r="EF12" s="532"/>
      <c r="EG12" s="532"/>
      <c r="EH12" s="532"/>
      <c r="EI12" s="532"/>
      <c r="EJ12" s="532"/>
      <c r="EK12" s="533"/>
    </row>
    <row r="13" spans="1:141" s="25" customFormat="1" ht="12.75" x14ac:dyDescent="0.2">
      <c r="A13" s="290" t="s">
        <v>1186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306"/>
      <c r="U13" s="306"/>
      <c r="V13" s="306"/>
      <c r="W13" s="306"/>
      <c r="X13" s="306"/>
      <c r="Y13" s="532"/>
      <c r="Z13" s="532"/>
      <c r="AA13" s="532"/>
      <c r="AB13" s="532"/>
      <c r="AC13" s="532"/>
      <c r="AD13" s="532"/>
      <c r="AE13" s="532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532"/>
      <c r="BF13" s="532"/>
      <c r="BG13" s="532"/>
      <c r="BH13" s="532"/>
      <c r="BI13" s="532"/>
      <c r="BJ13" s="532"/>
      <c r="BK13" s="532"/>
      <c r="BL13" s="532"/>
      <c r="BM13" s="532"/>
      <c r="BN13" s="532"/>
      <c r="BO13" s="532"/>
      <c r="BP13" s="532"/>
      <c r="BQ13" s="532"/>
      <c r="BR13" s="532"/>
      <c r="BS13" s="532"/>
      <c r="BT13" s="532"/>
      <c r="BU13" s="532"/>
      <c r="BV13" s="532"/>
      <c r="BW13" s="532"/>
      <c r="BX13" s="532"/>
      <c r="BY13" s="532"/>
      <c r="BZ13" s="532"/>
      <c r="CA13" s="532"/>
      <c r="CB13" s="532"/>
      <c r="CC13" s="532"/>
      <c r="CD13" s="532"/>
      <c r="CE13" s="532"/>
      <c r="CF13" s="532"/>
      <c r="CG13" s="532"/>
      <c r="CH13" s="532"/>
      <c r="CI13" s="532"/>
      <c r="CJ13" s="532"/>
      <c r="CK13" s="532"/>
      <c r="CL13" s="532"/>
      <c r="CM13" s="532"/>
      <c r="CN13" s="532"/>
      <c r="CO13" s="532"/>
      <c r="CP13" s="532"/>
      <c r="CQ13" s="532"/>
      <c r="CR13" s="532"/>
      <c r="CS13" s="532"/>
      <c r="CT13" s="532"/>
      <c r="CU13" s="532"/>
      <c r="CV13" s="532"/>
      <c r="CW13" s="532"/>
      <c r="CX13" s="532"/>
      <c r="CY13" s="532"/>
      <c r="CZ13" s="532"/>
      <c r="DA13" s="532"/>
      <c r="DB13" s="532"/>
      <c r="DC13" s="532"/>
      <c r="DD13" s="532"/>
      <c r="DE13" s="532"/>
      <c r="DF13" s="532"/>
      <c r="DG13" s="532"/>
      <c r="DH13" s="532"/>
      <c r="DI13" s="532"/>
      <c r="DJ13" s="532"/>
      <c r="DK13" s="532"/>
      <c r="DL13" s="532"/>
      <c r="DM13" s="532"/>
      <c r="DN13" s="532"/>
      <c r="DO13" s="532"/>
      <c r="DP13" s="532"/>
      <c r="DQ13" s="532"/>
      <c r="DR13" s="532"/>
      <c r="DS13" s="532"/>
      <c r="DT13" s="532"/>
      <c r="DU13" s="532"/>
      <c r="DV13" s="532"/>
      <c r="DW13" s="532"/>
      <c r="DX13" s="532"/>
      <c r="DY13" s="532"/>
      <c r="DZ13" s="532"/>
      <c r="EA13" s="532"/>
      <c r="EB13" s="532"/>
      <c r="EC13" s="532"/>
      <c r="ED13" s="532"/>
      <c r="EE13" s="532"/>
      <c r="EF13" s="532"/>
      <c r="EG13" s="532"/>
      <c r="EH13" s="532"/>
      <c r="EI13" s="532"/>
      <c r="EJ13" s="532"/>
      <c r="EK13" s="533"/>
    </row>
    <row r="14" spans="1:141" s="25" customFormat="1" ht="15" customHeight="1" x14ac:dyDescent="0.2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306"/>
      <c r="U14" s="306"/>
      <c r="V14" s="306"/>
      <c r="W14" s="306"/>
      <c r="X14" s="306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532"/>
      <c r="BF14" s="532"/>
      <c r="BG14" s="532"/>
      <c r="BH14" s="532"/>
      <c r="BI14" s="532"/>
      <c r="BJ14" s="532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532"/>
      <c r="BV14" s="532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532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532"/>
      <c r="CT14" s="532"/>
      <c r="CU14" s="532"/>
      <c r="CV14" s="532"/>
      <c r="CW14" s="532"/>
      <c r="CX14" s="532"/>
      <c r="CY14" s="532"/>
      <c r="CZ14" s="532"/>
      <c r="DA14" s="532"/>
      <c r="DB14" s="532"/>
      <c r="DC14" s="532"/>
      <c r="DD14" s="532"/>
      <c r="DE14" s="532"/>
      <c r="DF14" s="532"/>
      <c r="DG14" s="532"/>
      <c r="DH14" s="532"/>
      <c r="DI14" s="532"/>
      <c r="DJ14" s="532"/>
      <c r="DK14" s="532"/>
      <c r="DL14" s="532"/>
      <c r="DM14" s="532"/>
      <c r="DN14" s="532"/>
      <c r="DO14" s="532"/>
      <c r="DP14" s="532"/>
      <c r="DQ14" s="532"/>
      <c r="DR14" s="532"/>
      <c r="DS14" s="532"/>
      <c r="DT14" s="532"/>
      <c r="DU14" s="532"/>
      <c r="DV14" s="532"/>
      <c r="DW14" s="532"/>
      <c r="DX14" s="532"/>
      <c r="DY14" s="532"/>
      <c r="DZ14" s="532"/>
      <c r="EA14" s="532"/>
      <c r="EB14" s="532"/>
      <c r="EC14" s="532"/>
      <c r="ED14" s="532"/>
      <c r="EE14" s="532"/>
      <c r="EF14" s="532"/>
      <c r="EG14" s="532"/>
      <c r="EH14" s="532"/>
      <c r="EI14" s="532"/>
      <c r="EJ14" s="532"/>
      <c r="EK14" s="533"/>
    </row>
    <row r="15" spans="1:141" s="25" customFormat="1" ht="15" customHeight="1" x14ac:dyDescent="0.2">
      <c r="A15" s="286" t="s">
        <v>412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306" t="s">
        <v>41</v>
      </c>
      <c r="U15" s="306"/>
      <c r="V15" s="306"/>
      <c r="W15" s="306"/>
      <c r="X15" s="306"/>
      <c r="Y15" s="532"/>
      <c r="Z15" s="532"/>
      <c r="AA15" s="532"/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532"/>
      <c r="BF15" s="532"/>
      <c r="BG15" s="532"/>
      <c r="BH15" s="532"/>
      <c r="BI15" s="532"/>
      <c r="BJ15" s="532"/>
      <c r="BK15" s="532"/>
      <c r="BL15" s="532"/>
      <c r="BM15" s="532"/>
      <c r="BN15" s="532"/>
      <c r="BO15" s="532"/>
      <c r="BP15" s="532"/>
      <c r="BQ15" s="532"/>
      <c r="BR15" s="532"/>
      <c r="BS15" s="532"/>
      <c r="BT15" s="532"/>
      <c r="BU15" s="532"/>
      <c r="BV15" s="532"/>
      <c r="BW15" s="532"/>
      <c r="BX15" s="532"/>
      <c r="BY15" s="532"/>
      <c r="BZ15" s="532"/>
      <c r="CA15" s="532"/>
      <c r="CB15" s="532"/>
      <c r="CC15" s="532"/>
      <c r="CD15" s="532"/>
      <c r="CE15" s="532"/>
      <c r="CF15" s="532"/>
      <c r="CG15" s="532"/>
      <c r="CH15" s="532"/>
      <c r="CI15" s="532"/>
      <c r="CJ15" s="532"/>
      <c r="CK15" s="532"/>
      <c r="CL15" s="532"/>
      <c r="CM15" s="532"/>
      <c r="CN15" s="532"/>
      <c r="CO15" s="532"/>
      <c r="CP15" s="532"/>
      <c r="CQ15" s="532"/>
      <c r="CR15" s="532"/>
      <c r="CS15" s="532"/>
      <c r="CT15" s="532"/>
      <c r="CU15" s="532"/>
      <c r="CV15" s="532"/>
      <c r="CW15" s="532"/>
      <c r="CX15" s="532"/>
      <c r="CY15" s="532"/>
      <c r="CZ15" s="532"/>
      <c r="DA15" s="532"/>
      <c r="DB15" s="532"/>
      <c r="DC15" s="532"/>
      <c r="DD15" s="532"/>
      <c r="DE15" s="532"/>
      <c r="DF15" s="532"/>
      <c r="DG15" s="532"/>
      <c r="DH15" s="532"/>
      <c r="DI15" s="532"/>
      <c r="DJ15" s="532"/>
      <c r="DK15" s="532"/>
      <c r="DL15" s="532"/>
      <c r="DM15" s="532"/>
      <c r="DN15" s="532"/>
      <c r="DO15" s="532"/>
      <c r="DP15" s="532"/>
      <c r="DQ15" s="532"/>
      <c r="DR15" s="532"/>
      <c r="DS15" s="532"/>
      <c r="DT15" s="532"/>
      <c r="DU15" s="532"/>
      <c r="DV15" s="532"/>
      <c r="DW15" s="532"/>
      <c r="DX15" s="532"/>
      <c r="DY15" s="532"/>
      <c r="DZ15" s="532"/>
      <c r="EA15" s="532"/>
      <c r="EB15" s="532"/>
      <c r="EC15" s="532"/>
      <c r="ED15" s="532"/>
      <c r="EE15" s="532"/>
      <c r="EF15" s="532"/>
      <c r="EG15" s="532"/>
      <c r="EH15" s="532"/>
      <c r="EI15" s="532"/>
      <c r="EJ15" s="532"/>
      <c r="EK15" s="533"/>
    </row>
    <row r="16" spans="1:141" s="25" customFormat="1" ht="12.75" x14ac:dyDescent="0.2">
      <c r="A16" s="313" t="s">
        <v>133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06" t="s">
        <v>420</v>
      </c>
      <c r="U16" s="306"/>
      <c r="V16" s="306"/>
      <c r="W16" s="306"/>
      <c r="X16" s="306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532"/>
      <c r="BJ16" s="532"/>
      <c r="BK16" s="532"/>
      <c r="BL16" s="532"/>
      <c r="BM16" s="532"/>
      <c r="BN16" s="532"/>
      <c r="BO16" s="532"/>
      <c r="BP16" s="532"/>
      <c r="BQ16" s="532"/>
      <c r="BR16" s="532"/>
      <c r="BS16" s="532"/>
      <c r="BT16" s="532"/>
      <c r="BU16" s="532"/>
      <c r="BV16" s="532"/>
      <c r="BW16" s="532"/>
      <c r="BX16" s="532"/>
      <c r="BY16" s="532"/>
      <c r="BZ16" s="532"/>
      <c r="CA16" s="532"/>
      <c r="CB16" s="532"/>
      <c r="CC16" s="532"/>
      <c r="CD16" s="532"/>
      <c r="CE16" s="532"/>
      <c r="CF16" s="532"/>
      <c r="CG16" s="532"/>
      <c r="CH16" s="532"/>
      <c r="CI16" s="532"/>
      <c r="CJ16" s="532"/>
      <c r="CK16" s="532"/>
      <c r="CL16" s="532"/>
      <c r="CM16" s="532"/>
      <c r="CN16" s="532"/>
      <c r="CO16" s="532"/>
      <c r="CP16" s="532"/>
      <c r="CQ16" s="532"/>
      <c r="CR16" s="532"/>
      <c r="CS16" s="532"/>
      <c r="CT16" s="532"/>
      <c r="CU16" s="532"/>
      <c r="CV16" s="532"/>
      <c r="CW16" s="532"/>
      <c r="CX16" s="532"/>
      <c r="CY16" s="532"/>
      <c r="CZ16" s="532"/>
      <c r="DA16" s="532"/>
      <c r="DB16" s="532"/>
      <c r="DC16" s="532"/>
      <c r="DD16" s="532"/>
      <c r="DE16" s="532"/>
      <c r="DF16" s="532"/>
      <c r="DG16" s="532"/>
      <c r="DH16" s="532"/>
      <c r="DI16" s="532"/>
      <c r="DJ16" s="532"/>
      <c r="DK16" s="532"/>
      <c r="DL16" s="532"/>
      <c r="DM16" s="532"/>
      <c r="DN16" s="532"/>
      <c r="DO16" s="532"/>
      <c r="DP16" s="532"/>
      <c r="DQ16" s="532"/>
      <c r="DR16" s="532"/>
      <c r="DS16" s="532"/>
      <c r="DT16" s="532"/>
      <c r="DU16" s="532"/>
      <c r="DV16" s="532"/>
      <c r="DW16" s="532"/>
      <c r="DX16" s="532"/>
      <c r="DY16" s="532"/>
      <c r="DZ16" s="532"/>
      <c r="EA16" s="532"/>
      <c r="EB16" s="532"/>
      <c r="EC16" s="532"/>
      <c r="ED16" s="532"/>
      <c r="EE16" s="532"/>
      <c r="EF16" s="532"/>
      <c r="EG16" s="532"/>
      <c r="EH16" s="532"/>
      <c r="EI16" s="532"/>
      <c r="EJ16" s="532"/>
      <c r="EK16" s="533"/>
    </row>
    <row r="17" spans="1:141" s="25" customFormat="1" ht="12.75" x14ac:dyDescent="0.2">
      <c r="A17" s="290"/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306"/>
      <c r="U17" s="306"/>
      <c r="V17" s="306"/>
      <c r="W17" s="306"/>
      <c r="X17" s="306"/>
      <c r="Y17" s="532"/>
      <c r="Z17" s="532"/>
      <c r="AA17" s="532"/>
      <c r="AB17" s="532"/>
      <c r="AC17" s="532"/>
      <c r="AD17" s="532"/>
      <c r="AE17" s="532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532"/>
      <c r="BF17" s="532"/>
      <c r="BG17" s="532"/>
      <c r="BH17" s="532"/>
      <c r="BI17" s="532"/>
      <c r="BJ17" s="532"/>
      <c r="BK17" s="532"/>
      <c r="BL17" s="532"/>
      <c r="BM17" s="532"/>
      <c r="BN17" s="532"/>
      <c r="BO17" s="532"/>
      <c r="BP17" s="532"/>
      <c r="BQ17" s="532"/>
      <c r="BR17" s="532"/>
      <c r="BS17" s="532"/>
      <c r="BT17" s="532"/>
      <c r="BU17" s="532"/>
      <c r="BV17" s="532"/>
      <c r="BW17" s="532"/>
      <c r="BX17" s="532"/>
      <c r="BY17" s="532"/>
      <c r="BZ17" s="532"/>
      <c r="CA17" s="532"/>
      <c r="CB17" s="532"/>
      <c r="CC17" s="532"/>
      <c r="CD17" s="532"/>
      <c r="CE17" s="532"/>
      <c r="CF17" s="532"/>
      <c r="CG17" s="532"/>
      <c r="CH17" s="532"/>
      <c r="CI17" s="532"/>
      <c r="CJ17" s="532"/>
      <c r="CK17" s="532"/>
      <c r="CL17" s="532"/>
      <c r="CM17" s="532"/>
      <c r="CN17" s="532"/>
      <c r="CO17" s="532"/>
      <c r="CP17" s="532"/>
      <c r="CQ17" s="532"/>
      <c r="CR17" s="532"/>
      <c r="CS17" s="532"/>
      <c r="CT17" s="532"/>
      <c r="CU17" s="532"/>
      <c r="CV17" s="532"/>
      <c r="CW17" s="532"/>
      <c r="CX17" s="532"/>
      <c r="CY17" s="532"/>
      <c r="CZ17" s="532"/>
      <c r="DA17" s="532"/>
      <c r="DB17" s="532"/>
      <c r="DC17" s="532"/>
      <c r="DD17" s="532"/>
      <c r="DE17" s="532"/>
      <c r="DF17" s="532"/>
      <c r="DG17" s="532"/>
      <c r="DH17" s="532"/>
      <c r="DI17" s="532"/>
      <c r="DJ17" s="532"/>
      <c r="DK17" s="532"/>
      <c r="DL17" s="532"/>
      <c r="DM17" s="532"/>
      <c r="DN17" s="532"/>
      <c r="DO17" s="532"/>
      <c r="DP17" s="532"/>
      <c r="DQ17" s="532"/>
      <c r="DR17" s="532"/>
      <c r="DS17" s="532"/>
      <c r="DT17" s="532"/>
      <c r="DU17" s="532"/>
      <c r="DV17" s="532"/>
      <c r="DW17" s="532"/>
      <c r="DX17" s="532"/>
      <c r="DY17" s="532"/>
      <c r="DZ17" s="532"/>
      <c r="EA17" s="532"/>
      <c r="EB17" s="532"/>
      <c r="EC17" s="532"/>
      <c r="ED17" s="532"/>
      <c r="EE17" s="532"/>
      <c r="EF17" s="532"/>
      <c r="EG17" s="532"/>
      <c r="EH17" s="532"/>
      <c r="EI17" s="532"/>
      <c r="EJ17" s="532"/>
      <c r="EK17" s="533"/>
    </row>
    <row r="18" spans="1:141" s="25" customFormat="1" ht="15" customHeight="1" x14ac:dyDescent="0.2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306"/>
      <c r="U18" s="306"/>
      <c r="V18" s="306"/>
      <c r="W18" s="306"/>
      <c r="X18" s="306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  <c r="BF18" s="532"/>
      <c r="BG18" s="532"/>
      <c r="BH18" s="532"/>
      <c r="BI18" s="532"/>
      <c r="BJ18" s="532"/>
      <c r="BK18" s="532"/>
      <c r="BL18" s="532"/>
      <c r="BM18" s="532"/>
      <c r="BN18" s="532"/>
      <c r="BO18" s="532"/>
      <c r="BP18" s="532"/>
      <c r="BQ18" s="532"/>
      <c r="BR18" s="532"/>
      <c r="BS18" s="532"/>
      <c r="BT18" s="532"/>
      <c r="BU18" s="532"/>
      <c r="BV18" s="532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532"/>
      <c r="CI18" s="532"/>
      <c r="CJ18" s="532"/>
      <c r="CK18" s="532"/>
      <c r="CL18" s="532"/>
      <c r="CM18" s="532"/>
      <c r="CN18" s="532"/>
      <c r="CO18" s="532"/>
      <c r="CP18" s="532"/>
      <c r="CQ18" s="532"/>
      <c r="CR18" s="532"/>
      <c r="CS18" s="532"/>
      <c r="CT18" s="532"/>
      <c r="CU18" s="532"/>
      <c r="CV18" s="532"/>
      <c r="CW18" s="532"/>
      <c r="CX18" s="532"/>
      <c r="CY18" s="532"/>
      <c r="CZ18" s="532"/>
      <c r="DA18" s="532"/>
      <c r="DB18" s="532"/>
      <c r="DC18" s="532"/>
      <c r="DD18" s="532"/>
      <c r="DE18" s="532"/>
      <c r="DF18" s="532"/>
      <c r="DG18" s="532"/>
      <c r="DH18" s="532"/>
      <c r="DI18" s="532"/>
      <c r="DJ18" s="532"/>
      <c r="DK18" s="532"/>
      <c r="DL18" s="532"/>
      <c r="DM18" s="532"/>
      <c r="DN18" s="532"/>
      <c r="DO18" s="532"/>
      <c r="DP18" s="532"/>
      <c r="DQ18" s="532"/>
      <c r="DR18" s="532"/>
      <c r="DS18" s="532"/>
      <c r="DT18" s="532"/>
      <c r="DU18" s="532"/>
      <c r="DV18" s="532"/>
      <c r="DW18" s="532"/>
      <c r="DX18" s="532"/>
      <c r="DY18" s="532"/>
      <c r="DZ18" s="532"/>
      <c r="EA18" s="532"/>
      <c r="EB18" s="532"/>
      <c r="EC18" s="532"/>
      <c r="ED18" s="532"/>
      <c r="EE18" s="532"/>
      <c r="EF18" s="532"/>
      <c r="EG18" s="532"/>
      <c r="EH18" s="532"/>
      <c r="EI18" s="532"/>
      <c r="EJ18" s="532"/>
      <c r="EK18" s="533"/>
    </row>
    <row r="19" spans="1:141" s="25" customFormat="1" ht="12.75" x14ac:dyDescent="0.2">
      <c r="A19" s="304" t="s">
        <v>413</v>
      </c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6" t="s">
        <v>168</v>
      </c>
      <c r="U19" s="306"/>
      <c r="V19" s="306"/>
      <c r="W19" s="306"/>
      <c r="X19" s="306"/>
      <c r="Y19" s="532"/>
      <c r="Z19" s="532"/>
      <c r="AA19" s="532"/>
      <c r="AB19" s="532"/>
      <c r="AC19" s="532"/>
      <c r="AD19" s="532"/>
      <c r="AE19" s="532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532"/>
      <c r="BF19" s="532"/>
      <c r="BG19" s="532"/>
      <c r="BH19" s="532"/>
      <c r="BI19" s="532"/>
      <c r="BJ19" s="532"/>
      <c r="BK19" s="532"/>
      <c r="BL19" s="532"/>
      <c r="BM19" s="532"/>
      <c r="BN19" s="532"/>
      <c r="BO19" s="532"/>
      <c r="BP19" s="532"/>
      <c r="BQ19" s="532"/>
      <c r="BR19" s="532"/>
      <c r="BS19" s="532"/>
      <c r="BT19" s="532"/>
      <c r="BU19" s="532"/>
      <c r="BV19" s="532"/>
      <c r="BW19" s="532"/>
      <c r="BX19" s="532"/>
      <c r="BY19" s="532"/>
      <c r="BZ19" s="532"/>
      <c r="CA19" s="532"/>
      <c r="CB19" s="532"/>
      <c r="CC19" s="532"/>
      <c r="CD19" s="532"/>
      <c r="CE19" s="532"/>
      <c r="CF19" s="532"/>
      <c r="CG19" s="532"/>
      <c r="CH19" s="532"/>
      <c r="CI19" s="532"/>
      <c r="CJ19" s="532"/>
      <c r="CK19" s="532"/>
      <c r="CL19" s="532"/>
      <c r="CM19" s="532"/>
      <c r="CN19" s="532"/>
      <c r="CO19" s="532"/>
      <c r="CP19" s="532"/>
      <c r="CQ19" s="532"/>
      <c r="CR19" s="532"/>
      <c r="CS19" s="532"/>
      <c r="CT19" s="532"/>
      <c r="CU19" s="532"/>
      <c r="CV19" s="532"/>
      <c r="CW19" s="532"/>
      <c r="CX19" s="532"/>
      <c r="CY19" s="532"/>
      <c r="CZ19" s="532"/>
      <c r="DA19" s="532"/>
      <c r="DB19" s="532"/>
      <c r="DC19" s="532"/>
      <c r="DD19" s="532"/>
      <c r="DE19" s="532"/>
      <c r="DF19" s="532"/>
      <c r="DG19" s="532"/>
      <c r="DH19" s="532"/>
      <c r="DI19" s="532"/>
      <c r="DJ19" s="532"/>
      <c r="DK19" s="532"/>
      <c r="DL19" s="532"/>
      <c r="DM19" s="532"/>
      <c r="DN19" s="532"/>
      <c r="DO19" s="532"/>
      <c r="DP19" s="532"/>
      <c r="DQ19" s="532"/>
      <c r="DR19" s="532"/>
      <c r="DS19" s="532"/>
      <c r="DT19" s="532"/>
      <c r="DU19" s="532"/>
      <c r="DV19" s="532"/>
      <c r="DW19" s="532"/>
      <c r="DX19" s="532"/>
      <c r="DY19" s="532"/>
      <c r="DZ19" s="532"/>
      <c r="EA19" s="532"/>
      <c r="EB19" s="532"/>
      <c r="EC19" s="532"/>
      <c r="ED19" s="532"/>
      <c r="EE19" s="532"/>
      <c r="EF19" s="532"/>
      <c r="EG19" s="532"/>
      <c r="EH19" s="532"/>
      <c r="EI19" s="532"/>
      <c r="EJ19" s="532"/>
      <c r="EK19" s="533"/>
    </row>
    <row r="20" spans="1:141" s="25" customFormat="1" ht="12.75" x14ac:dyDescent="0.2">
      <c r="A20" s="290" t="s">
        <v>414</v>
      </c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306"/>
      <c r="U20" s="306"/>
      <c r="V20" s="306"/>
      <c r="W20" s="306"/>
      <c r="X20" s="306"/>
      <c r="Y20" s="532"/>
      <c r="Z20" s="532"/>
      <c r="AA20" s="532"/>
      <c r="AB20" s="532"/>
      <c r="AC20" s="532"/>
      <c r="AD20" s="532"/>
      <c r="AE20" s="532"/>
      <c r="AF20" s="532"/>
      <c r="AG20" s="532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532"/>
      <c r="BF20" s="532"/>
      <c r="BG20" s="532"/>
      <c r="BH20" s="532"/>
      <c r="BI20" s="532"/>
      <c r="BJ20" s="532"/>
      <c r="BK20" s="532"/>
      <c r="BL20" s="532"/>
      <c r="BM20" s="532"/>
      <c r="BN20" s="532"/>
      <c r="BO20" s="532"/>
      <c r="BP20" s="532"/>
      <c r="BQ20" s="532"/>
      <c r="BR20" s="532"/>
      <c r="BS20" s="532"/>
      <c r="BT20" s="532"/>
      <c r="BU20" s="532"/>
      <c r="BV20" s="532"/>
      <c r="BW20" s="532"/>
      <c r="BX20" s="532"/>
      <c r="BY20" s="532"/>
      <c r="BZ20" s="532"/>
      <c r="CA20" s="532"/>
      <c r="CB20" s="532"/>
      <c r="CC20" s="532"/>
      <c r="CD20" s="532"/>
      <c r="CE20" s="532"/>
      <c r="CF20" s="532"/>
      <c r="CG20" s="532"/>
      <c r="CH20" s="532"/>
      <c r="CI20" s="532"/>
      <c r="CJ20" s="532"/>
      <c r="CK20" s="532"/>
      <c r="CL20" s="532"/>
      <c r="CM20" s="532"/>
      <c r="CN20" s="532"/>
      <c r="CO20" s="532"/>
      <c r="CP20" s="532"/>
      <c r="CQ20" s="532"/>
      <c r="CR20" s="532"/>
      <c r="CS20" s="532"/>
      <c r="CT20" s="532"/>
      <c r="CU20" s="532"/>
      <c r="CV20" s="532"/>
      <c r="CW20" s="532"/>
      <c r="CX20" s="532"/>
      <c r="CY20" s="532"/>
      <c r="CZ20" s="532"/>
      <c r="DA20" s="532"/>
      <c r="DB20" s="532"/>
      <c r="DC20" s="532"/>
      <c r="DD20" s="532"/>
      <c r="DE20" s="532"/>
      <c r="DF20" s="532"/>
      <c r="DG20" s="532"/>
      <c r="DH20" s="532"/>
      <c r="DI20" s="532"/>
      <c r="DJ20" s="532"/>
      <c r="DK20" s="532"/>
      <c r="DL20" s="532"/>
      <c r="DM20" s="532"/>
      <c r="DN20" s="532"/>
      <c r="DO20" s="532"/>
      <c r="DP20" s="532"/>
      <c r="DQ20" s="532"/>
      <c r="DR20" s="532"/>
      <c r="DS20" s="532"/>
      <c r="DT20" s="532"/>
      <c r="DU20" s="532"/>
      <c r="DV20" s="532"/>
      <c r="DW20" s="532"/>
      <c r="DX20" s="532"/>
      <c r="DY20" s="532"/>
      <c r="DZ20" s="532"/>
      <c r="EA20" s="532"/>
      <c r="EB20" s="532"/>
      <c r="EC20" s="532"/>
      <c r="ED20" s="532"/>
      <c r="EE20" s="532"/>
      <c r="EF20" s="532"/>
      <c r="EG20" s="532"/>
      <c r="EH20" s="532"/>
      <c r="EI20" s="532"/>
      <c r="EJ20" s="532"/>
      <c r="EK20" s="533"/>
    </row>
    <row r="21" spans="1:141" s="25" customFormat="1" ht="12.75" x14ac:dyDescent="0.2">
      <c r="A21" s="313" t="s">
        <v>133</v>
      </c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06" t="s">
        <v>421</v>
      </c>
      <c r="U21" s="306"/>
      <c r="V21" s="306"/>
      <c r="W21" s="306"/>
      <c r="X21" s="306"/>
      <c r="Y21" s="532"/>
      <c r="Z21" s="532"/>
      <c r="AA21" s="532"/>
      <c r="AB21" s="532"/>
      <c r="AC21" s="532"/>
      <c r="AD21" s="532"/>
      <c r="AE21" s="532"/>
      <c r="AF21" s="532"/>
      <c r="AG21" s="532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532"/>
      <c r="BF21" s="532"/>
      <c r="BG21" s="532"/>
      <c r="BH21" s="532"/>
      <c r="BI21" s="532"/>
      <c r="BJ21" s="532"/>
      <c r="BK21" s="532"/>
      <c r="BL21" s="532"/>
      <c r="BM21" s="532"/>
      <c r="BN21" s="532"/>
      <c r="BO21" s="532"/>
      <c r="BP21" s="532"/>
      <c r="BQ21" s="532"/>
      <c r="BR21" s="532"/>
      <c r="BS21" s="532"/>
      <c r="BT21" s="532"/>
      <c r="BU21" s="532"/>
      <c r="BV21" s="532"/>
      <c r="BW21" s="532"/>
      <c r="BX21" s="532"/>
      <c r="BY21" s="532"/>
      <c r="BZ21" s="532"/>
      <c r="CA21" s="532"/>
      <c r="CB21" s="532"/>
      <c r="CC21" s="532"/>
      <c r="CD21" s="532"/>
      <c r="CE21" s="532"/>
      <c r="CF21" s="532"/>
      <c r="CG21" s="532"/>
      <c r="CH21" s="532"/>
      <c r="CI21" s="532"/>
      <c r="CJ21" s="532"/>
      <c r="CK21" s="532"/>
      <c r="CL21" s="532"/>
      <c r="CM21" s="532"/>
      <c r="CN21" s="532"/>
      <c r="CO21" s="532"/>
      <c r="CP21" s="532"/>
      <c r="CQ21" s="532"/>
      <c r="CR21" s="532"/>
      <c r="CS21" s="532"/>
      <c r="CT21" s="532"/>
      <c r="CU21" s="532"/>
      <c r="CV21" s="532"/>
      <c r="CW21" s="532"/>
      <c r="CX21" s="532"/>
      <c r="CY21" s="532"/>
      <c r="CZ21" s="532"/>
      <c r="DA21" s="532"/>
      <c r="DB21" s="532"/>
      <c r="DC21" s="532"/>
      <c r="DD21" s="532"/>
      <c r="DE21" s="532"/>
      <c r="DF21" s="532"/>
      <c r="DG21" s="532"/>
      <c r="DH21" s="532"/>
      <c r="DI21" s="532"/>
      <c r="DJ21" s="532"/>
      <c r="DK21" s="532"/>
      <c r="DL21" s="532"/>
      <c r="DM21" s="532"/>
      <c r="DN21" s="532"/>
      <c r="DO21" s="532"/>
      <c r="DP21" s="532"/>
      <c r="DQ21" s="532"/>
      <c r="DR21" s="532"/>
      <c r="DS21" s="532"/>
      <c r="DT21" s="532"/>
      <c r="DU21" s="532"/>
      <c r="DV21" s="532"/>
      <c r="DW21" s="532"/>
      <c r="DX21" s="532"/>
      <c r="DY21" s="532"/>
      <c r="DZ21" s="532"/>
      <c r="EA21" s="532"/>
      <c r="EB21" s="532"/>
      <c r="EC21" s="532"/>
      <c r="ED21" s="532"/>
      <c r="EE21" s="532"/>
      <c r="EF21" s="532"/>
      <c r="EG21" s="532"/>
      <c r="EH21" s="532"/>
      <c r="EI21" s="532"/>
      <c r="EJ21" s="532"/>
      <c r="EK21" s="533"/>
    </row>
    <row r="22" spans="1:141" s="25" customFormat="1" ht="12.75" x14ac:dyDescent="0.2">
      <c r="A22" s="290"/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306"/>
      <c r="U22" s="306"/>
      <c r="V22" s="306"/>
      <c r="W22" s="306"/>
      <c r="X22" s="306"/>
      <c r="Y22" s="532"/>
      <c r="Z22" s="532"/>
      <c r="AA22" s="532"/>
      <c r="AB22" s="532"/>
      <c r="AC22" s="532"/>
      <c r="AD22" s="532"/>
      <c r="AE22" s="532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532"/>
      <c r="BF22" s="532"/>
      <c r="BG22" s="532"/>
      <c r="BH22" s="532"/>
      <c r="BI22" s="532"/>
      <c r="BJ22" s="532"/>
      <c r="BK22" s="532"/>
      <c r="BL22" s="532"/>
      <c r="BM22" s="532"/>
      <c r="BN22" s="532"/>
      <c r="BO22" s="532"/>
      <c r="BP22" s="532"/>
      <c r="BQ22" s="532"/>
      <c r="BR22" s="532"/>
      <c r="BS22" s="532"/>
      <c r="BT22" s="532"/>
      <c r="BU22" s="532"/>
      <c r="BV22" s="532"/>
      <c r="BW22" s="532"/>
      <c r="BX22" s="532"/>
      <c r="BY22" s="532"/>
      <c r="BZ22" s="532"/>
      <c r="CA22" s="532"/>
      <c r="CB22" s="532"/>
      <c r="CC22" s="532"/>
      <c r="CD22" s="532"/>
      <c r="CE22" s="532"/>
      <c r="CF22" s="532"/>
      <c r="CG22" s="532"/>
      <c r="CH22" s="532"/>
      <c r="CI22" s="532"/>
      <c r="CJ22" s="532"/>
      <c r="CK22" s="532"/>
      <c r="CL22" s="532"/>
      <c r="CM22" s="532"/>
      <c r="CN22" s="532"/>
      <c r="CO22" s="532"/>
      <c r="CP22" s="532"/>
      <c r="CQ22" s="532"/>
      <c r="CR22" s="532"/>
      <c r="CS22" s="532"/>
      <c r="CT22" s="532"/>
      <c r="CU22" s="532"/>
      <c r="CV22" s="532"/>
      <c r="CW22" s="532"/>
      <c r="CX22" s="532"/>
      <c r="CY22" s="532"/>
      <c r="CZ22" s="532"/>
      <c r="DA22" s="532"/>
      <c r="DB22" s="532"/>
      <c r="DC22" s="532"/>
      <c r="DD22" s="532"/>
      <c r="DE22" s="532"/>
      <c r="DF22" s="532"/>
      <c r="DG22" s="532"/>
      <c r="DH22" s="532"/>
      <c r="DI22" s="532"/>
      <c r="DJ22" s="532"/>
      <c r="DK22" s="532"/>
      <c r="DL22" s="532"/>
      <c r="DM22" s="532"/>
      <c r="DN22" s="532"/>
      <c r="DO22" s="532"/>
      <c r="DP22" s="532"/>
      <c r="DQ22" s="532"/>
      <c r="DR22" s="532"/>
      <c r="DS22" s="532"/>
      <c r="DT22" s="532"/>
      <c r="DU22" s="532"/>
      <c r="DV22" s="532"/>
      <c r="DW22" s="532"/>
      <c r="DX22" s="532"/>
      <c r="DY22" s="532"/>
      <c r="DZ22" s="532"/>
      <c r="EA22" s="532"/>
      <c r="EB22" s="532"/>
      <c r="EC22" s="532"/>
      <c r="ED22" s="532"/>
      <c r="EE22" s="532"/>
      <c r="EF22" s="532"/>
      <c r="EG22" s="532"/>
      <c r="EH22" s="532"/>
      <c r="EI22" s="532"/>
      <c r="EJ22" s="532"/>
      <c r="EK22" s="533"/>
    </row>
    <row r="23" spans="1:141" s="25" customFormat="1" ht="15" customHeight="1" x14ac:dyDescent="0.2">
      <c r="A23" s="286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306"/>
      <c r="U23" s="306"/>
      <c r="V23" s="306"/>
      <c r="W23" s="306"/>
      <c r="X23" s="306"/>
      <c r="Y23" s="532"/>
      <c r="Z23" s="532"/>
      <c r="AA23" s="532"/>
      <c r="AB23" s="532"/>
      <c r="AC23" s="532"/>
      <c r="AD23" s="532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  <c r="BF23" s="532"/>
      <c r="BG23" s="532"/>
      <c r="BH23" s="532"/>
      <c r="BI23" s="532"/>
      <c r="BJ23" s="532"/>
      <c r="BK23" s="532"/>
      <c r="BL23" s="532"/>
      <c r="BM23" s="532"/>
      <c r="BN23" s="532"/>
      <c r="BO23" s="532"/>
      <c r="BP23" s="532"/>
      <c r="BQ23" s="532"/>
      <c r="BR23" s="532"/>
      <c r="BS23" s="532"/>
      <c r="BT23" s="532"/>
      <c r="BU23" s="532"/>
      <c r="BV23" s="532"/>
      <c r="BW23" s="532"/>
      <c r="BX23" s="532"/>
      <c r="BY23" s="532"/>
      <c r="BZ23" s="532"/>
      <c r="CA23" s="532"/>
      <c r="CB23" s="532"/>
      <c r="CC23" s="532"/>
      <c r="CD23" s="532"/>
      <c r="CE23" s="532"/>
      <c r="CF23" s="532"/>
      <c r="CG23" s="532"/>
      <c r="CH23" s="532"/>
      <c r="CI23" s="532"/>
      <c r="CJ23" s="532"/>
      <c r="CK23" s="532"/>
      <c r="CL23" s="532"/>
      <c r="CM23" s="532"/>
      <c r="CN23" s="532"/>
      <c r="CO23" s="532"/>
      <c r="CP23" s="532"/>
      <c r="CQ23" s="532"/>
      <c r="CR23" s="532"/>
      <c r="CS23" s="532"/>
      <c r="CT23" s="532"/>
      <c r="CU23" s="532"/>
      <c r="CV23" s="532"/>
      <c r="CW23" s="532"/>
      <c r="CX23" s="532"/>
      <c r="CY23" s="532"/>
      <c r="CZ23" s="532"/>
      <c r="DA23" s="532"/>
      <c r="DB23" s="532"/>
      <c r="DC23" s="532"/>
      <c r="DD23" s="532"/>
      <c r="DE23" s="532"/>
      <c r="DF23" s="532"/>
      <c r="DG23" s="532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2"/>
      <c r="DS23" s="532"/>
      <c r="DT23" s="532"/>
      <c r="DU23" s="532"/>
      <c r="DV23" s="532"/>
      <c r="DW23" s="532"/>
      <c r="DX23" s="532"/>
      <c r="DY23" s="532"/>
      <c r="DZ23" s="532"/>
      <c r="EA23" s="532"/>
      <c r="EB23" s="532"/>
      <c r="EC23" s="532"/>
      <c r="ED23" s="532"/>
      <c r="EE23" s="532"/>
      <c r="EF23" s="532"/>
      <c r="EG23" s="532"/>
      <c r="EH23" s="532"/>
      <c r="EI23" s="532"/>
      <c r="EJ23" s="532"/>
      <c r="EK23" s="533"/>
    </row>
    <row r="24" spans="1:141" s="25" customFormat="1" ht="12.75" x14ac:dyDescent="0.2">
      <c r="A24" s="304" t="s">
        <v>415</v>
      </c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6" t="s">
        <v>160</v>
      </c>
      <c r="U24" s="306"/>
      <c r="V24" s="306"/>
      <c r="W24" s="306"/>
      <c r="X24" s="306"/>
      <c r="Y24" s="532"/>
      <c r="Z24" s="532"/>
      <c r="AA24" s="532"/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  <c r="BF24" s="532"/>
      <c r="BG24" s="532"/>
      <c r="BH24" s="532"/>
      <c r="BI24" s="532"/>
      <c r="BJ24" s="532"/>
      <c r="BK24" s="532"/>
      <c r="BL24" s="532"/>
      <c r="BM24" s="532"/>
      <c r="BN24" s="532"/>
      <c r="BO24" s="532"/>
      <c r="BP24" s="532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2"/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3"/>
    </row>
    <row r="25" spans="1:141" s="25" customFormat="1" ht="12.75" x14ac:dyDescent="0.2">
      <c r="A25" s="290" t="s">
        <v>416</v>
      </c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306"/>
      <c r="U25" s="306"/>
      <c r="V25" s="306"/>
      <c r="W25" s="306"/>
      <c r="X25" s="306"/>
      <c r="Y25" s="532"/>
      <c r="Z25" s="532"/>
      <c r="AA25" s="532"/>
      <c r="AB25" s="532"/>
      <c r="AC25" s="532"/>
      <c r="AD25" s="532"/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  <c r="BF25" s="532"/>
      <c r="BG25" s="532"/>
      <c r="BH25" s="532"/>
      <c r="BI25" s="532"/>
      <c r="BJ25" s="532"/>
      <c r="BK25" s="532"/>
      <c r="BL25" s="532"/>
      <c r="BM25" s="532"/>
      <c r="BN25" s="532"/>
      <c r="BO25" s="532"/>
      <c r="BP25" s="532"/>
      <c r="BQ25" s="532"/>
      <c r="BR25" s="532"/>
      <c r="BS25" s="532"/>
      <c r="BT25" s="532"/>
      <c r="BU25" s="532"/>
      <c r="BV25" s="532"/>
      <c r="BW25" s="532"/>
      <c r="BX25" s="532"/>
      <c r="BY25" s="532"/>
      <c r="BZ25" s="532"/>
      <c r="CA25" s="532"/>
      <c r="CB25" s="532"/>
      <c r="CC25" s="532"/>
      <c r="CD25" s="532"/>
      <c r="CE25" s="532"/>
      <c r="CF25" s="532"/>
      <c r="CG25" s="532"/>
      <c r="CH25" s="532"/>
      <c r="CI25" s="532"/>
      <c r="CJ25" s="532"/>
      <c r="CK25" s="532"/>
      <c r="CL25" s="532"/>
      <c r="CM25" s="532"/>
      <c r="CN25" s="532"/>
      <c r="CO25" s="532"/>
      <c r="CP25" s="532"/>
      <c r="CQ25" s="532"/>
      <c r="CR25" s="532"/>
      <c r="CS25" s="532"/>
      <c r="CT25" s="532"/>
      <c r="CU25" s="532"/>
      <c r="CV25" s="532"/>
      <c r="CW25" s="532"/>
      <c r="CX25" s="532"/>
      <c r="CY25" s="532"/>
      <c r="CZ25" s="532"/>
      <c r="DA25" s="532"/>
      <c r="DB25" s="532"/>
      <c r="DC25" s="532"/>
      <c r="DD25" s="532"/>
      <c r="DE25" s="532"/>
      <c r="DF25" s="532"/>
      <c r="DG25" s="532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2"/>
      <c r="DS25" s="532"/>
      <c r="DT25" s="532"/>
      <c r="DU25" s="532"/>
      <c r="DV25" s="532"/>
      <c r="DW25" s="532"/>
      <c r="DX25" s="532"/>
      <c r="DY25" s="532"/>
      <c r="DZ25" s="532"/>
      <c r="EA25" s="532"/>
      <c r="EB25" s="532"/>
      <c r="EC25" s="532"/>
      <c r="ED25" s="532"/>
      <c r="EE25" s="532"/>
      <c r="EF25" s="532"/>
      <c r="EG25" s="532"/>
      <c r="EH25" s="532"/>
      <c r="EI25" s="532"/>
      <c r="EJ25" s="532"/>
      <c r="EK25" s="533"/>
    </row>
    <row r="26" spans="1:141" s="25" customFormat="1" ht="12.75" x14ac:dyDescent="0.2">
      <c r="A26" s="313" t="s">
        <v>133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06" t="s">
        <v>422</v>
      </c>
      <c r="U26" s="306"/>
      <c r="V26" s="306"/>
      <c r="W26" s="306"/>
      <c r="X26" s="306"/>
      <c r="Y26" s="532"/>
      <c r="Z26" s="532"/>
      <c r="AA26" s="532"/>
      <c r="AB26" s="532"/>
      <c r="AC26" s="532"/>
      <c r="AD26" s="532"/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  <c r="BF26" s="532"/>
      <c r="BG26" s="532"/>
      <c r="BH26" s="532"/>
      <c r="BI26" s="532"/>
      <c r="BJ26" s="532"/>
      <c r="BK26" s="532"/>
      <c r="BL26" s="532"/>
      <c r="BM26" s="532"/>
      <c r="BN26" s="532"/>
      <c r="BO26" s="532"/>
      <c r="BP26" s="532"/>
      <c r="BQ26" s="532"/>
      <c r="BR26" s="532"/>
      <c r="BS26" s="532"/>
      <c r="BT26" s="532"/>
      <c r="BU26" s="532"/>
      <c r="BV26" s="532"/>
      <c r="BW26" s="532"/>
      <c r="BX26" s="532"/>
      <c r="BY26" s="532"/>
      <c r="BZ26" s="532"/>
      <c r="CA26" s="532"/>
      <c r="CB26" s="532"/>
      <c r="CC26" s="532"/>
      <c r="CD26" s="532"/>
      <c r="CE26" s="532"/>
      <c r="CF26" s="532"/>
      <c r="CG26" s="532"/>
      <c r="CH26" s="532"/>
      <c r="CI26" s="532"/>
      <c r="CJ26" s="532"/>
      <c r="CK26" s="532"/>
      <c r="CL26" s="532"/>
      <c r="CM26" s="532"/>
      <c r="CN26" s="532"/>
      <c r="CO26" s="532"/>
      <c r="CP26" s="532"/>
      <c r="CQ26" s="532"/>
      <c r="CR26" s="532"/>
      <c r="CS26" s="532"/>
      <c r="CT26" s="532"/>
      <c r="CU26" s="532"/>
      <c r="CV26" s="532"/>
      <c r="CW26" s="532"/>
      <c r="CX26" s="532"/>
      <c r="CY26" s="532"/>
      <c r="CZ26" s="532"/>
      <c r="DA26" s="532"/>
      <c r="DB26" s="532"/>
      <c r="DC26" s="532"/>
      <c r="DD26" s="532"/>
      <c r="DE26" s="532"/>
      <c r="DF26" s="532"/>
      <c r="DG26" s="532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2"/>
      <c r="DS26" s="532"/>
      <c r="DT26" s="532"/>
      <c r="DU26" s="532"/>
      <c r="DV26" s="532"/>
      <c r="DW26" s="532"/>
      <c r="DX26" s="532"/>
      <c r="DY26" s="532"/>
      <c r="DZ26" s="532"/>
      <c r="EA26" s="532"/>
      <c r="EB26" s="532"/>
      <c r="EC26" s="532"/>
      <c r="ED26" s="532"/>
      <c r="EE26" s="532"/>
      <c r="EF26" s="532"/>
      <c r="EG26" s="532"/>
      <c r="EH26" s="532"/>
      <c r="EI26" s="532"/>
      <c r="EJ26" s="532"/>
      <c r="EK26" s="533"/>
    </row>
    <row r="27" spans="1:141" s="25" customFormat="1" ht="12.75" x14ac:dyDescent="0.2">
      <c r="A27" s="290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306"/>
      <c r="U27" s="306"/>
      <c r="V27" s="306"/>
      <c r="W27" s="306"/>
      <c r="X27" s="306"/>
      <c r="Y27" s="532"/>
      <c r="Z27" s="532"/>
      <c r="AA27" s="532"/>
      <c r="AB27" s="532"/>
      <c r="AC27" s="532"/>
      <c r="AD27" s="532"/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  <c r="BF27" s="532"/>
      <c r="BG27" s="532"/>
      <c r="BH27" s="532"/>
      <c r="BI27" s="532"/>
      <c r="BJ27" s="532"/>
      <c r="BK27" s="532"/>
      <c r="BL27" s="532"/>
      <c r="BM27" s="532"/>
      <c r="BN27" s="532"/>
      <c r="BO27" s="532"/>
      <c r="BP27" s="532"/>
      <c r="BQ27" s="532"/>
      <c r="BR27" s="532"/>
      <c r="BS27" s="532"/>
      <c r="BT27" s="532"/>
      <c r="BU27" s="532"/>
      <c r="BV27" s="532"/>
      <c r="BW27" s="532"/>
      <c r="BX27" s="532"/>
      <c r="BY27" s="532"/>
      <c r="BZ27" s="532"/>
      <c r="CA27" s="532"/>
      <c r="CB27" s="532"/>
      <c r="CC27" s="532"/>
      <c r="CD27" s="532"/>
      <c r="CE27" s="532"/>
      <c r="CF27" s="532"/>
      <c r="CG27" s="532"/>
      <c r="CH27" s="532"/>
      <c r="CI27" s="532"/>
      <c r="CJ27" s="532"/>
      <c r="CK27" s="532"/>
      <c r="CL27" s="532"/>
      <c r="CM27" s="532"/>
      <c r="CN27" s="532"/>
      <c r="CO27" s="532"/>
      <c r="CP27" s="532"/>
      <c r="CQ27" s="532"/>
      <c r="CR27" s="532"/>
      <c r="CS27" s="532"/>
      <c r="CT27" s="532"/>
      <c r="CU27" s="532"/>
      <c r="CV27" s="532"/>
      <c r="CW27" s="532"/>
      <c r="CX27" s="532"/>
      <c r="CY27" s="532"/>
      <c r="CZ27" s="532"/>
      <c r="DA27" s="532"/>
      <c r="DB27" s="532"/>
      <c r="DC27" s="532"/>
      <c r="DD27" s="532"/>
      <c r="DE27" s="532"/>
      <c r="DF27" s="532"/>
      <c r="DG27" s="532"/>
      <c r="DH27" s="532"/>
      <c r="DI27" s="532"/>
      <c r="DJ27" s="532"/>
      <c r="DK27" s="532"/>
      <c r="DL27" s="532"/>
      <c r="DM27" s="532"/>
      <c r="DN27" s="532"/>
      <c r="DO27" s="532"/>
      <c r="DP27" s="532"/>
      <c r="DQ27" s="532"/>
      <c r="DR27" s="532"/>
      <c r="DS27" s="532"/>
      <c r="DT27" s="532"/>
      <c r="DU27" s="532"/>
      <c r="DV27" s="532"/>
      <c r="DW27" s="532"/>
      <c r="DX27" s="532"/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3"/>
    </row>
    <row r="28" spans="1:141" s="25" customFormat="1" ht="15" customHeight="1" x14ac:dyDescent="0.2">
      <c r="A28" s="286"/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306"/>
      <c r="U28" s="306"/>
      <c r="V28" s="306"/>
      <c r="W28" s="306"/>
      <c r="X28" s="306"/>
      <c r="Y28" s="532"/>
      <c r="Z28" s="532"/>
      <c r="AA28" s="532"/>
      <c r="AB28" s="532"/>
      <c r="AC28" s="532"/>
      <c r="AD28" s="532"/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  <c r="BF28" s="532"/>
      <c r="BG28" s="532"/>
      <c r="BH28" s="532"/>
      <c r="BI28" s="532"/>
      <c r="BJ28" s="532"/>
      <c r="BK28" s="532"/>
      <c r="BL28" s="532"/>
      <c r="BM28" s="532"/>
      <c r="BN28" s="532"/>
      <c r="BO28" s="532"/>
      <c r="BP28" s="532"/>
      <c r="BQ28" s="532"/>
      <c r="BR28" s="532"/>
      <c r="BS28" s="532"/>
      <c r="BT28" s="532"/>
      <c r="BU28" s="532"/>
      <c r="BV28" s="532"/>
      <c r="BW28" s="532"/>
      <c r="BX28" s="532"/>
      <c r="BY28" s="532"/>
      <c r="BZ28" s="532"/>
      <c r="CA28" s="532"/>
      <c r="CB28" s="532"/>
      <c r="CC28" s="532"/>
      <c r="CD28" s="532"/>
      <c r="CE28" s="532"/>
      <c r="CF28" s="532"/>
      <c r="CG28" s="532"/>
      <c r="CH28" s="532"/>
      <c r="CI28" s="532"/>
      <c r="CJ28" s="532"/>
      <c r="CK28" s="532"/>
      <c r="CL28" s="532"/>
      <c r="CM28" s="532"/>
      <c r="CN28" s="532"/>
      <c r="CO28" s="532"/>
      <c r="CP28" s="532"/>
      <c r="CQ28" s="532"/>
      <c r="CR28" s="532"/>
      <c r="CS28" s="532"/>
      <c r="CT28" s="532"/>
      <c r="CU28" s="532"/>
      <c r="CV28" s="532"/>
      <c r="CW28" s="532"/>
      <c r="CX28" s="532"/>
      <c r="CY28" s="532"/>
      <c r="CZ28" s="532"/>
      <c r="DA28" s="532"/>
      <c r="DB28" s="532"/>
      <c r="DC28" s="532"/>
      <c r="DD28" s="532"/>
      <c r="DE28" s="532"/>
      <c r="DF28" s="532"/>
      <c r="DG28" s="532"/>
      <c r="DH28" s="532"/>
      <c r="DI28" s="532"/>
      <c r="DJ28" s="532"/>
      <c r="DK28" s="532"/>
      <c r="DL28" s="532"/>
      <c r="DM28" s="532"/>
      <c r="DN28" s="532"/>
      <c r="DO28" s="532"/>
      <c r="DP28" s="532"/>
      <c r="DQ28" s="532"/>
      <c r="DR28" s="532"/>
      <c r="DS28" s="532"/>
      <c r="DT28" s="532"/>
      <c r="DU28" s="532"/>
      <c r="DV28" s="532"/>
      <c r="DW28" s="532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3"/>
    </row>
    <row r="29" spans="1:141" s="25" customFormat="1" ht="12.75" x14ac:dyDescent="0.2">
      <c r="A29" s="304" t="s">
        <v>417</v>
      </c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6" t="s">
        <v>158</v>
      </c>
      <c r="U29" s="306"/>
      <c r="V29" s="306"/>
      <c r="W29" s="306"/>
      <c r="X29" s="306"/>
      <c r="Y29" s="532"/>
      <c r="Z29" s="532"/>
      <c r="AA29" s="532"/>
      <c r="AB29" s="532"/>
      <c r="AC29" s="532"/>
      <c r="AD29" s="532"/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  <c r="BF29" s="532"/>
      <c r="BG29" s="532"/>
      <c r="BH29" s="532"/>
      <c r="BI29" s="532"/>
      <c r="BJ29" s="532"/>
      <c r="BK29" s="532"/>
      <c r="BL29" s="532"/>
      <c r="BM29" s="532"/>
      <c r="BN29" s="532"/>
      <c r="BO29" s="532"/>
      <c r="BP29" s="532"/>
      <c r="BQ29" s="532"/>
      <c r="BR29" s="532"/>
      <c r="BS29" s="532"/>
      <c r="BT29" s="532"/>
      <c r="BU29" s="532"/>
      <c r="BV29" s="532"/>
      <c r="BW29" s="532"/>
      <c r="BX29" s="532"/>
      <c r="BY29" s="532"/>
      <c r="BZ29" s="532"/>
      <c r="CA29" s="532"/>
      <c r="CB29" s="532"/>
      <c r="CC29" s="532"/>
      <c r="CD29" s="532"/>
      <c r="CE29" s="532"/>
      <c r="CF29" s="532"/>
      <c r="CG29" s="532"/>
      <c r="CH29" s="532"/>
      <c r="CI29" s="532"/>
      <c r="CJ29" s="532"/>
      <c r="CK29" s="532"/>
      <c r="CL29" s="532"/>
      <c r="CM29" s="532"/>
      <c r="CN29" s="532"/>
      <c r="CO29" s="532"/>
      <c r="CP29" s="532"/>
      <c r="CQ29" s="532"/>
      <c r="CR29" s="532"/>
      <c r="CS29" s="532"/>
      <c r="CT29" s="532"/>
      <c r="CU29" s="532"/>
      <c r="CV29" s="532"/>
      <c r="CW29" s="532"/>
      <c r="CX29" s="532"/>
      <c r="CY29" s="532"/>
      <c r="CZ29" s="532"/>
      <c r="DA29" s="532"/>
      <c r="DB29" s="532"/>
      <c r="DC29" s="532"/>
      <c r="DD29" s="532"/>
      <c r="DE29" s="532"/>
      <c r="DF29" s="532"/>
      <c r="DG29" s="532"/>
      <c r="DH29" s="532"/>
      <c r="DI29" s="532"/>
      <c r="DJ29" s="532"/>
      <c r="DK29" s="532"/>
      <c r="DL29" s="532"/>
      <c r="DM29" s="532"/>
      <c r="DN29" s="532"/>
      <c r="DO29" s="532"/>
      <c r="DP29" s="532"/>
      <c r="DQ29" s="532"/>
      <c r="DR29" s="532"/>
      <c r="DS29" s="532"/>
      <c r="DT29" s="532"/>
      <c r="DU29" s="532"/>
      <c r="DV29" s="532"/>
      <c r="DW29" s="532"/>
      <c r="DX29" s="532"/>
      <c r="DY29" s="532"/>
      <c r="DZ29" s="532"/>
      <c r="EA29" s="532"/>
      <c r="EB29" s="532"/>
      <c r="EC29" s="532"/>
      <c r="ED29" s="532"/>
      <c r="EE29" s="532"/>
      <c r="EF29" s="532"/>
      <c r="EG29" s="532"/>
      <c r="EH29" s="532"/>
      <c r="EI29" s="532"/>
      <c r="EJ29" s="532"/>
      <c r="EK29" s="533"/>
    </row>
    <row r="30" spans="1:141" s="25" customFormat="1" ht="12.75" x14ac:dyDescent="0.2">
      <c r="A30" s="290" t="s">
        <v>418</v>
      </c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306"/>
      <c r="U30" s="306"/>
      <c r="V30" s="306"/>
      <c r="W30" s="306"/>
      <c r="X30" s="306"/>
      <c r="Y30" s="532"/>
      <c r="Z30" s="532"/>
      <c r="AA30" s="532"/>
      <c r="AB30" s="532"/>
      <c r="AC30" s="532"/>
      <c r="AD30" s="532"/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  <c r="BF30" s="532"/>
      <c r="BG30" s="532"/>
      <c r="BH30" s="532"/>
      <c r="BI30" s="532"/>
      <c r="BJ30" s="532"/>
      <c r="BK30" s="532"/>
      <c r="BL30" s="532"/>
      <c r="BM30" s="532"/>
      <c r="BN30" s="532"/>
      <c r="BO30" s="532"/>
      <c r="BP30" s="532"/>
      <c r="BQ30" s="532"/>
      <c r="BR30" s="532"/>
      <c r="BS30" s="532"/>
      <c r="BT30" s="532"/>
      <c r="BU30" s="532"/>
      <c r="BV30" s="532"/>
      <c r="BW30" s="532"/>
      <c r="BX30" s="532"/>
      <c r="BY30" s="532"/>
      <c r="BZ30" s="532"/>
      <c r="CA30" s="532"/>
      <c r="CB30" s="532"/>
      <c r="CC30" s="532"/>
      <c r="CD30" s="532"/>
      <c r="CE30" s="532"/>
      <c r="CF30" s="532"/>
      <c r="CG30" s="532"/>
      <c r="CH30" s="532"/>
      <c r="CI30" s="532"/>
      <c r="CJ30" s="532"/>
      <c r="CK30" s="532"/>
      <c r="CL30" s="532"/>
      <c r="CM30" s="532"/>
      <c r="CN30" s="532"/>
      <c r="CO30" s="532"/>
      <c r="CP30" s="532"/>
      <c r="CQ30" s="532"/>
      <c r="CR30" s="532"/>
      <c r="CS30" s="532"/>
      <c r="CT30" s="532"/>
      <c r="CU30" s="532"/>
      <c r="CV30" s="532"/>
      <c r="CW30" s="532"/>
      <c r="CX30" s="532"/>
      <c r="CY30" s="532"/>
      <c r="CZ30" s="532"/>
      <c r="DA30" s="532"/>
      <c r="DB30" s="532"/>
      <c r="DC30" s="532"/>
      <c r="DD30" s="532"/>
      <c r="DE30" s="532"/>
      <c r="DF30" s="532"/>
      <c r="DG30" s="532"/>
      <c r="DH30" s="532"/>
      <c r="DI30" s="532"/>
      <c r="DJ30" s="532"/>
      <c r="DK30" s="532"/>
      <c r="DL30" s="532"/>
      <c r="DM30" s="532"/>
      <c r="DN30" s="532"/>
      <c r="DO30" s="532"/>
      <c r="DP30" s="532"/>
      <c r="DQ30" s="532"/>
      <c r="DR30" s="532"/>
      <c r="DS30" s="532"/>
      <c r="DT30" s="532"/>
      <c r="DU30" s="532"/>
      <c r="DV30" s="532"/>
      <c r="DW30" s="532"/>
      <c r="DX30" s="532"/>
      <c r="DY30" s="532"/>
      <c r="DZ30" s="532"/>
      <c r="EA30" s="532"/>
      <c r="EB30" s="532"/>
      <c r="EC30" s="532"/>
      <c r="ED30" s="532"/>
      <c r="EE30" s="532"/>
      <c r="EF30" s="532"/>
      <c r="EG30" s="532"/>
      <c r="EH30" s="532"/>
      <c r="EI30" s="532"/>
      <c r="EJ30" s="532"/>
      <c r="EK30" s="533"/>
    </row>
    <row r="31" spans="1:141" s="25" customFormat="1" ht="12.75" x14ac:dyDescent="0.2">
      <c r="A31" s="313" t="s">
        <v>133</v>
      </c>
      <c r="B31" s="313"/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06" t="s">
        <v>423</v>
      </c>
      <c r="U31" s="306"/>
      <c r="V31" s="306"/>
      <c r="W31" s="306"/>
      <c r="X31" s="306"/>
      <c r="Y31" s="532"/>
      <c r="Z31" s="532"/>
      <c r="AA31" s="532"/>
      <c r="AB31" s="532"/>
      <c r="AC31" s="532"/>
      <c r="AD31" s="532"/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  <c r="BF31" s="532"/>
      <c r="BG31" s="532"/>
      <c r="BH31" s="532"/>
      <c r="BI31" s="532"/>
      <c r="BJ31" s="532"/>
      <c r="BK31" s="532"/>
      <c r="BL31" s="532"/>
      <c r="BM31" s="532"/>
      <c r="BN31" s="532"/>
      <c r="BO31" s="532"/>
      <c r="BP31" s="532"/>
      <c r="BQ31" s="532"/>
      <c r="BR31" s="532"/>
      <c r="BS31" s="532"/>
      <c r="BT31" s="532"/>
      <c r="BU31" s="532"/>
      <c r="BV31" s="532"/>
      <c r="BW31" s="532"/>
      <c r="BX31" s="532"/>
      <c r="BY31" s="532"/>
      <c r="BZ31" s="532"/>
      <c r="CA31" s="532"/>
      <c r="CB31" s="532"/>
      <c r="CC31" s="532"/>
      <c r="CD31" s="532"/>
      <c r="CE31" s="532"/>
      <c r="CF31" s="532"/>
      <c r="CG31" s="532"/>
      <c r="CH31" s="532"/>
      <c r="CI31" s="532"/>
      <c r="CJ31" s="532"/>
      <c r="CK31" s="532"/>
      <c r="CL31" s="532"/>
      <c r="CM31" s="532"/>
      <c r="CN31" s="532"/>
      <c r="CO31" s="532"/>
      <c r="CP31" s="532"/>
      <c r="CQ31" s="532"/>
      <c r="CR31" s="532"/>
      <c r="CS31" s="532"/>
      <c r="CT31" s="532"/>
      <c r="CU31" s="532"/>
      <c r="CV31" s="532"/>
      <c r="CW31" s="532"/>
      <c r="CX31" s="532"/>
      <c r="CY31" s="532"/>
      <c r="CZ31" s="532"/>
      <c r="DA31" s="532"/>
      <c r="DB31" s="532"/>
      <c r="DC31" s="532"/>
      <c r="DD31" s="532"/>
      <c r="DE31" s="532"/>
      <c r="DF31" s="532"/>
      <c r="DG31" s="532"/>
      <c r="DH31" s="532"/>
      <c r="DI31" s="532"/>
      <c r="DJ31" s="532"/>
      <c r="DK31" s="532"/>
      <c r="DL31" s="532"/>
      <c r="DM31" s="532"/>
      <c r="DN31" s="532"/>
      <c r="DO31" s="532"/>
      <c r="DP31" s="532"/>
      <c r="DQ31" s="532"/>
      <c r="DR31" s="532"/>
      <c r="DS31" s="532"/>
      <c r="DT31" s="532"/>
      <c r="DU31" s="532"/>
      <c r="DV31" s="532"/>
      <c r="DW31" s="532"/>
      <c r="DX31" s="532"/>
      <c r="DY31" s="532"/>
      <c r="DZ31" s="532"/>
      <c r="EA31" s="532"/>
      <c r="EB31" s="532"/>
      <c r="EC31" s="532"/>
      <c r="ED31" s="532"/>
      <c r="EE31" s="532"/>
      <c r="EF31" s="532"/>
      <c r="EG31" s="532"/>
      <c r="EH31" s="532"/>
      <c r="EI31" s="532"/>
      <c r="EJ31" s="532"/>
      <c r="EK31" s="533"/>
    </row>
    <row r="32" spans="1:141" s="25" customFormat="1" ht="12.75" x14ac:dyDescent="0.2">
      <c r="A32" s="290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306"/>
      <c r="U32" s="306"/>
      <c r="V32" s="306"/>
      <c r="W32" s="306"/>
      <c r="X32" s="306"/>
      <c r="Y32" s="532"/>
      <c r="Z32" s="532"/>
      <c r="AA32" s="532"/>
      <c r="AB32" s="532"/>
      <c r="AC32" s="532"/>
      <c r="AD32" s="532"/>
      <c r="AE32" s="532"/>
      <c r="AF32" s="532"/>
      <c r="AG32" s="532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  <c r="BF32" s="532"/>
      <c r="BG32" s="532"/>
      <c r="BH32" s="532"/>
      <c r="BI32" s="532"/>
      <c r="BJ32" s="532"/>
      <c r="BK32" s="532"/>
      <c r="BL32" s="532"/>
      <c r="BM32" s="532"/>
      <c r="BN32" s="532"/>
      <c r="BO32" s="532"/>
      <c r="BP32" s="532"/>
      <c r="BQ32" s="532"/>
      <c r="BR32" s="532"/>
      <c r="BS32" s="532"/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2"/>
      <c r="DN32" s="532"/>
      <c r="DO32" s="532"/>
      <c r="DP32" s="532"/>
      <c r="DQ32" s="532"/>
      <c r="DR32" s="532"/>
      <c r="DS32" s="532"/>
      <c r="DT32" s="532"/>
      <c r="DU32" s="532"/>
      <c r="DV32" s="532"/>
      <c r="DW32" s="532"/>
      <c r="DX32" s="532"/>
      <c r="DY32" s="532"/>
      <c r="DZ32" s="532"/>
      <c r="EA32" s="532"/>
      <c r="EB32" s="532"/>
      <c r="EC32" s="532"/>
      <c r="ED32" s="532"/>
      <c r="EE32" s="532"/>
      <c r="EF32" s="532"/>
      <c r="EG32" s="532"/>
      <c r="EH32" s="532"/>
      <c r="EI32" s="532"/>
      <c r="EJ32" s="532"/>
      <c r="EK32" s="533"/>
    </row>
    <row r="33" spans="1:141" s="25" customFormat="1" ht="15" customHeight="1" x14ac:dyDescent="0.2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306"/>
      <c r="U33" s="306"/>
      <c r="V33" s="306"/>
      <c r="W33" s="306"/>
      <c r="X33" s="306"/>
      <c r="Y33" s="532"/>
      <c r="Z33" s="532"/>
      <c r="AA33" s="532"/>
      <c r="AB33" s="532"/>
      <c r="AC33" s="532"/>
      <c r="AD33" s="532"/>
      <c r="AE33" s="532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/>
      <c r="DM33" s="532"/>
      <c r="DN33" s="532"/>
      <c r="DO33" s="532"/>
      <c r="DP33" s="532"/>
      <c r="DQ33" s="532"/>
      <c r="DR33" s="532"/>
      <c r="DS33" s="532"/>
      <c r="DT33" s="532"/>
      <c r="DU33" s="532"/>
      <c r="DV33" s="532"/>
      <c r="DW33" s="532"/>
      <c r="DX33" s="532"/>
      <c r="DY33" s="532"/>
      <c r="DZ33" s="532"/>
      <c r="EA33" s="532"/>
      <c r="EB33" s="532"/>
      <c r="EC33" s="532"/>
      <c r="ED33" s="532"/>
      <c r="EE33" s="532"/>
      <c r="EF33" s="532"/>
      <c r="EG33" s="532"/>
      <c r="EH33" s="532"/>
      <c r="EI33" s="532"/>
      <c r="EJ33" s="532"/>
      <c r="EK33" s="533"/>
    </row>
    <row r="34" spans="1:141" s="20" customFormat="1" ht="15" customHeight="1" thickBot="1" x14ac:dyDescent="0.25">
      <c r="A34" s="302" t="s">
        <v>38</v>
      </c>
      <c r="B34" s="302"/>
      <c r="C34" s="302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3"/>
      <c r="T34" s="322" t="s">
        <v>42</v>
      </c>
      <c r="U34" s="323"/>
      <c r="V34" s="323"/>
      <c r="W34" s="323"/>
      <c r="X34" s="323"/>
      <c r="Y34" s="641" t="s">
        <v>39</v>
      </c>
      <c r="Z34" s="641"/>
      <c r="AA34" s="641"/>
      <c r="AB34" s="641"/>
      <c r="AC34" s="641"/>
      <c r="AD34" s="641"/>
      <c r="AE34" s="641"/>
      <c r="AF34" s="641"/>
      <c r="AG34" s="641"/>
      <c r="AH34" s="641" t="s">
        <v>39</v>
      </c>
      <c r="AI34" s="641"/>
      <c r="AJ34" s="641"/>
      <c r="AK34" s="641"/>
      <c r="AL34" s="641"/>
      <c r="AM34" s="641"/>
      <c r="AN34" s="641"/>
      <c r="AO34" s="641"/>
      <c r="AP34" s="641" t="s">
        <v>39</v>
      </c>
      <c r="AQ34" s="641"/>
      <c r="AR34" s="641"/>
      <c r="AS34" s="641"/>
      <c r="AT34" s="641"/>
      <c r="AU34" s="641"/>
      <c r="AV34" s="641"/>
      <c r="AW34" s="641"/>
      <c r="AX34" s="641" t="s">
        <v>39</v>
      </c>
      <c r="AY34" s="641"/>
      <c r="AZ34" s="641"/>
      <c r="BA34" s="641"/>
      <c r="BB34" s="641"/>
      <c r="BC34" s="641"/>
      <c r="BD34" s="641"/>
      <c r="BE34" s="641"/>
      <c r="BF34" s="641"/>
      <c r="BG34" s="641"/>
      <c r="BH34" s="641"/>
      <c r="BI34" s="641"/>
      <c r="BJ34" s="641"/>
      <c r="BK34" s="641"/>
      <c r="BL34" s="641"/>
      <c r="BM34" s="641"/>
      <c r="BN34" s="641"/>
      <c r="BO34" s="641">
        <f>SUM(BO12:BW33)</f>
        <v>2260739.04</v>
      </c>
      <c r="BP34" s="641"/>
      <c r="BQ34" s="641"/>
      <c r="BR34" s="641"/>
      <c r="BS34" s="641"/>
      <c r="BT34" s="641"/>
      <c r="BU34" s="641"/>
      <c r="BV34" s="641"/>
      <c r="BW34" s="641"/>
      <c r="BX34" s="641"/>
      <c r="BY34" s="641"/>
      <c r="BZ34" s="641"/>
      <c r="CA34" s="641"/>
      <c r="CB34" s="641"/>
      <c r="CC34" s="641"/>
      <c r="CD34" s="641"/>
      <c r="CE34" s="641"/>
      <c r="CF34" s="641"/>
      <c r="CG34" s="641"/>
      <c r="CH34" s="641"/>
      <c r="CI34" s="641"/>
      <c r="CJ34" s="641"/>
      <c r="CK34" s="641"/>
      <c r="CL34" s="641"/>
      <c r="CM34" s="641"/>
      <c r="CN34" s="641">
        <f>SUM(CN12:CV33)</f>
        <v>385487.7</v>
      </c>
      <c r="CO34" s="641"/>
      <c r="CP34" s="641"/>
      <c r="CQ34" s="641"/>
      <c r="CR34" s="641"/>
      <c r="CS34" s="641"/>
      <c r="CT34" s="641"/>
      <c r="CU34" s="641"/>
      <c r="CV34" s="641"/>
      <c r="CW34" s="641"/>
      <c r="CX34" s="641"/>
      <c r="CY34" s="641"/>
      <c r="CZ34" s="641"/>
      <c r="DA34" s="641"/>
      <c r="DB34" s="641"/>
      <c r="DC34" s="641"/>
      <c r="DD34" s="641"/>
      <c r="DE34" s="641"/>
      <c r="DF34" s="641"/>
      <c r="DG34" s="641"/>
      <c r="DH34" s="641"/>
      <c r="DI34" s="641"/>
      <c r="DJ34" s="641"/>
      <c r="DK34" s="641"/>
      <c r="DL34" s="641"/>
      <c r="DM34" s="641"/>
      <c r="DN34" s="641"/>
      <c r="DO34" s="641"/>
      <c r="DP34" s="641"/>
      <c r="DQ34" s="641"/>
      <c r="DR34" s="641"/>
      <c r="DS34" s="641"/>
      <c r="DT34" s="641"/>
      <c r="DU34" s="641"/>
      <c r="DV34" s="641"/>
      <c r="DW34" s="641"/>
      <c r="DX34" s="641"/>
      <c r="DY34" s="641"/>
      <c r="DZ34" s="641"/>
      <c r="EA34" s="641"/>
      <c r="EB34" s="641"/>
      <c r="EC34" s="641"/>
      <c r="ED34" s="641"/>
      <c r="EE34" s="641"/>
      <c r="EF34" s="641"/>
      <c r="EG34" s="641"/>
      <c r="EH34" s="641"/>
      <c r="EI34" s="641"/>
      <c r="EJ34" s="641"/>
      <c r="EK34" s="642"/>
    </row>
    <row r="37" spans="1:141" s="25" customFormat="1" ht="12.75" x14ac:dyDescent="0.2">
      <c r="A37" s="28" t="s">
        <v>45</v>
      </c>
    </row>
    <row r="38" spans="1:141" s="25" customFormat="1" ht="12.75" x14ac:dyDescent="0.2">
      <c r="A38" s="28" t="s">
        <v>50</v>
      </c>
      <c r="W38" s="288" t="str">
        <f>Лист1!$O$68</f>
        <v>директор</v>
      </c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  <c r="CH38" s="288"/>
      <c r="CI38" s="288"/>
      <c r="CJ38" s="288"/>
      <c r="CK38" s="288"/>
      <c r="CL38" s="288"/>
      <c r="CM38" s="288"/>
      <c r="CN38" s="288"/>
      <c r="CQ38" s="288" t="str">
        <f>Лист1!$BB$68</f>
        <v>И.Ю. Лодырев</v>
      </c>
      <c r="CR38" s="288"/>
      <c r="CS38" s="288"/>
      <c r="CT38" s="288"/>
      <c r="CU38" s="288"/>
      <c r="CV38" s="288"/>
      <c r="CW38" s="288"/>
      <c r="CX38" s="288"/>
      <c r="CY38" s="288"/>
      <c r="CZ38" s="288"/>
      <c r="DA38" s="288"/>
      <c r="DB38" s="288"/>
      <c r="DC38" s="288"/>
      <c r="DD38" s="288"/>
      <c r="DE38" s="288"/>
      <c r="DF38" s="288"/>
      <c r="DG38" s="288"/>
      <c r="DH38" s="288"/>
      <c r="DI38" s="288"/>
      <c r="DJ38" s="288"/>
      <c r="DK38" s="288"/>
      <c r="DL38" s="288"/>
      <c r="DM38" s="288"/>
      <c r="DN38" s="288"/>
      <c r="DO38" s="288"/>
      <c r="DP38" s="288"/>
      <c r="DQ38" s="288"/>
      <c r="DR38" s="288"/>
      <c r="DS38" s="288"/>
      <c r="DT38" s="288"/>
      <c r="DU38" s="288"/>
      <c r="DV38" s="288"/>
      <c r="DW38" s="288"/>
      <c r="DX38" s="288"/>
    </row>
    <row r="39" spans="1:141" s="24" customFormat="1" ht="10.5" x14ac:dyDescent="0.2">
      <c r="W39" s="287" t="s">
        <v>46</v>
      </c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7"/>
      <c r="BC39" s="287"/>
      <c r="BD39" s="287"/>
      <c r="BG39" s="287" t="s">
        <v>47</v>
      </c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7"/>
      <c r="BY39" s="287"/>
      <c r="BZ39" s="287"/>
      <c r="CA39" s="287"/>
      <c r="CB39" s="287"/>
      <c r="CC39" s="287"/>
      <c r="CD39" s="287"/>
      <c r="CE39" s="287"/>
      <c r="CF39" s="287"/>
      <c r="CG39" s="287"/>
      <c r="CH39" s="287"/>
      <c r="CI39" s="287"/>
      <c r="CJ39" s="287"/>
      <c r="CK39" s="287"/>
      <c r="CL39" s="287"/>
      <c r="CM39" s="287"/>
      <c r="CN39" s="287"/>
      <c r="CQ39" s="287" t="s">
        <v>48</v>
      </c>
      <c r="CR39" s="287"/>
      <c r="CS39" s="287"/>
      <c r="CT39" s="287"/>
      <c r="CU39" s="287"/>
      <c r="CV39" s="287"/>
      <c r="CW39" s="287"/>
      <c r="CX39" s="287"/>
      <c r="CY39" s="287"/>
      <c r="CZ39" s="287"/>
      <c r="DA39" s="287"/>
      <c r="DB39" s="287"/>
      <c r="DC39" s="287"/>
      <c r="DD39" s="287"/>
      <c r="DE39" s="287"/>
      <c r="DF39" s="287"/>
      <c r="DG39" s="287"/>
      <c r="DH39" s="287"/>
      <c r="DI39" s="287"/>
      <c r="DJ39" s="287"/>
      <c r="DK39" s="287"/>
      <c r="DL39" s="287"/>
      <c r="DM39" s="287"/>
      <c r="DN39" s="287"/>
      <c r="DO39" s="287"/>
      <c r="DP39" s="287"/>
      <c r="DQ39" s="287"/>
      <c r="DR39" s="287"/>
      <c r="DS39" s="287"/>
      <c r="DT39" s="287"/>
      <c r="DU39" s="287"/>
      <c r="DV39" s="287"/>
      <c r="DW39" s="287"/>
      <c r="DX39" s="287"/>
    </row>
    <row r="40" spans="1:141" s="25" customFormat="1" ht="12.75" x14ac:dyDescent="0.2">
      <c r="A40" s="28" t="s">
        <v>49</v>
      </c>
      <c r="W40" s="288" t="s">
        <v>1592</v>
      </c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G40" s="288" t="s">
        <v>1626</v>
      </c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  <c r="CM40" s="288"/>
      <c r="CN40" s="288"/>
      <c r="CQ40" s="284" t="s">
        <v>1627</v>
      </c>
      <c r="CR40" s="284"/>
      <c r="CS40" s="284"/>
      <c r="CT40" s="284"/>
      <c r="CU40" s="284"/>
      <c r="CV40" s="284"/>
      <c r="CW40" s="284"/>
      <c r="CX40" s="284"/>
      <c r="CY40" s="284"/>
      <c r="CZ40" s="284"/>
      <c r="DA40" s="284"/>
      <c r="DB40" s="284"/>
      <c r="DC40" s="284"/>
      <c r="DD40" s="284"/>
      <c r="DE40" s="284"/>
      <c r="DF40" s="284"/>
      <c r="DG40" s="284"/>
      <c r="DH40" s="284"/>
      <c r="DI40" s="284"/>
      <c r="DJ40" s="284"/>
      <c r="DK40" s="284"/>
      <c r="DL40" s="284"/>
      <c r="DM40" s="284"/>
      <c r="DN40" s="284"/>
      <c r="DO40" s="284"/>
      <c r="DP40" s="284"/>
      <c r="DQ40" s="284"/>
      <c r="DR40" s="284"/>
      <c r="DS40" s="284"/>
      <c r="DT40" s="284"/>
      <c r="DU40" s="284"/>
      <c r="DV40" s="284"/>
      <c r="DW40" s="284"/>
      <c r="DX40" s="284"/>
    </row>
    <row r="41" spans="1:141" s="24" customFormat="1" ht="10.5" x14ac:dyDescent="0.2">
      <c r="W41" s="287" t="s">
        <v>46</v>
      </c>
      <c r="X41" s="287"/>
      <c r="Y41" s="287"/>
      <c r="Z41" s="287"/>
      <c r="AA41" s="287"/>
      <c r="AB41" s="287"/>
      <c r="AC41" s="287"/>
      <c r="AD41" s="287"/>
      <c r="AE41" s="287"/>
      <c r="AF41" s="287"/>
      <c r="AG41" s="287"/>
      <c r="AH41" s="287"/>
      <c r="AI41" s="287"/>
      <c r="AJ41" s="287"/>
      <c r="AK41" s="287"/>
      <c r="AL41" s="287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G41" s="287" t="s">
        <v>87</v>
      </c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7"/>
      <c r="BY41" s="287"/>
      <c r="BZ41" s="287"/>
      <c r="CA41" s="287"/>
      <c r="CB41" s="287"/>
      <c r="CC41" s="287"/>
      <c r="CD41" s="287"/>
      <c r="CE41" s="287"/>
      <c r="CF41" s="287"/>
      <c r="CG41" s="287"/>
      <c r="CH41" s="287"/>
      <c r="CI41" s="287"/>
      <c r="CJ41" s="287"/>
      <c r="CK41" s="287"/>
      <c r="CL41" s="287"/>
      <c r="CM41" s="287"/>
      <c r="CN41" s="287"/>
      <c r="CQ41" s="287" t="s">
        <v>169</v>
      </c>
      <c r="CR41" s="287"/>
      <c r="CS41" s="287"/>
      <c r="CT41" s="287"/>
      <c r="CU41" s="287"/>
      <c r="CV41" s="287"/>
      <c r="CW41" s="287"/>
      <c r="CX41" s="287"/>
      <c r="CY41" s="287"/>
      <c r="CZ41" s="287"/>
      <c r="DA41" s="287"/>
      <c r="DB41" s="287"/>
      <c r="DC41" s="287"/>
      <c r="DD41" s="287"/>
      <c r="DE41" s="287"/>
      <c r="DF41" s="287"/>
      <c r="DG41" s="287"/>
      <c r="DH41" s="287"/>
      <c r="DI41" s="287"/>
      <c r="DJ41" s="287"/>
      <c r="DK41" s="287"/>
      <c r="DL41" s="287"/>
      <c r="DM41" s="287"/>
      <c r="DN41" s="287"/>
      <c r="DO41" s="287"/>
      <c r="DP41" s="287"/>
      <c r="DQ41" s="287"/>
      <c r="DR41" s="287"/>
      <c r="DS41" s="287"/>
      <c r="DT41" s="287"/>
      <c r="DU41" s="287"/>
      <c r="DV41" s="287"/>
      <c r="DW41" s="287"/>
      <c r="DX41" s="287"/>
    </row>
    <row r="42" spans="1:141" s="25" customFormat="1" ht="12.75" x14ac:dyDescent="0.2">
      <c r="A42" s="23" t="s">
        <v>51</v>
      </c>
      <c r="B42" s="540" t="str">
        <f>Лист1!$B$74</f>
        <v>20</v>
      </c>
      <c r="C42" s="540"/>
      <c r="D42" s="540"/>
      <c r="E42" s="28" t="s">
        <v>52</v>
      </c>
      <c r="G42" s="284" t="str">
        <f>Лист1!$G$74</f>
        <v>февраля</v>
      </c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5">
        <v>20</v>
      </c>
      <c r="S42" s="285"/>
      <c r="T42" s="285"/>
      <c r="U42" s="541" t="str">
        <f>Лист1!$U$74</f>
        <v>25</v>
      </c>
      <c r="V42" s="541"/>
      <c r="W42" s="541"/>
      <c r="X42" s="28" t="s">
        <v>10</v>
      </c>
    </row>
    <row r="44" spans="1:141" x14ac:dyDescent="0.2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41" s="2" customFormat="1" ht="12" customHeight="1" x14ac:dyDescent="0.2">
      <c r="A45" s="17" t="s">
        <v>1145</v>
      </c>
    </row>
    <row r="46" spans="1:141" s="2" customFormat="1" ht="12" customHeight="1" x14ac:dyDescent="0.2">
      <c r="A46" s="17" t="s">
        <v>1147</v>
      </c>
    </row>
  </sheetData>
  <customSheetViews>
    <customSheetView guid="{5B44D67A-4A8A-4B75-BA10-E8F24D4649E0}">
      <selection activeCell="B43" sqref="B43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B43" sqref="B43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B43" sqref="B43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1">
    <mergeCell ref="DV21:EC22"/>
    <mergeCell ref="DV16:EC17"/>
    <mergeCell ref="CW5:DL5"/>
    <mergeCell ref="DV5:EK5"/>
    <mergeCell ref="DE12:DL13"/>
    <mergeCell ref="DE14:DL14"/>
    <mergeCell ref="DE6:DL6"/>
    <mergeCell ref="CW18:DD18"/>
    <mergeCell ref="CW19:DD20"/>
    <mergeCell ref="DE15:DL15"/>
    <mergeCell ref="DE16:DL17"/>
    <mergeCell ref="DE18:DL18"/>
    <mergeCell ref="DE19:DL20"/>
    <mergeCell ref="DE9:DL9"/>
    <mergeCell ref="DE10:DL10"/>
    <mergeCell ref="DE11:DL11"/>
    <mergeCell ref="DV8:EC8"/>
    <mergeCell ref="DV9:EC9"/>
    <mergeCell ref="DV10:EC10"/>
    <mergeCell ref="DV11:EC11"/>
    <mergeCell ref="DV7:EC7"/>
    <mergeCell ref="DM12:DU13"/>
    <mergeCell ref="DM14:DU14"/>
    <mergeCell ref="ED10:EK10"/>
    <mergeCell ref="B42:D42"/>
    <mergeCell ref="G42:Q42"/>
    <mergeCell ref="R42:T42"/>
    <mergeCell ref="U42:W42"/>
    <mergeCell ref="DV33:EC33"/>
    <mergeCell ref="DV34:EC34"/>
    <mergeCell ref="W38:BD38"/>
    <mergeCell ref="BG38:CN38"/>
    <mergeCell ref="CQ38:DX38"/>
    <mergeCell ref="W41:BD41"/>
    <mergeCell ref="BG41:CN41"/>
    <mergeCell ref="CQ41:DX41"/>
    <mergeCell ref="W39:BD39"/>
    <mergeCell ref="BG39:CN39"/>
    <mergeCell ref="CQ39:DX39"/>
    <mergeCell ref="W40:BD40"/>
    <mergeCell ref="BG40:CN40"/>
    <mergeCell ref="CQ40:DX40"/>
    <mergeCell ref="A34:S34"/>
    <mergeCell ref="T33:X33"/>
    <mergeCell ref="AX33:BE33"/>
    <mergeCell ref="CF33:CM33"/>
    <mergeCell ref="CN33:CV33"/>
    <mergeCell ref="CW33:DD33"/>
    <mergeCell ref="DV23:EC23"/>
    <mergeCell ref="DV24:EC25"/>
    <mergeCell ref="DV26:EC27"/>
    <mergeCell ref="DM33:DU33"/>
    <mergeCell ref="DM34:DU34"/>
    <mergeCell ref="DV6:EC6"/>
    <mergeCell ref="DM5:DU5"/>
    <mergeCell ref="DM6:DU6"/>
    <mergeCell ref="DM3:EK3"/>
    <mergeCell ref="DM4:EK4"/>
    <mergeCell ref="ED28:EK28"/>
    <mergeCell ref="ED26:EK27"/>
    <mergeCell ref="DM26:DU27"/>
    <mergeCell ref="ED18:EK18"/>
    <mergeCell ref="ED15:EK15"/>
    <mergeCell ref="ED11:EK11"/>
    <mergeCell ref="DM10:DU10"/>
    <mergeCell ref="DM11:DU11"/>
    <mergeCell ref="ED12:EK13"/>
    <mergeCell ref="DV12:EC13"/>
    <mergeCell ref="ED9:EK9"/>
    <mergeCell ref="DM15:DU15"/>
    <mergeCell ref="DM16:DU17"/>
    <mergeCell ref="DM18:DU18"/>
    <mergeCell ref="CW8:DD8"/>
    <mergeCell ref="CW9:DD9"/>
    <mergeCell ref="CW10:DD10"/>
    <mergeCell ref="CW11:DD11"/>
    <mergeCell ref="DE7:DL7"/>
    <mergeCell ref="DE8:DL8"/>
    <mergeCell ref="BX10:CE10"/>
    <mergeCell ref="BX11:CE11"/>
    <mergeCell ref="CF10:CM10"/>
    <mergeCell ref="CF11:CM11"/>
    <mergeCell ref="BX7:CE7"/>
    <mergeCell ref="BX9:CE9"/>
    <mergeCell ref="CW12:DD13"/>
    <mergeCell ref="CW14:DD14"/>
    <mergeCell ref="CW6:DD6"/>
    <mergeCell ref="CN12:CV13"/>
    <mergeCell ref="CN14:CV14"/>
    <mergeCell ref="CN5:CV5"/>
    <mergeCell ref="CN6:CV6"/>
    <mergeCell ref="AP29:AW30"/>
    <mergeCell ref="AX29:BE30"/>
    <mergeCell ref="BX18:CE18"/>
    <mergeCell ref="BO15:BW15"/>
    <mergeCell ref="BX15:CE15"/>
    <mergeCell ref="CN15:CV15"/>
    <mergeCell ref="CN16:CV17"/>
    <mergeCell ref="CN18:CV18"/>
    <mergeCell ref="CN19:CV20"/>
    <mergeCell ref="AP24:AW25"/>
    <mergeCell ref="AX24:BE25"/>
    <mergeCell ref="CF24:CM25"/>
    <mergeCell ref="CN24:CV25"/>
    <mergeCell ref="BF23:BN23"/>
    <mergeCell ref="BO23:BW23"/>
    <mergeCell ref="BX23:CE23"/>
    <mergeCell ref="CW7:DD7"/>
    <mergeCell ref="AX21:BE22"/>
    <mergeCell ref="BF21:BN22"/>
    <mergeCell ref="BO21:BW22"/>
    <mergeCell ref="BX21:CE22"/>
    <mergeCell ref="BO34:BW34"/>
    <mergeCell ref="BX34:CE34"/>
    <mergeCell ref="BF29:BN30"/>
    <mergeCell ref="BO29:BW30"/>
    <mergeCell ref="BX29:CE30"/>
    <mergeCell ref="BF28:BN28"/>
    <mergeCell ref="BO28:BW28"/>
    <mergeCell ref="BX28:CE28"/>
    <mergeCell ref="AX26:BE27"/>
    <mergeCell ref="BF26:BN27"/>
    <mergeCell ref="BO26:BW27"/>
    <mergeCell ref="BX26:CE27"/>
    <mergeCell ref="BX31:CE32"/>
    <mergeCell ref="ED34:EK34"/>
    <mergeCell ref="AH5:AO5"/>
    <mergeCell ref="AP5:AW5"/>
    <mergeCell ref="CF7:CM7"/>
    <mergeCell ref="CF8:CM8"/>
    <mergeCell ref="CF9:CM9"/>
    <mergeCell ref="T34:X34"/>
    <mergeCell ref="Y34:AG34"/>
    <mergeCell ref="AH34:AO34"/>
    <mergeCell ref="AP34:AW34"/>
    <mergeCell ref="AX34:BE34"/>
    <mergeCell ref="CF34:CM34"/>
    <mergeCell ref="CN34:CV34"/>
    <mergeCell ref="CW34:DD34"/>
    <mergeCell ref="DE34:DL34"/>
    <mergeCell ref="BF33:BN33"/>
    <mergeCell ref="BO33:BW33"/>
    <mergeCell ref="BX33:CE33"/>
    <mergeCell ref="ED33:EK33"/>
    <mergeCell ref="DE33:DL33"/>
    <mergeCell ref="AX31:BE32"/>
    <mergeCell ref="BF31:BN32"/>
    <mergeCell ref="BO31:BW32"/>
    <mergeCell ref="BF34:BN34"/>
    <mergeCell ref="A33:S33"/>
    <mergeCell ref="ED31:EK32"/>
    <mergeCell ref="A32:S32"/>
    <mergeCell ref="CF31:CM32"/>
    <mergeCell ref="CN31:CV32"/>
    <mergeCell ref="CW31:DD32"/>
    <mergeCell ref="DE31:DL32"/>
    <mergeCell ref="T31:X32"/>
    <mergeCell ref="Y31:AG32"/>
    <mergeCell ref="AH31:AO32"/>
    <mergeCell ref="AP31:AW32"/>
    <mergeCell ref="DM31:DU32"/>
    <mergeCell ref="A31:S31"/>
    <mergeCell ref="DV31:EC32"/>
    <mergeCell ref="Y33:AG33"/>
    <mergeCell ref="AH33:AO33"/>
    <mergeCell ref="AP33:AW33"/>
    <mergeCell ref="DE28:DL28"/>
    <mergeCell ref="A28:S28"/>
    <mergeCell ref="ED29:EK30"/>
    <mergeCell ref="A30:S30"/>
    <mergeCell ref="DE29:DL30"/>
    <mergeCell ref="DM28:DU28"/>
    <mergeCell ref="DM29:DU30"/>
    <mergeCell ref="DV28:EC28"/>
    <mergeCell ref="DV29:EC30"/>
    <mergeCell ref="A29:S29"/>
    <mergeCell ref="T28:X28"/>
    <mergeCell ref="Y28:AG28"/>
    <mergeCell ref="AH28:AO28"/>
    <mergeCell ref="AP28:AW28"/>
    <mergeCell ref="AX28:BE28"/>
    <mergeCell ref="CF28:CM28"/>
    <mergeCell ref="CN28:CV28"/>
    <mergeCell ref="CW28:DD28"/>
    <mergeCell ref="CW29:DD30"/>
    <mergeCell ref="CF29:CM30"/>
    <mergeCell ref="CN29:CV30"/>
    <mergeCell ref="T29:X30"/>
    <mergeCell ref="Y29:AG30"/>
    <mergeCell ref="AH29:AO30"/>
    <mergeCell ref="A27:S27"/>
    <mergeCell ref="CF26:CM27"/>
    <mergeCell ref="CN26:CV27"/>
    <mergeCell ref="CW26:DD27"/>
    <mergeCell ref="DE26:DL27"/>
    <mergeCell ref="T26:X27"/>
    <mergeCell ref="Y26:AG27"/>
    <mergeCell ref="AH26:AO27"/>
    <mergeCell ref="AP26:AW27"/>
    <mergeCell ref="A26:S26"/>
    <mergeCell ref="CW24:DD25"/>
    <mergeCell ref="ED23:EK23"/>
    <mergeCell ref="A24:S24"/>
    <mergeCell ref="T23:X23"/>
    <mergeCell ref="Y23:AG23"/>
    <mergeCell ref="AH23:AO23"/>
    <mergeCell ref="AP23:AW23"/>
    <mergeCell ref="AX23:BE23"/>
    <mergeCell ref="CF23:CM23"/>
    <mergeCell ref="CN23:CV23"/>
    <mergeCell ref="CW23:DD23"/>
    <mergeCell ref="DE23:DL23"/>
    <mergeCell ref="A23:S23"/>
    <mergeCell ref="ED24:EK25"/>
    <mergeCell ref="A25:S25"/>
    <mergeCell ref="DE24:DL25"/>
    <mergeCell ref="DM23:DU23"/>
    <mergeCell ref="DM24:DU25"/>
    <mergeCell ref="BF24:BN25"/>
    <mergeCell ref="BO24:BW25"/>
    <mergeCell ref="BX24:CE25"/>
    <mergeCell ref="T24:X25"/>
    <mergeCell ref="Y24:AG25"/>
    <mergeCell ref="AH24:AO25"/>
    <mergeCell ref="A21:S21"/>
    <mergeCell ref="T19:X20"/>
    <mergeCell ref="Y19:AG20"/>
    <mergeCell ref="AH19:AO20"/>
    <mergeCell ref="AP19:AW20"/>
    <mergeCell ref="AX19:BE20"/>
    <mergeCell ref="CF19:CM20"/>
    <mergeCell ref="ED21:EK22"/>
    <mergeCell ref="A22:S22"/>
    <mergeCell ref="CF21:CM22"/>
    <mergeCell ref="CN21:CV22"/>
    <mergeCell ref="CW21:DD22"/>
    <mergeCell ref="DE21:DL22"/>
    <mergeCell ref="T21:X22"/>
    <mergeCell ref="Y21:AG22"/>
    <mergeCell ref="AH21:AO22"/>
    <mergeCell ref="AP21:AW22"/>
    <mergeCell ref="BF19:BN20"/>
    <mergeCell ref="BO19:BW20"/>
    <mergeCell ref="BX19:CE20"/>
    <mergeCell ref="DM21:DU22"/>
    <mergeCell ref="A19:S19"/>
    <mergeCell ref="DM19:DU20"/>
    <mergeCell ref="DV19:EC20"/>
    <mergeCell ref="ED19:EK20"/>
    <mergeCell ref="A20:S20"/>
    <mergeCell ref="CF16:CM17"/>
    <mergeCell ref="BF18:BN18"/>
    <mergeCell ref="BO18:BW18"/>
    <mergeCell ref="A16:S16"/>
    <mergeCell ref="CW16:DD17"/>
    <mergeCell ref="T18:X18"/>
    <mergeCell ref="Y18:AG18"/>
    <mergeCell ref="AH18:AO18"/>
    <mergeCell ref="AP18:AW18"/>
    <mergeCell ref="AX18:BE18"/>
    <mergeCell ref="CF18:CM18"/>
    <mergeCell ref="BO16:BW17"/>
    <mergeCell ref="BX16:CE17"/>
    <mergeCell ref="ED16:EK17"/>
    <mergeCell ref="DV18:EC18"/>
    <mergeCell ref="ED14:EK14"/>
    <mergeCell ref="CW15:DD15"/>
    <mergeCell ref="DV14:EC14"/>
    <mergeCell ref="DV15:EC15"/>
    <mergeCell ref="A17:S17"/>
    <mergeCell ref="A18:S18"/>
    <mergeCell ref="T16:X17"/>
    <mergeCell ref="Y16:AG17"/>
    <mergeCell ref="AH16:AO17"/>
    <mergeCell ref="AP16:AW17"/>
    <mergeCell ref="AX16:BE17"/>
    <mergeCell ref="BF16:BN17"/>
    <mergeCell ref="A15:S15"/>
    <mergeCell ref="T14:X14"/>
    <mergeCell ref="Y14:AG14"/>
    <mergeCell ref="AH14:AO14"/>
    <mergeCell ref="AP14:AW14"/>
    <mergeCell ref="AX14:BE14"/>
    <mergeCell ref="BF14:BN14"/>
    <mergeCell ref="CF14:CM14"/>
    <mergeCell ref="CF15:CM15"/>
    <mergeCell ref="A14:S14"/>
    <mergeCell ref="T15:X15"/>
    <mergeCell ref="Y15:AG15"/>
    <mergeCell ref="AH15:AO15"/>
    <mergeCell ref="AP15:AW15"/>
    <mergeCell ref="AX15:BE15"/>
    <mergeCell ref="BF15:BN15"/>
    <mergeCell ref="BO14:BW14"/>
    <mergeCell ref="BX14:CE14"/>
    <mergeCell ref="Y12:AG13"/>
    <mergeCell ref="AH12:AO13"/>
    <mergeCell ref="AP12:AW13"/>
    <mergeCell ref="AX12:BE13"/>
    <mergeCell ref="BF12:BN13"/>
    <mergeCell ref="BO12:BW13"/>
    <mergeCell ref="CF12:CM13"/>
    <mergeCell ref="A12:S12"/>
    <mergeCell ref="T12:X13"/>
    <mergeCell ref="BX12:CE13"/>
    <mergeCell ref="A13:S13"/>
    <mergeCell ref="BX8:CE8"/>
    <mergeCell ref="ED8:EK8"/>
    <mergeCell ref="DM9:DU9"/>
    <mergeCell ref="DM8:DU8"/>
    <mergeCell ref="A11:S11"/>
    <mergeCell ref="T11:X11"/>
    <mergeCell ref="Y10:AG10"/>
    <mergeCell ref="AH10:AO10"/>
    <mergeCell ref="AP10:AW10"/>
    <mergeCell ref="AX10:BE10"/>
    <mergeCell ref="BF10:BN10"/>
    <mergeCell ref="BO10:BW10"/>
    <mergeCell ref="A10:S10"/>
    <mergeCell ref="T10:X10"/>
    <mergeCell ref="Y11:AG11"/>
    <mergeCell ref="AH11:AO11"/>
    <mergeCell ref="AP11:AW11"/>
    <mergeCell ref="AX11:BE11"/>
    <mergeCell ref="BF11:BN11"/>
    <mergeCell ref="A9:S9"/>
    <mergeCell ref="T9:X9"/>
    <mergeCell ref="Y8:AG8"/>
    <mergeCell ref="AH8:AO8"/>
    <mergeCell ref="AP8:AW8"/>
    <mergeCell ref="AX8:BE8"/>
    <mergeCell ref="BF8:BN8"/>
    <mergeCell ref="BO8:BW8"/>
    <mergeCell ref="A8:S8"/>
    <mergeCell ref="T8:X8"/>
    <mergeCell ref="Y9:AG9"/>
    <mergeCell ref="AH9:AO9"/>
    <mergeCell ref="AP9:AW9"/>
    <mergeCell ref="AX9:BE9"/>
    <mergeCell ref="BF9:BN9"/>
    <mergeCell ref="BO9:BW9"/>
    <mergeCell ref="A5:S5"/>
    <mergeCell ref="BO11:BW11"/>
    <mergeCell ref="CN8:CV8"/>
    <mergeCell ref="CN9:CV9"/>
    <mergeCell ref="CN10:CV10"/>
    <mergeCell ref="CN11:CV11"/>
    <mergeCell ref="BX6:CE6"/>
    <mergeCell ref="ED6:EK6"/>
    <mergeCell ref="A7:S7"/>
    <mergeCell ref="T7:X7"/>
    <mergeCell ref="Y6:AG6"/>
    <mergeCell ref="AH6:AO6"/>
    <mergeCell ref="AP6:AW6"/>
    <mergeCell ref="AX6:BE6"/>
    <mergeCell ref="BF6:BN6"/>
    <mergeCell ref="BO6:BW6"/>
    <mergeCell ref="A6:S6"/>
    <mergeCell ref="T6:X6"/>
    <mergeCell ref="CF6:CM6"/>
    <mergeCell ref="DM7:DU7"/>
    <mergeCell ref="CN7:CV7"/>
    <mergeCell ref="ED7:EK7"/>
    <mergeCell ref="Y7:AG7"/>
    <mergeCell ref="AH7:AO7"/>
    <mergeCell ref="BX5:CM5"/>
    <mergeCell ref="Y3:AG3"/>
    <mergeCell ref="BF3:BN3"/>
    <mergeCell ref="AX7:BE7"/>
    <mergeCell ref="BF7:BN7"/>
    <mergeCell ref="BO7:BW7"/>
    <mergeCell ref="T5:X5"/>
    <mergeCell ref="Y5:AG5"/>
    <mergeCell ref="AX5:BE5"/>
    <mergeCell ref="BF5:BN5"/>
    <mergeCell ref="BO5:BW5"/>
    <mergeCell ref="AP7:AW7"/>
    <mergeCell ref="A4:S4"/>
    <mergeCell ref="A3:S3"/>
    <mergeCell ref="T3:X3"/>
    <mergeCell ref="T1:X1"/>
    <mergeCell ref="A2:S2"/>
    <mergeCell ref="T2:X2"/>
    <mergeCell ref="A1:S1"/>
    <mergeCell ref="Y1:BE1"/>
    <mergeCell ref="BF1:EK1"/>
    <mergeCell ref="AH2:BE2"/>
    <mergeCell ref="BO2:EK2"/>
    <mergeCell ref="BO3:CM3"/>
    <mergeCell ref="CN3:DL3"/>
    <mergeCell ref="Y2:AG2"/>
    <mergeCell ref="BF2:BN2"/>
    <mergeCell ref="AH3:AO3"/>
    <mergeCell ref="AP3:BE3"/>
    <mergeCell ref="CN4:DL4"/>
    <mergeCell ref="T4:X4"/>
    <mergeCell ref="Y4:AG4"/>
    <mergeCell ref="BF4:BN4"/>
    <mergeCell ref="AH4:AO4"/>
    <mergeCell ref="AP4:BE4"/>
    <mergeCell ref="BO4:CM4"/>
  </mergeCells>
  <pageMargins left="0.59055118110236227" right="0.39370078740157483" top="0.78740157480314965" bottom="0.39370078740157483" header="0.27559055118110237" footer="0.27559055118110237"/>
  <pageSetup paperSize="8" scale="97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Q41"/>
  <sheetViews>
    <sheetView view="pageBreakPreview" topLeftCell="A3" zoomScaleNormal="100" zoomScaleSheetLayoutView="100" workbookViewId="0">
      <selection activeCell="FD24" sqref="FD24"/>
    </sheetView>
  </sheetViews>
  <sheetFormatPr defaultColWidth="1.42578125" defaultRowHeight="15.75" x14ac:dyDescent="0.25"/>
  <cols>
    <col min="1" max="27" width="1.42578125" style="1"/>
    <col min="28" max="28" width="3.140625" style="1" customWidth="1"/>
    <col min="29" max="33" width="1.42578125" style="1"/>
    <col min="34" max="34" width="8.28515625" style="1" customWidth="1"/>
    <col min="35" max="35" width="1.28515625" style="1" customWidth="1"/>
    <col min="36" max="128" width="1.42578125" style="1"/>
    <col min="129" max="129" width="3.85546875" style="1" customWidth="1"/>
    <col min="130" max="16384" width="1.42578125" style="1"/>
  </cols>
  <sheetData>
    <row r="1" spans="1:147" x14ac:dyDescent="0.25">
      <c r="A1" s="249" t="s">
        <v>446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7" ht="15.75" customHeight="1" x14ac:dyDescent="0.25">
      <c r="A2" s="249" t="s">
        <v>447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  <c r="DU2" s="249"/>
      <c r="DV2" s="249"/>
      <c r="DW2" s="249"/>
      <c r="DX2" s="249"/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</row>
    <row r="3" spans="1:147" ht="15.75" customHeight="1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</row>
    <row r="4" spans="1:147" s="25" customFormat="1" ht="13.5" thickBot="1" x14ac:dyDescent="0.25">
      <c r="DW4" s="254" t="s">
        <v>2</v>
      </c>
      <c r="DX4" s="254"/>
      <c r="DY4" s="254"/>
      <c r="DZ4" s="254"/>
      <c r="EA4" s="254"/>
      <c r="EB4" s="254"/>
      <c r="EC4" s="254"/>
      <c r="ED4" s="254"/>
      <c r="EE4" s="254"/>
      <c r="EF4" s="254"/>
      <c r="EG4" s="254"/>
      <c r="EH4" s="254"/>
      <c r="EI4" s="254"/>
      <c r="EJ4" s="254"/>
      <c r="EK4" s="254"/>
    </row>
    <row r="5" spans="1:147" s="25" customFormat="1" ht="12.75" x14ac:dyDescent="0.2">
      <c r="A5" s="28"/>
      <c r="BL5" s="23" t="s">
        <v>9</v>
      </c>
      <c r="BM5" s="288" t="str">
        <f>Лист1!$AP$16</f>
        <v>января</v>
      </c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5">
        <v>20</v>
      </c>
      <c r="BY5" s="285"/>
      <c r="BZ5" s="285"/>
      <c r="CA5" s="541" t="str">
        <f>Лист1!$BD$16</f>
        <v>25</v>
      </c>
      <c r="CB5" s="541"/>
      <c r="CC5" s="541"/>
      <c r="CD5" s="28" t="s">
        <v>10</v>
      </c>
      <c r="DU5" s="23" t="s">
        <v>3</v>
      </c>
      <c r="DW5" s="513" t="str">
        <f>Лист1!$CI$16</f>
        <v>20.02.2025</v>
      </c>
      <c r="DX5" s="514"/>
      <c r="DY5" s="514"/>
      <c r="DZ5" s="514"/>
      <c r="EA5" s="514"/>
      <c r="EB5" s="514"/>
      <c r="EC5" s="514"/>
      <c r="ED5" s="514"/>
      <c r="EE5" s="514"/>
      <c r="EF5" s="514"/>
      <c r="EG5" s="514"/>
      <c r="EH5" s="514"/>
      <c r="EI5" s="514"/>
      <c r="EJ5" s="514"/>
      <c r="EK5" s="515"/>
    </row>
    <row r="6" spans="1:147" s="25" customFormat="1" ht="12.75" x14ac:dyDescent="0.2">
      <c r="A6" s="28"/>
      <c r="DU6" s="23" t="s">
        <v>4</v>
      </c>
      <c r="DW6" s="499">
        <f>Лист1!$CI$17</f>
        <v>74301252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7" s="25" customFormat="1" ht="12.75" x14ac:dyDescent="0.2">
      <c r="A7" s="28"/>
      <c r="DU7" s="23" t="s">
        <v>5</v>
      </c>
      <c r="DW7" s="499">
        <f>Лист1!$CI$19</f>
        <v>8602015898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7" s="25" customFormat="1" ht="38.25" customHeight="1" x14ac:dyDescent="0.2">
      <c r="A8" s="28" t="s">
        <v>11</v>
      </c>
      <c r="Z8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8" s="373"/>
      <c r="AB8" s="373"/>
      <c r="AC8" s="373"/>
      <c r="AD8" s="373"/>
      <c r="AE8" s="373"/>
      <c r="AF8" s="373"/>
      <c r="AG8" s="373"/>
      <c r="AH8" s="373"/>
      <c r="AI8" s="373"/>
      <c r="AJ8" s="373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U8" s="23" t="s">
        <v>6</v>
      </c>
      <c r="DW8" s="499">
        <f>Лист1!$CI$20</f>
        <v>860201001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7" s="25" customFormat="1" ht="12.75" x14ac:dyDescent="0.2">
      <c r="A9" s="28" t="s">
        <v>12</v>
      </c>
      <c r="DU9" s="23"/>
      <c r="DW9" s="499" t="str">
        <f>Лист1!$CI$22</f>
        <v>043</v>
      </c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7" s="25" customFormat="1" ht="12.75" x14ac:dyDescent="0.2">
      <c r="A10" s="28" t="s">
        <v>13</v>
      </c>
      <c r="Z10" s="288" t="str">
        <f>Лист1!$P$25</f>
        <v>Департамент образования Администрации города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23" t="s">
        <v>7</v>
      </c>
      <c r="DW10" s="499"/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7" s="25" customFormat="1" ht="12.75" x14ac:dyDescent="0.2">
      <c r="A11" s="28" t="s">
        <v>14</v>
      </c>
      <c r="Z11" s="288" t="str">
        <f>Лист1!$P$27</f>
        <v>город Сургут</v>
      </c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/>
      <c r="CQ11" s="288"/>
      <c r="CR11" s="288"/>
      <c r="CS11" s="288"/>
      <c r="CT11" s="288"/>
      <c r="CU11" s="288"/>
      <c r="CV11" s="288"/>
      <c r="CW11" s="288"/>
      <c r="CX11" s="288"/>
      <c r="CY11" s="288"/>
      <c r="CZ11" s="288"/>
      <c r="DA11" s="288"/>
      <c r="DB11" s="288"/>
      <c r="DC11" s="288"/>
      <c r="DD11" s="288"/>
      <c r="DE11" s="288"/>
      <c r="DU11" s="23" t="s">
        <v>8</v>
      </c>
      <c r="DW11" s="499">
        <f>Лист1!$CI$26</f>
        <v>71876000001</v>
      </c>
      <c r="DX11" s="500"/>
      <c r="DY11" s="500"/>
      <c r="DZ11" s="500"/>
      <c r="EA11" s="500"/>
      <c r="EB11" s="500"/>
      <c r="EC11" s="500"/>
      <c r="ED11" s="500"/>
      <c r="EE11" s="500"/>
      <c r="EF11" s="500"/>
      <c r="EG11" s="500"/>
      <c r="EH11" s="500"/>
      <c r="EI11" s="500"/>
      <c r="EJ11" s="500"/>
      <c r="EK11" s="501"/>
    </row>
    <row r="12" spans="1:147" s="25" customFormat="1" ht="13.5" thickBot="1" x14ac:dyDescent="0.25">
      <c r="A12" s="28" t="s">
        <v>15</v>
      </c>
      <c r="DU12" s="23"/>
      <c r="DW12" s="260"/>
      <c r="DX12" s="261"/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261"/>
      <c r="EK12" s="262"/>
    </row>
    <row r="14" spans="1:147" s="34" customFormat="1" ht="12" x14ac:dyDescent="0.2">
      <c r="A14" s="651" t="s">
        <v>450</v>
      </c>
      <c r="B14" s="651"/>
      <c r="C14" s="651"/>
      <c r="D14" s="651"/>
      <c r="E14" s="651"/>
      <c r="F14" s="651"/>
      <c r="G14" s="651"/>
      <c r="H14" s="651"/>
      <c r="I14" s="651"/>
      <c r="J14" s="651"/>
      <c r="K14" s="651"/>
      <c r="L14" s="651"/>
      <c r="M14" s="651"/>
      <c r="N14" s="652"/>
      <c r="O14" s="650" t="s">
        <v>381</v>
      </c>
      <c r="P14" s="651"/>
      <c r="Q14" s="651"/>
      <c r="R14" s="651"/>
      <c r="S14" s="651"/>
      <c r="T14" s="651"/>
      <c r="U14" s="651"/>
      <c r="V14" s="651"/>
      <c r="W14" s="652"/>
      <c r="X14" s="650" t="s">
        <v>20</v>
      </c>
      <c r="Y14" s="651"/>
      <c r="Z14" s="651"/>
      <c r="AA14" s="651"/>
      <c r="AB14" s="652"/>
      <c r="AC14" s="650" t="s">
        <v>452</v>
      </c>
      <c r="AD14" s="651"/>
      <c r="AE14" s="651"/>
      <c r="AF14" s="651"/>
      <c r="AG14" s="651"/>
      <c r="AH14" s="652"/>
      <c r="AI14" s="651" t="s">
        <v>386</v>
      </c>
      <c r="AJ14" s="651"/>
      <c r="AK14" s="651"/>
      <c r="AL14" s="651"/>
      <c r="AM14" s="651"/>
      <c r="AN14" s="651"/>
      <c r="AO14" s="651"/>
      <c r="AP14" s="651"/>
      <c r="AQ14" s="651"/>
      <c r="AR14" s="651"/>
      <c r="AS14" s="651"/>
      <c r="AT14" s="651"/>
      <c r="AU14" s="650" t="s">
        <v>18</v>
      </c>
      <c r="AV14" s="651"/>
      <c r="AW14" s="651"/>
      <c r="AX14" s="651"/>
      <c r="AY14" s="652"/>
      <c r="AZ14" s="650" t="s">
        <v>375</v>
      </c>
      <c r="BA14" s="651"/>
      <c r="BB14" s="651"/>
      <c r="BC14" s="651"/>
      <c r="BD14" s="651"/>
      <c r="BE14" s="652"/>
      <c r="BF14" s="651" t="s">
        <v>387</v>
      </c>
      <c r="BG14" s="651"/>
      <c r="BH14" s="651"/>
      <c r="BI14" s="651"/>
      <c r="BJ14" s="651"/>
      <c r="BK14" s="651"/>
      <c r="BL14" s="651"/>
      <c r="BM14" s="651"/>
      <c r="BN14" s="651"/>
      <c r="BO14" s="651"/>
      <c r="BP14" s="651"/>
      <c r="BQ14" s="651"/>
      <c r="BR14" s="651"/>
      <c r="BS14" s="651"/>
      <c r="BT14" s="651"/>
      <c r="BU14" s="651"/>
      <c r="BV14" s="651"/>
      <c r="BW14" s="651"/>
      <c r="BX14" s="651"/>
      <c r="BY14" s="651"/>
      <c r="BZ14" s="651"/>
      <c r="CA14" s="651"/>
      <c r="CB14" s="651"/>
      <c r="CC14" s="651"/>
      <c r="CD14" s="650" t="s">
        <v>455</v>
      </c>
      <c r="CE14" s="651"/>
      <c r="CF14" s="651"/>
      <c r="CG14" s="651"/>
      <c r="CH14" s="651"/>
      <c r="CI14" s="652"/>
      <c r="CJ14" s="651" t="s">
        <v>463</v>
      </c>
      <c r="CK14" s="651"/>
      <c r="CL14" s="651"/>
      <c r="CM14" s="651"/>
      <c r="CN14" s="651"/>
      <c r="CO14" s="651"/>
      <c r="CP14" s="651"/>
      <c r="CQ14" s="651"/>
      <c r="CR14" s="651"/>
      <c r="CS14" s="651"/>
      <c r="CT14" s="651"/>
      <c r="CU14" s="651"/>
      <c r="CV14" s="651"/>
      <c r="CW14" s="651"/>
      <c r="CX14" s="651"/>
      <c r="CY14" s="651"/>
      <c r="CZ14" s="651"/>
      <c r="DA14" s="651"/>
      <c r="DB14" s="651"/>
      <c r="DC14" s="651"/>
      <c r="DD14" s="651"/>
      <c r="DE14" s="651"/>
      <c r="DF14" s="651"/>
      <c r="DG14" s="651"/>
      <c r="DH14" s="651"/>
      <c r="DI14" s="651"/>
      <c r="DJ14" s="651"/>
      <c r="DK14" s="651"/>
      <c r="DL14" s="651"/>
      <c r="DM14" s="652"/>
      <c r="DN14" s="650" t="s">
        <v>464</v>
      </c>
      <c r="DO14" s="651"/>
      <c r="DP14" s="651"/>
      <c r="DQ14" s="651"/>
      <c r="DR14" s="651"/>
      <c r="DS14" s="651"/>
      <c r="DT14" s="651"/>
      <c r="DU14" s="651"/>
      <c r="DV14" s="651"/>
      <c r="DW14" s="651"/>
      <c r="DX14" s="651"/>
      <c r="DY14" s="651"/>
      <c r="DZ14" s="651"/>
      <c r="EA14" s="651"/>
      <c r="EB14" s="651"/>
      <c r="EC14" s="651"/>
      <c r="ED14" s="651"/>
      <c r="EE14" s="651"/>
      <c r="EF14" s="651"/>
      <c r="EG14" s="651"/>
      <c r="EH14" s="651"/>
      <c r="EI14" s="651"/>
      <c r="EJ14" s="651"/>
      <c r="EK14" s="651"/>
      <c r="EL14" s="33"/>
      <c r="EM14" s="33"/>
      <c r="EN14" s="33"/>
      <c r="EO14" s="33"/>
      <c r="EP14" s="33"/>
      <c r="EQ14" s="33"/>
    </row>
    <row r="15" spans="1:147" s="34" customFormat="1" ht="12" x14ac:dyDescent="0.2">
      <c r="A15" s="648" t="s">
        <v>451</v>
      </c>
      <c r="B15" s="648"/>
      <c r="C15" s="648"/>
      <c r="D15" s="648"/>
      <c r="E15" s="648"/>
      <c r="F15" s="648"/>
      <c r="G15" s="648"/>
      <c r="H15" s="648"/>
      <c r="I15" s="648"/>
      <c r="J15" s="648"/>
      <c r="K15" s="648"/>
      <c r="L15" s="648"/>
      <c r="M15" s="648"/>
      <c r="N15" s="649"/>
      <c r="O15" s="647"/>
      <c r="P15" s="648"/>
      <c r="Q15" s="648"/>
      <c r="R15" s="648"/>
      <c r="S15" s="648"/>
      <c r="T15" s="648"/>
      <c r="U15" s="648"/>
      <c r="V15" s="648"/>
      <c r="W15" s="649"/>
      <c r="X15" s="647" t="s">
        <v>384</v>
      </c>
      <c r="Y15" s="648"/>
      <c r="Z15" s="648"/>
      <c r="AA15" s="648"/>
      <c r="AB15" s="649"/>
      <c r="AC15" s="647" t="s">
        <v>453</v>
      </c>
      <c r="AD15" s="648"/>
      <c r="AE15" s="648"/>
      <c r="AF15" s="648"/>
      <c r="AG15" s="648"/>
      <c r="AH15" s="649"/>
      <c r="AI15" s="648"/>
      <c r="AJ15" s="648"/>
      <c r="AK15" s="648"/>
      <c r="AL15" s="648"/>
      <c r="AM15" s="648"/>
      <c r="AN15" s="648"/>
      <c r="AO15" s="648"/>
      <c r="AP15" s="648"/>
      <c r="AQ15" s="648"/>
      <c r="AR15" s="648"/>
      <c r="AS15" s="648"/>
      <c r="AT15" s="648"/>
      <c r="AU15" s="647" t="s">
        <v>21</v>
      </c>
      <c r="AV15" s="648"/>
      <c r="AW15" s="648"/>
      <c r="AX15" s="648"/>
      <c r="AY15" s="649"/>
      <c r="AZ15" s="647"/>
      <c r="BA15" s="648"/>
      <c r="BB15" s="648"/>
      <c r="BC15" s="648"/>
      <c r="BD15" s="648"/>
      <c r="BE15" s="649"/>
      <c r="BF15" s="648"/>
      <c r="BG15" s="648"/>
      <c r="BH15" s="648"/>
      <c r="BI15" s="648"/>
      <c r="BJ15" s="648"/>
      <c r="BK15" s="648"/>
      <c r="BL15" s="648"/>
      <c r="BM15" s="648"/>
      <c r="BN15" s="648"/>
      <c r="BO15" s="648"/>
      <c r="BP15" s="648"/>
      <c r="BQ15" s="648"/>
      <c r="BR15" s="648"/>
      <c r="BS15" s="648"/>
      <c r="BT15" s="648"/>
      <c r="BU15" s="648"/>
      <c r="BV15" s="648"/>
      <c r="BW15" s="648"/>
      <c r="BX15" s="648"/>
      <c r="BY15" s="648"/>
      <c r="BZ15" s="648"/>
      <c r="CA15" s="648"/>
      <c r="CB15" s="648"/>
      <c r="CC15" s="648"/>
      <c r="CD15" s="647" t="s">
        <v>456</v>
      </c>
      <c r="CE15" s="648"/>
      <c r="CF15" s="648"/>
      <c r="CG15" s="648"/>
      <c r="CH15" s="648"/>
      <c r="CI15" s="649"/>
      <c r="CJ15" s="648"/>
      <c r="CK15" s="648"/>
      <c r="CL15" s="648"/>
      <c r="CM15" s="648"/>
      <c r="CN15" s="648"/>
      <c r="CO15" s="648"/>
      <c r="CP15" s="648"/>
      <c r="CQ15" s="648"/>
      <c r="CR15" s="648"/>
      <c r="CS15" s="648"/>
      <c r="CT15" s="648"/>
      <c r="CU15" s="648"/>
      <c r="CV15" s="648"/>
      <c r="CW15" s="648"/>
      <c r="CX15" s="648"/>
      <c r="CY15" s="648"/>
      <c r="CZ15" s="648"/>
      <c r="DA15" s="648"/>
      <c r="DB15" s="648"/>
      <c r="DC15" s="648"/>
      <c r="DD15" s="648"/>
      <c r="DE15" s="648"/>
      <c r="DF15" s="648"/>
      <c r="DG15" s="648"/>
      <c r="DH15" s="648"/>
      <c r="DI15" s="648"/>
      <c r="DJ15" s="648"/>
      <c r="DK15" s="648"/>
      <c r="DL15" s="648"/>
      <c r="DM15" s="649"/>
      <c r="DN15" s="647" t="s">
        <v>465</v>
      </c>
      <c r="DO15" s="648"/>
      <c r="DP15" s="648"/>
      <c r="DQ15" s="648"/>
      <c r="DR15" s="648"/>
      <c r="DS15" s="648"/>
      <c r="DT15" s="648"/>
      <c r="DU15" s="648"/>
      <c r="DV15" s="648"/>
      <c r="DW15" s="648"/>
      <c r="DX15" s="648"/>
      <c r="DY15" s="648"/>
      <c r="DZ15" s="648"/>
      <c r="EA15" s="648"/>
      <c r="EB15" s="648"/>
      <c r="EC15" s="648"/>
      <c r="ED15" s="648"/>
      <c r="EE15" s="648"/>
      <c r="EF15" s="648"/>
      <c r="EG15" s="648"/>
      <c r="EH15" s="648"/>
      <c r="EI15" s="648"/>
      <c r="EJ15" s="648"/>
      <c r="EK15" s="648"/>
      <c r="EL15" s="33"/>
      <c r="EM15" s="33"/>
      <c r="EN15" s="33"/>
      <c r="EO15" s="33"/>
      <c r="EP15" s="33"/>
      <c r="EQ15" s="33"/>
    </row>
    <row r="16" spans="1:147" s="34" customFormat="1" ht="12" x14ac:dyDescent="0.2">
      <c r="A16" s="648"/>
      <c r="B16" s="648"/>
      <c r="C16" s="648"/>
      <c r="D16" s="648"/>
      <c r="E16" s="648"/>
      <c r="F16" s="648"/>
      <c r="G16" s="648"/>
      <c r="H16" s="648"/>
      <c r="I16" s="648"/>
      <c r="J16" s="648"/>
      <c r="K16" s="648"/>
      <c r="L16" s="648"/>
      <c r="M16" s="648"/>
      <c r="N16" s="649"/>
      <c r="O16" s="647"/>
      <c r="P16" s="648"/>
      <c r="Q16" s="648"/>
      <c r="R16" s="648"/>
      <c r="S16" s="648"/>
      <c r="T16" s="648"/>
      <c r="U16" s="648"/>
      <c r="V16" s="648"/>
      <c r="W16" s="649"/>
      <c r="X16" s="647"/>
      <c r="Y16" s="648"/>
      <c r="Z16" s="648"/>
      <c r="AA16" s="648"/>
      <c r="AB16" s="649"/>
      <c r="AC16" s="647" t="s">
        <v>37</v>
      </c>
      <c r="AD16" s="648"/>
      <c r="AE16" s="648"/>
      <c r="AF16" s="648"/>
      <c r="AG16" s="648"/>
      <c r="AH16" s="649"/>
      <c r="AI16" s="648"/>
      <c r="AJ16" s="648"/>
      <c r="AK16" s="648"/>
      <c r="AL16" s="648"/>
      <c r="AM16" s="648"/>
      <c r="AN16" s="648"/>
      <c r="AO16" s="648"/>
      <c r="AP16" s="648"/>
      <c r="AQ16" s="648"/>
      <c r="AR16" s="648"/>
      <c r="AS16" s="648"/>
      <c r="AT16" s="648"/>
      <c r="AU16" s="647"/>
      <c r="AV16" s="648"/>
      <c r="AW16" s="648"/>
      <c r="AX16" s="648"/>
      <c r="AY16" s="649"/>
      <c r="AZ16" s="647"/>
      <c r="BA16" s="648"/>
      <c r="BB16" s="648"/>
      <c r="BC16" s="648"/>
      <c r="BD16" s="648"/>
      <c r="BE16" s="649"/>
      <c r="BF16" s="648"/>
      <c r="BG16" s="648"/>
      <c r="BH16" s="648"/>
      <c r="BI16" s="648"/>
      <c r="BJ16" s="648"/>
      <c r="BK16" s="648"/>
      <c r="BL16" s="653"/>
      <c r="BM16" s="653"/>
      <c r="BN16" s="653"/>
      <c r="BO16" s="653"/>
      <c r="BP16" s="653"/>
      <c r="BQ16" s="653"/>
      <c r="BR16" s="653"/>
      <c r="BS16" s="653"/>
      <c r="BT16" s="653"/>
      <c r="BU16" s="653"/>
      <c r="BV16" s="653"/>
      <c r="BW16" s="653"/>
      <c r="BX16" s="653"/>
      <c r="BY16" s="653"/>
      <c r="BZ16" s="653"/>
      <c r="CA16" s="653"/>
      <c r="CB16" s="653"/>
      <c r="CC16" s="653"/>
      <c r="CD16" s="647" t="s">
        <v>457</v>
      </c>
      <c r="CE16" s="648"/>
      <c r="CF16" s="648"/>
      <c r="CG16" s="648"/>
      <c r="CH16" s="648"/>
      <c r="CI16" s="649"/>
      <c r="CJ16" s="648"/>
      <c r="CK16" s="648"/>
      <c r="CL16" s="648"/>
      <c r="CM16" s="648"/>
      <c r="CN16" s="648"/>
      <c r="CO16" s="648"/>
      <c r="CP16" s="653"/>
      <c r="CQ16" s="653"/>
      <c r="CR16" s="653"/>
      <c r="CS16" s="653"/>
      <c r="CT16" s="653"/>
      <c r="CU16" s="653"/>
      <c r="CV16" s="653"/>
      <c r="CW16" s="653"/>
      <c r="CX16" s="653"/>
      <c r="CY16" s="653"/>
      <c r="CZ16" s="653"/>
      <c r="DA16" s="653"/>
      <c r="DB16" s="653"/>
      <c r="DC16" s="653"/>
      <c r="DD16" s="653"/>
      <c r="DE16" s="653"/>
      <c r="DF16" s="653"/>
      <c r="DG16" s="653"/>
      <c r="DH16" s="653"/>
      <c r="DI16" s="653"/>
      <c r="DJ16" s="653"/>
      <c r="DK16" s="653"/>
      <c r="DL16" s="653"/>
      <c r="DM16" s="654"/>
      <c r="DN16" s="647" t="s">
        <v>466</v>
      </c>
      <c r="DO16" s="648"/>
      <c r="DP16" s="648"/>
      <c r="DQ16" s="648"/>
      <c r="DR16" s="648"/>
      <c r="DS16" s="648"/>
      <c r="DT16" s="653"/>
      <c r="DU16" s="653"/>
      <c r="DV16" s="653"/>
      <c r="DW16" s="653"/>
      <c r="DX16" s="653"/>
      <c r="DY16" s="653"/>
      <c r="DZ16" s="653"/>
      <c r="EA16" s="653"/>
      <c r="EB16" s="653"/>
      <c r="EC16" s="653"/>
      <c r="ED16" s="653"/>
      <c r="EE16" s="653"/>
      <c r="EF16" s="653"/>
      <c r="EG16" s="653"/>
      <c r="EH16" s="653"/>
      <c r="EI16" s="653"/>
      <c r="EJ16" s="653"/>
      <c r="EK16" s="653"/>
      <c r="EL16" s="33"/>
      <c r="EM16" s="33"/>
      <c r="EN16" s="33"/>
      <c r="EO16" s="33"/>
      <c r="EP16" s="33"/>
      <c r="EQ16" s="33"/>
    </row>
    <row r="17" spans="1:147" s="34" customFormat="1" ht="12" x14ac:dyDescent="0.2">
      <c r="A17" s="648"/>
      <c r="B17" s="648"/>
      <c r="C17" s="648"/>
      <c r="D17" s="648"/>
      <c r="E17" s="648"/>
      <c r="F17" s="648"/>
      <c r="G17" s="648"/>
      <c r="H17" s="648"/>
      <c r="I17" s="648"/>
      <c r="J17" s="648"/>
      <c r="K17" s="648"/>
      <c r="L17" s="648"/>
      <c r="M17" s="648"/>
      <c r="N17" s="649"/>
      <c r="O17" s="647"/>
      <c r="P17" s="648"/>
      <c r="Q17" s="648"/>
      <c r="R17" s="648"/>
      <c r="S17" s="648"/>
      <c r="T17" s="648"/>
      <c r="U17" s="648"/>
      <c r="V17" s="648"/>
      <c r="W17" s="649"/>
      <c r="X17" s="647"/>
      <c r="Y17" s="648"/>
      <c r="Z17" s="648"/>
      <c r="AA17" s="648"/>
      <c r="AB17" s="649"/>
      <c r="AC17" s="647"/>
      <c r="AD17" s="648"/>
      <c r="AE17" s="648"/>
      <c r="AF17" s="648"/>
      <c r="AG17" s="648"/>
      <c r="AH17" s="649"/>
      <c r="AI17" s="650" t="s">
        <v>467</v>
      </c>
      <c r="AJ17" s="651"/>
      <c r="AK17" s="651"/>
      <c r="AL17" s="651"/>
      <c r="AM17" s="651"/>
      <c r="AN17" s="651"/>
      <c r="AO17" s="652"/>
      <c r="AP17" s="650" t="s">
        <v>26</v>
      </c>
      <c r="AQ17" s="651"/>
      <c r="AR17" s="651"/>
      <c r="AS17" s="651"/>
      <c r="AT17" s="652"/>
      <c r="AU17" s="647"/>
      <c r="AV17" s="648"/>
      <c r="AW17" s="648"/>
      <c r="AX17" s="648"/>
      <c r="AY17" s="649"/>
      <c r="AZ17" s="647"/>
      <c r="BA17" s="648"/>
      <c r="BB17" s="648"/>
      <c r="BC17" s="648"/>
      <c r="BD17" s="648"/>
      <c r="BE17" s="649"/>
      <c r="BF17" s="650" t="s">
        <v>28</v>
      </c>
      <c r="BG17" s="651"/>
      <c r="BH17" s="651"/>
      <c r="BI17" s="651"/>
      <c r="BJ17" s="651"/>
      <c r="BK17" s="652"/>
      <c r="BL17" s="662" t="s">
        <v>133</v>
      </c>
      <c r="BM17" s="662"/>
      <c r="BN17" s="662"/>
      <c r="BO17" s="662"/>
      <c r="BP17" s="662"/>
      <c r="BQ17" s="662"/>
      <c r="BR17" s="662"/>
      <c r="BS17" s="662"/>
      <c r="BT17" s="662"/>
      <c r="BU17" s="662"/>
      <c r="BV17" s="662"/>
      <c r="BW17" s="662"/>
      <c r="BX17" s="651"/>
      <c r="BY17" s="651"/>
      <c r="BZ17" s="651"/>
      <c r="CA17" s="651"/>
      <c r="CB17" s="651"/>
      <c r="CC17" s="651"/>
      <c r="CD17" s="647" t="s">
        <v>458</v>
      </c>
      <c r="CE17" s="648"/>
      <c r="CF17" s="648"/>
      <c r="CG17" s="648"/>
      <c r="CH17" s="648"/>
      <c r="CI17" s="649"/>
      <c r="CJ17" s="650" t="s">
        <v>28</v>
      </c>
      <c r="CK17" s="651"/>
      <c r="CL17" s="651"/>
      <c r="CM17" s="651"/>
      <c r="CN17" s="651"/>
      <c r="CO17" s="652"/>
      <c r="CP17" s="662" t="s">
        <v>133</v>
      </c>
      <c r="CQ17" s="662"/>
      <c r="CR17" s="662"/>
      <c r="CS17" s="662"/>
      <c r="CT17" s="662"/>
      <c r="CU17" s="662"/>
      <c r="CV17" s="662"/>
      <c r="CW17" s="662"/>
      <c r="CX17" s="662"/>
      <c r="CY17" s="662"/>
      <c r="CZ17" s="662"/>
      <c r="DA17" s="662"/>
      <c r="DB17" s="662"/>
      <c r="DC17" s="662"/>
      <c r="DD17" s="662"/>
      <c r="DE17" s="662"/>
      <c r="DF17" s="662"/>
      <c r="DG17" s="662"/>
      <c r="DH17" s="651"/>
      <c r="DI17" s="651"/>
      <c r="DJ17" s="651"/>
      <c r="DK17" s="651"/>
      <c r="DL17" s="651"/>
      <c r="DM17" s="651"/>
      <c r="DN17" s="650" t="s">
        <v>28</v>
      </c>
      <c r="DO17" s="651"/>
      <c r="DP17" s="651"/>
      <c r="DQ17" s="651"/>
      <c r="DR17" s="651"/>
      <c r="DS17" s="652"/>
      <c r="DT17" s="663" t="s">
        <v>133</v>
      </c>
      <c r="DU17" s="662"/>
      <c r="DV17" s="662"/>
      <c r="DW17" s="662"/>
      <c r="DX17" s="662"/>
      <c r="DY17" s="662"/>
      <c r="DZ17" s="662"/>
      <c r="EA17" s="662"/>
      <c r="EB17" s="662"/>
      <c r="EC17" s="662"/>
      <c r="ED17" s="662"/>
      <c r="EE17" s="662"/>
      <c r="EF17" s="662"/>
      <c r="EG17" s="662"/>
      <c r="EH17" s="662"/>
      <c r="EI17" s="662"/>
      <c r="EJ17" s="662"/>
      <c r="EK17" s="662"/>
      <c r="EL17" s="33"/>
      <c r="EM17" s="33"/>
      <c r="EN17" s="33"/>
      <c r="EO17" s="33"/>
      <c r="EP17" s="33"/>
      <c r="EQ17" s="33"/>
    </row>
    <row r="18" spans="1:147" s="34" customFormat="1" ht="12" x14ac:dyDescent="0.2">
      <c r="A18" s="648"/>
      <c r="B18" s="648"/>
      <c r="C18" s="648"/>
      <c r="D18" s="648"/>
      <c r="E18" s="648"/>
      <c r="F18" s="648"/>
      <c r="G18" s="648"/>
      <c r="H18" s="648"/>
      <c r="I18" s="648"/>
      <c r="J18" s="648"/>
      <c r="K18" s="648"/>
      <c r="L18" s="648"/>
      <c r="M18" s="648"/>
      <c r="N18" s="649"/>
      <c r="O18" s="647"/>
      <c r="P18" s="648"/>
      <c r="Q18" s="648"/>
      <c r="R18" s="648"/>
      <c r="S18" s="648"/>
      <c r="T18" s="648"/>
      <c r="U18" s="648"/>
      <c r="V18" s="648"/>
      <c r="W18" s="649"/>
      <c r="X18" s="647"/>
      <c r="Y18" s="648"/>
      <c r="Z18" s="648"/>
      <c r="AA18" s="648"/>
      <c r="AB18" s="649"/>
      <c r="AC18" s="647"/>
      <c r="AD18" s="648"/>
      <c r="AE18" s="648"/>
      <c r="AF18" s="648"/>
      <c r="AG18" s="648"/>
      <c r="AH18" s="649"/>
      <c r="AI18" s="647" t="s">
        <v>468</v>
      </c>
      <c r="AJ18" s="648"/>
      <c r="AK18" s="648"/>
      <c r="AL18" s="648"/>
      <c r="AM18" s="648"/>
      <c r="AN18" s="648"/>
      <c r="AO18" s="649"/>
      <c r="AP18" s="647" t="s">
        <v>27</v>
      </c>
      <c r="AQ18" s="648"/>
      <c r="AR18" s="648"/>
      <c r="AS18" s="648"/>
      <c r="AT18" s="649"/>
      <c r="AU18" s="647"/>
      <c r="AV18" s="648"/>
      <c r="AW18" s="648"/>
      <c r="AX18" s="648"/>
      <c r="AY18" s="649"/>
      <c r="AZ18" s="647"/>
      <c r="BA18" s="648"/>
      <c r="BB18" s="648"/>
      <c r="BC18" s="648"/>
      <c r="BD18" s="648"/>
      <c r="BE18" s="649"/>
      <c r="BF18" s="647"/>
      <c r="BG18" s="648"/>
      <c r="BH18" s="648"/>
      <c r="BI18" s="648"/>
      <c r="BJ18" s="648"/>
      <c r="BK18" s="649"/>
      <c r="BL18" s="651" t="s">
        <v>403</v>
      </c>
      <c r="BM18" s="651"/>
      <c r="BN18" s="651"/>
      <c r="BO18" s="651"/>
      <c r="BP18" s="651"/>
      <c r="BQ18" s="651"/>
      <c r="BR18" s="651"/>
      <c r="BS18" s="651"/>
      <c r="BT18" s="651"/>
      <c r="BU18" s="651"/>
      <c r="BV18" s="651"/>
      <c r="BW18" s="651"/>
      <c r="BX18" s="650" t="s">
        <v>469</v>
      </c>
      <c r="BY18" s="651"/>
      <c r="BZ18" s="651"/>
      <c r="CA18" s="651"/>
      <c r="CB18" s="651"/>
      <c r="CC18" s="652"/>
      <c r="CD18" s="647" t="s">
        <v>459</v>
      </c>
      <c r="CE18" s="648"/>
      <c r="CF18" s="648"/>
      <c r="CG18" s="648"/>
      <c r="CH18" s="648"/>
      <c r="CI18" s="649"/>
      <c r="CJ18" s="647"/>
      <c r="CK18" s="648"/>
      <c r="CL18" s="648"/>
      <c r="CM18" s="648"/>
      <c r="CN18" s="648"/>
      <c r="CO18" s="649"/>
      <c r="CP18" s="651" t="s">
        <v>472</v>
      </c>
      <c r="CQ18" s="651"/>
      <c r="CR18" s="651"/>
      <c r="CS18" s="651"/>
      <c r="CT18" s="651"/>
      <c r="CU18" s="651"/>
      <c r="CV18" s="651"/>
      <c r="CW18" s="651"/>
      <c r="CX18" s="651"/>
      <c r="CY18" s="651"/>
      <c r="CZ18" s="651"/>
      <c r="DA18" s="651"/>
      <c r="DB18" s="651"/>
      <c r="DC18" s="651"/>
      <c r="DD18" s="651"/>
      <c r="DE18" s="651"/>
      <c r="DF18" s="651"/>
      <c r="DG18" s="651"/>
      <c r="DH18" s="650" t="s">
        <v>484</v>
      </c>
      <c r="DI18" s="651"/>
      <c r="DJ18" s="651"/>
      <c r="DK18" s="651"/>
      <c r="DL18" s="651"/>
      <c r="DM18" s="652"/>
      <c r="DN18" s="647"/>
      <c r="DO18" s="648"/>
      <c r="DP18" s="648"/>
      <c r="DQ18" s="648"/>
      <c r="DR18" s="648"/>
      <c r="DS18" s="649"/>
      <c r="DT18" s="650" t="s">
        <v>493</v>
      </c>
      <c r="DU18" s="651"/>
      <c r="DV18" s="651"/>
      <c r="DW18" s="651"/>
      <c r="DX18" s="651"/>
      <c r="DY18" s="651"/>
      <c r="DZ18" s="651"/>
      <c r="EA18" s="651"/>
      <c r="EB18" s="651"/>
      <c r="EC18" s="651"/>
      <c r="ED18" s="651"/>
      <c r="EE18" s="652"/>
      <c r="EF18" s="655" t="s">
        <v>499</v>
      </c>
      <c r="EG18" s="655"/>
      <c r="EH18" s="655"/>
      <c r="EI18" s="655"/>
      <c r="EJ18" s="655"/>
      <c r="EK18" s="655"/>
      <c r="EL18" s="33"/>
      <c r="EM18" s="33"/>
      <c r="EN18" s="33"/>
      <c r="EO18" s="33"/>
      <c r="EP18" s="33"/>
      <c r="EQ18" s="33"/>
    </row>
    <row r="19" spans="1:147" s="34" customFormat="1" ht="12" x14ac:dyDescent="0.2">
      <c r="A19" s="648"/>
      <c r="B19" s="648"/>
      <c r="C19" s="648"/>
      <c r="D19" s="648"/>
      <c r="E19" s="648"/>
      <c r="F19" s="648"/>
      <c r="G19" s="648"/>
      <c r="H19" s="648"/>
      <c r="I19" s="648"/>
      <c r="J19" s="648"/>
      <c r="K19" s="648"/>
      <c r="L19" s="648"/>
      <c r="M19" s="648"/>
      <c r="N19" s="649"/>
      <c r="O19" s="647"/>
      <c r="P19" s="648"/>
      <c r="Q19" s="648"/>
      <c r="R19" s="648"/>
      <c r="S19" s="648"/>
      <c r="T19" s="648"/>
      <c r="U19" s="648"/>
      <c r="V19" s="648"/>
      <c r="W19" s="649"/>
      <c r="X19" s="647"/>
      <c r="Y19" s="648"/>
      <c r="Z19" s="648"/>
      <c r="AA19" s="648"/>
      <c r="AB19" s="649"/>
      <c r="AC19" s="647"/>
      <c r="AD19" s="648"/>
      <c r="AE19" s="648"/>
      <c r="AF19" s="648"/>
      <c r="AG19" s="648"/>
      <c r="AH19" s="649"/>
      <c r="AI19" s="647"/>
      <c r="AJ19" s="648"/>
      <c r="AK19" s="648"/>
      <c r="AL19" s="648"/>
      <c r="AM19" s="648"/>
      <c r="AN19" s="648"/>
      <c r="AO19" s="649"/>
      <c r="AP19" s="647"/>
      <c r="AQ19" s="648"/>
      <c r="AR19" s="648"/>
      <c r="AS19" s="648"/>
      <c r="AT19" s="649"/>
      <c r="AU19" s="647"/>
      <c r="AV19" s="648"/>
      <c r="AW19" s="648"/>
      <c r="AX19" s="648"/>
      <c r="AY19" s="649"/>
      <c r="AZ19" s="647"/>
      <c r="BA19" s="648"/>
      <c r="BB19" s="648"/>
      <c r="BC19" s="648"/>
      <c r="BD19" s="648"/>
      <c r="BE19" s="649"/>
      <c r="BF19" s="647"/>
      <c r="BG19" s="648"/>
      <c r="BH19" s="648"/>
      <c r="BI19" s="648"/>
      <c r="BJ19" s="648"/>
      <c r="BK19" s="649"/>
      <c r="BL19" s="653" t="s">
        <v>404</v>
      </c>
      <c r="BM19" s="653"/>
      <c r="BN19" s="653"/>
      <c r="BO19" s="653"/>
      <c r="BP19" s="653"/>
      <c r="BQ19" s="653"/>
      <c r="BR19" s="653"/>
      <c r="BS19" s="653"/>
      <c r="BT19" s="653"/>
      <c r="BU19" s="653"/>
      <c r="BV19" s="653"/>
      <c r="BW19" s="653"/>
      <c r="BX19" s="647" t="s">
        <v>470</v>
      </c>
      <c r="BY19" s="648"/>
      <c r="BZ19" s="648"/>
      <c r="CA19" s="648"/>
      <c r="CB19" s="648"/>
      <c r="CC19" s="649"/>
      <c r="CD19" s="647" t="s">
        <v>460</v>
      </c>
      <c r="CE19" s="648"/>
      <c r="CF19" s="648"/>
      <c r="CG19" s="648"/>
      <c r="CH19" s="648"/>
      <c r="CI19" s="649"/>
      <c r="CJ19" s="647"/>
      <c r="CK19" s="648"/>
      <c r="CL19" s="648"/>
      <c r="CM19" s="648"/>
      <c r="CN19" s="648"/>
      <c r="CO19" s="649"/>
      <c r="CP19" s="648" t="s">
        <v>471</v>
      </c>
      <c r="CQ19" s="648"/>
      <c r="CR19" s="648"/>
      <c r="CS19" s="648"/>
      <c r="CT19" s="648"/>
      <c r="CU19" s="648"/>
      <c r="CV19" s="648"/>
      <c r="CW19" s="648"/>
      <c r="CX19" s="648"/>
      <c r="CY19" s="648"/>
      <c r="CZ19" s="648"/>
      <c r="DA19" s="648"/>
      <c r="DB19" s="648"/>
      <c r="DC19" s="648"/>
      <c r="DD19" s="648"/>
      <c r="DE19" s="648"/>
      <c r="DF19" s="648"/>
      <c r="DG19" s="648"/>
      <c r="DH19" s="647" t="s">
        <v>485</v>
      </c>
      <c r="DI19" s="648"/>
      <c r="DJ19" s="648"/>
      <c r="DK19" s="648"/>
      <c r="DL19" s="648"/>
      <c r="DM19" s="649"/>
      <c r="DN19" s="647"/>
      <c r="DO19" s="648"/>
      <c r="DP19" s="648"/>
      <c r="DQ19" s="648"/>
      <c r="DR19" s="648"/>
      <c r="DS19" s="649"/>
      <c r="DT19" s="657" t="s">
        <v>494</v>
      </c>
      <c r="DU19" s="653"/>
      <c r="DV19" s="653"/>
      <c r="DW19" s="653"/>
      <c r="DX19" s="653"/>
      <c r="DY19" s="653"/>
      <c r="DZ19" s="653"/>
      <c r="EA19" s="653"/>
      <c r="EB19" s="653"/>
      <c r="EC19" s="653"/>
      <c r="ED19" s="653"/>
      <c r="EE19" s="654"/>
      <c r="EF19" s="655" t="s">
        <v>500</v>
      </c>
      <c r="EG19" s="655"/>
      <c r="EH19" s="655"/>
      <c r="EI19" s="655"/>
      <c r="EJ19" s="655"/>
      <c r="EK19" s="655"/>
      <c r="EL19" s="33"/>
      <c r="EM19" s="33"/>
      <c r="EN19" s="33"/>
      <c r="EO19" s="33"/>
      <c r="EP19" s="33"/>
      <c r="EQ19" s="33"/>
    </row>
    <row r="20" spans="1:147" s="34" customFormat="1" ht="12" x14ac:dyDescent="0.2">
      <c r="A20" s="648"/>
      <c r="B20" s="648"/>
      <c r="C20" s="648"/>
      <c r="D20" s="648"/>
      <c r="E20" s="648"/>
      <c r="F20" s="648"/>
      <c r="G20" s="648"/>
      <c r="H20" s="648"/>
      <c r="I20" s="648"/>
      <c r="J20" s="648"/>
      <c r="K20" s="648"/>
      <c r="L20" s="648"/>
      <c r="M20" s="648"/>
      <c r="N20" s="649"/>
      <c r="O20" s="647"/>
      <c r="P20" s="648"/>
      <c r="Q20" s="648"/>
      <c r="R20" s="648"/>
      <c r="S20" s="648"/>
      <c r="T20" s="648"/>
      <c r="U20" s="648"/>
      <c r="V20" s="648"/>
      <c r="W20" s="649"/>
      <c r="X20" s="647"/>
      <c r="Y20" s="648"/>
      <c r="Z20" s="648"/>
      <c r="AA20" s="648"/>
      <c r="AB20" s="649"/>
      <c r="AC20" s="647"/>
      <c r="AD20" s="648"/>
      <c r="AE20" s="648"/>
      <c r="AF20" s="648"/>
      <c r="AG20" s="648"/>
      <c r="AH20" s="649"/>
      <c r="AI20" s="647"/>
      <c r="AJ20" s="648"/>
      <c r="AK20" s="648"/>
      <c r="AL20" s="648"/>
      <c r="AM20" s="648"/>
      <c r="AN20" s="648"/>
      <c r="AO20" s="649"/>
      <c r="AP20" s="647"/>
      <c r="AQ20" s="648"/>
      <c r="AR20" s="648"/>
      <c r="AS20" s="648"/>
      <c r="AT20" s="649"/>
      <c r="AU20" s="647"/>
      <c r="AV20" s="648"/>
      <c r="AW20" s="648"/>
      <c r="AX20" s="648"/>
      <c r="AY20" s="649"/>
      <c r="AZ20" s="647"/>
      <c r="BA20" s="648"/>
      <c r="BB20" s="648"/>
      <c r="BC20" s="648"/>
      <c r="BD20" s="648"/>
      <c r="BE20" s="649"/>
      <c r="BF20" s="647"/>
      <c r="BG20" s="648"/>
      <c r="BH20" s="648"/>
      <c r="BI20" s="648"/>
      <c r="BJ20" s="648"/>
      <c r="BK20" s="649"/>
      <c r="BL20" s="651" t="s">
        <v>410</v>
      </c>
      <c r="BM20" s="651"/>
      <c r="BN20" s="651"/>
      <c r="BO20" s="651"/>
      <c r="BP20" s="651"/>
      <c r="BQ20" s="652"/>
      <c r="BR20" s="650" t="s">
        <v>486</v>
      </c>
      <c r="BS20" s="651"/>
      <c r="BT20" s="651"/>
      <c r="BU20" s="651"/>
      <c r="BV20" s="651"/>
      <c r="BW20" s="651"/>
      <c r="BX20" s="647" t="s">
        <v>402</v>
      </c>
      <c r="BY20" s="648"/>
      <c r="BZ20" s="648"/>
      <c r="CA20" s="648"/>
      <c r="CB20" s="648"/>
      <c r="CC20" s="649"/>
      <c r="CD20" s="647" t="s">
        <v>461</v>
      </c>
      <c r="CE20" s="648"/>
      <c r="CF20" s="648"/>
      <c r="CG20" s="648"/>
      <c r="CH20" s="648"/>
      <c r="CI20" s="649"/>
      <c r="CJ20" s="647"/>
      <c r="CK20" s="648"/>
      <c r="CL20" s="648"/>
      <c r="CM20" s="648"/>
      <c r="CN20" s="648"/>
      <c r="CO20" s="649"/>
      <c r="CP20" s="650" t="s">
        <v>473</v>
      </c>
      <c r="CQ20" s="651"/>
      <c r="CR20" s="651"/>
      <c r="CS20" s="651"/>
      <c r="CT20" s="651"/>
      <c r="CU20" s="652"/>
      <c r="CV20" s="650" t="s">
        <v>473</v>
      </c>
      <c r="CW20" s="651"/>
      <c r="CX20" s="651"/>
      <c r="CY20" s="651"/>
      <c r="CZ20" s="651"/>
      <c r="DA20" s="652"/>
      <c r="DB20" s="650" t="s">
        <v>480</v>
      </c>
      <c r="DC20" s="651"/>
      <c r="DD20" s="651"/>
      <c r="DE20" s="651"/>
      <c r="DF20" s="651"/>
      <c r="DG20" s="652"/>
      <c r="DH20" s="647"/>
      <c r="DI20" s="648"/>
      <c r="DJ20" s="648"/>
      <c r="DK20" s="648"/>
      <c r="DL20" s="648"/>
      <c r="DM20" s="649"/>
      <c r="DN20" s="647"/>
      <c r="DO20" s="648"/>
      <c r="DP20" s="648"/>
      <c r="DQ20" s="648"/>
      <c r="DR20" s="648"/>
      <c r="DS20" s="649"/>
      <c r="DT20" s="655" t="s">
        <v>28</v>
      </c>
      <c r="DU20" s="655"/>
      <c r="DV20" s="655"/>
      <c r="DW20" s="655"/>
      <c r="DX20" s="655"/>
      <c r="DY20" s="655"/>
      <c r="DZ20" s="650" t="s">
        <v>226</v>
      </c>
      <c r="EA20" s="651"/>
      <c r="EB20" s="651"/>
      <c r="EC20" s="651"/>
      <c r="ED20" s="651"/>
      <c r="EE20" s="652"/>
      <c r="EF20" s="655"/>
      <c r="EG20" s="655"/>
      <c r="EH20" s="655"/>
      <c r="EI20" s="655"/>
      <c r="EJ20" s="655"/>
      <c r="EK20" s="655"/>
      <c r="EL20" s="33"/>
      <c r="EM20" s="33"/>
      <c r="EN20" s="33"/>
      <c r="EO20" s="33"/>
      <c r="EP20" s="33"/>
      <c r="EQ20" s="33"/>
    </row>
    <row r="21" spans="1:147" s="34" customFormat="1" ht="12" x14ac:dyDescent="0.2">
      <c r="A21" s="648"/>
      <c r="B21" s="648"/>
      <c r="C21" s="648"/>
      <c r="D21" s="648"/>
      <c r="E21" s="648"/>
      <c r="F21" s="648"/>
      <c r="G21" s="648"/>
      <c r="H21" s="648"/>
      <c r="I21" s="648"/>
      <c r="J21" s="648"/>
      <c r="K21" s="648"/>
      <c r="L21" s="648"/>
      <c r="M21" s="648"/>
      <c r="N21" s="649"/>
      <c r="O21" s="647"/>
      <c r="P21" s="648"/>
      <c r="Q21" s="648"/>
      <c r="R21" s="648"/>
      <c r="S21" s="648"/>
      <c r="T21" s="648"/>
      <c r="U21" s="648"/>
      <c r="V21" s="648"/>
      <c r="W21" s="649"/>
      <c r="X21" s="647"/>
      <c r="Y21" s="648"/>
      <c r="Z21" s="648"/>
      <c r="AA21" s="648"/>
      <c r="AB21" s="649"/>
      <c r="AC21" s="647"/>
      <c r="AD21" s="648"/>
      <c r="AE21" s="648"/>
      <c r="AF21" s="648"/>
      <c r="AG21" s="648"/>
      <c r="AH21" s="649"/>
      <c r="AI21" s="647"/>
      <c r="AJ21" s="648"/>
      <c r="AK21" s="648"/>
      <c r="AL21" s="648"/>
      <c r="AM21" s="648"/>
      <c r="AN21" s="648"/>
      <c r="AO21" s="649"/>
      <c r="AP21" s="647"/>
      <c r="AQ21" s="648"/>
      <c r="AR21" s="648"/>
      <c r="AS21" s="648"/>
      <c r="AT21" s="649"/>
      <c r="AU21" s="647"/>
      <c r="AV21" s="648"/>
      <c r="AW21" s="648"/>
      <c r="AX21" s="648"/>
      <c r="AY21" s="649"/>
      <c r="AZ21" s="647"/>
      <c r="BA21" s="648"/>
      <c r="BB21" s="648"/>
      <c r="BC21" s="648"/>
      <c r="BD21" s="648"/>
      <c r="BE21" s="649"/>
      <c r="BF21" s="647"/>
      <c r="BG21" s="648"/>
      <c r="BH21" s="648"/>
      <c r="BI21" s="648"/>
      <c r="BJ21" s="648"/>
      <c r="BK21" s="649"/>
      <c r="BL21" s="648" t="s">
        <v>490</v>
      </c>
      <c r="BM21" s="648"/>
      <c r="BN21" s="648"/>
      <c r="BO21" s="648"/>
      <c r="BP21" s="648"/>
      <c r="BQ21" s="649"/>
      <c r="BR21" s="647" t="s">
        <v>487</v>
      </c>
      <c r="BS21" s="648"/>
      <c r="BT21" s="648"/>
      <c r="BU21" s="648"/>
      <c r="BV21" s="648"/>
      <c r="BW21" s="648"/>
      <c r="BX21" s="647"/>
      <c r="BY21" s="648"/>
      <c r="BZ21" s="648"/>
      <c r="CA21" s="648"/>
      <c r="CB21" s="648"/>
      <c r="CC21" s="649"/>
      <c r="CD21" s="647" t="s">
        <v>462</v>
      </c>
      <c r="CE21" s="648"/>
      <c r="CF21" s="648"/>
      <c r="CG21" s="648"/>
      <c r="CH21" s="648"/>
      <c r="CI21" s="649"/>
      <c r="CJ21" s="647"/>
      <c r="CK21" s="648"/>
      <c r="CL21" s="648"/>
      <c r="CM21" s="648"/>
      <c r="CN21" s="648"/>
      <c r="CO21" s="649"/>
      <c r="CP21" s="647" t="s">
        <v>474</v>
      </c>
      <c r="CQ21" s="648"/>
      <c r="CR21" s="648"/>
      <c r="CS21" s="648"/>
      <c r="CT21" s="648"/>
      <c r="CU21" s="649"/>
      <c r="CV21" s="647" t="s">
        <v>475</v>
      </c>
      <c r="CW21" s="648"/>
      <c r="CX21" s="648"/>
      <c r="CY21" s="648"/>
      <c r="CZ21" s="648"/>
      <c r="DA21" s="649"/>
      <c r="DB21" s="647" t="s">
        <v>481</v>
      </c>
      <c r="DC21" s="648"/>
      <c r="DD21" s="648"/>
      <c r="DE21" s="648"/>
      <c r="DF21" s="648"/>
      <c r="DG21" s="649"/>
      <c r="DH21" s="647"/>
      <c r="DI21" s="648"/>
      <c r="DJ21" s="648"/>
      <c r="DK21" s="648"/>
      <c r="DL21" s="648"/>
      <c r="DM21" s="649"/>
      <c r="DN21" s="647"/>
      <c r="DO21" s="648"/>
      <c r="DP21" s="648"/>
      <c r="DQ21" s="648"/>
      <c r="DR21" s="648"/>
      <c r="DS21" s="649"/>
      <c r="DT21" s="655"/>
      <c r="DU21" s="655"/>
      <c r="DV21" s="655"/>
      <c r="DW21" s="655"/>
      <c r="DX21" s="655"/>
      <c r="DY21" s="655"/>
      <c r="DZ21" s="647" t="s">
        <v>495</v>
      </c>
      <c r="EA21" s="648"/>
      <c r="EB21" s="648"/>
      <c r="EC21" s="648"/>
      <c r="ED21" s="648"/>
      <c r="EE21" s="649"/>
      <c r="EF21" s="655"/>
      <c r="EG21" s="655"/>
      <c r="EH21" s="655"/>
      <c r="EI21" s="655"/>
      <c r="EJ21" s="655"/>
      <c r="EK21" s="655"/>
      <c r="EL21" s="33"/>
      <c r="EM21" s="33"/>
      <c r="EN21" s="33"/>
      <c r="EO21" s="33"/>
      <c r="EP21" s="33"/>
      <c r="EQ21" s="33"/>
    </row>
    <row r="22" spans="1:147" s="34" customFormat="1" ht="12" x14ac:dyDescent="0.2">
      <c r="A22" s="648"/>
      <c r="B22" s="648"/>
      <c r="C22" s="648"/>
      <c r="D22" s="648"/>
      <c r="E22" s="648"/>
      <c r="F22" s="648"/>
      <c r="G22" s="648"/>
      <c r="H22" s="648"/>
      <c r="I22" s="648"/>
      <c r="J22" s="648"/>
      <c r="K22" s="648"/>
      <c r="L22" s="648"/>
      <c r="M22" s="648"/>
      <c r="N22" s="649"/>
      <c r="O22" s="647"/>
      <c r="P22" s="648"/>
      <c r="Q22" s="648"/>
      <c r="R22" s="648"/>
      <c r="S22" s="648"/>
      <c r="T22" s="648"/>
      <c r="U22" s="648"/>
      <c r="V22" s="648"/>
      <c r="W22" s="649"/>
      <c r="X22" s="647"/>
      <c r="Y22" s="648"/>
      <c r="Z22" s="648"/>
      <c r="AA22" s="648"/>
      <c r="AB22" s="649"/>
      <c r="AC22" s="647"/>
      <c r="AD22" s="648"/>
      <c r="AE22" s="648"/>
      <c r="AF22" s="648"/>
      <c r="AG22" s="648"/>
      <c r="AH22" s="649"/>
      <c r="AI22" s="647"/>
      <c r="AJ22" s="648"/>
      <c r="AK22" s="648"/>
      <c r="AL22" s="648"/>
      <c r="AM22" s="648"/>
      <c r="AN22" s="648"/>
      <c r="AO22" s="649"/>
      <c r="AP22" s="647"/>
      <c r="AQ22" s="648"/>
      <c r="AR22" s="648"/>
      <c r="AS22" s="648"/>
      <c r="AT22" s="649"/>
      <c r="AU22" s="647"/>
      <c r="AV22" s="648"/>
      <c r="AW22" s="648"/>
      <c r="AX22" s="648"/>
      <c r="AY22" s="649"/>
      <c r="AZ22" s="647"/>
      <c r="BA22" s="648"/>
      <c r="BB22" s="648"/>
      <c r="BC22" s="648"/>
      <c r="BD22" s="648"/>
      <c r="BE22" s="649"/>
      <c r="BF22" s="647"/>
      <c r="BG22" s="648"/>
      <c r="BH22" s="648"/>
      <c r="BI22" s="648"/>
      <c r="BJ22" s="648"/>
      <c r="BK22" s="649"/>
      <c r="BL22" s="648" t="s">
        <v>491</v>
      </c>
      <c r="BM22" s="648"/>
      <c r="BN22" s="648"/>
      <c r="BO22" s="648"/>
      <c r="BP22" s="648"/>
      <c r="BQ22" s="649"/>
      <c r="BR22" s="647" t="s">
        <v>488</v>
      </c>
      <c r="BS22" s="648"/>
      <c r="BT22" s="648"/>
      <c r="BU22" s="648"/>
      <c r="BV22" s="648"/>
      <c r="BW22" s="648"/>
      <c r="BX22" s="647"/>
      <c r="BY22" s="648"/>
      <c r="BZ22" s="648"/>
      <c r="CA22" s="648"/>
      <c r="CB22" s="648"/>
      <c r="CC22" s="649"/>
      <c r="CD22" s="647"/>
      <c r="CE22" s="648"/>
      <c r="CF22" s="648"/>
      <c r="CG22" s="648"/>
      <c r="CH22" s="648"/>
      <c r="CI22" s="649"/>
      <c r="CJ22" s="647"/>
      <c r="CK22" s="648"/>
      <c r="CL22" s="648"/>
      <c r="CM22" s="648"/>
      <c r="CN22" s="648"/>
      <c r="CO22" s="649"/>
      <c r="CP22" s="647" t="s">
        <v>391</v>
      </c>
      <c r="CQ22" s="648"/>
      <c r="CR22" s="648"/>
      <c r="CS22" s="648"/>
      <c r="CT22" s="648"/>
      <c r="CU22" s="649"/>
      <c r="CV22" s="647" t="s">
        <v>476</v>
      </c>
      <c r="CW22" s="648"/>
      <c r="CX22" s="648"/>
      <c r="CY22" s="648"/>
      <c r="CZ22" s="648"/>
      <c r="DA22" s="649"/>
      <c r="DB22" s="647" t="s">
        <v>482</v>
      </c>
      <c r="DC22" s="648"/>
      <c r="DD22" s="648"/>
      <c r="DE22" s="648"/>
      <c r="DF22" s="648"/>
      <c r="DG22" s="649"/>
      <c r="DH22" s="647"/>
      <c r="DI22" s="648"/>
      <c r="DJ22" s="648"/>
      <c r="DK22" s="648"/>
      <c r="DL22" s="648"/>
      <c r="DM22" s="649"/>
      <c r="DN22" s="647"/>
      <c r="DO22" s="648"/>
      <c r="DP22" s="648"/>
      <c r="DQ22" s="648"/>
      <c r="DR22" s="648"/>
      <c r="DS22" s="649"/>
      <c r="DT22" s="655"/>
      <c r="DU22" s="655"/>
      <c r="DV22" s="655"/>
      <c r="DW22" s="655"/>
      <c r="DX22" s="655"/>
      <c r="DY22" s="655"/>
      <c r="DZ22" s="647" t="s">
        <v>496</v>
      </c>
      <c r="EA22" s="648"/>
      <c r="EB22" s="648"/>
      <c r="EC22" s="648"/>
      <c r="ED22" s="648"/>
      <c r="EE22" s="649"/>
      <c r="EF22" s="655"/>
      <c r="EG22" s="655"/>
      <c r="EH22" s="655"/>
      <c r="EI22" s="655"/>
      <c r="EJ22" s="655"/>
      <c r="EK22" s="655"/>
      <c r="EL22" s="33"/>
      <c r="EM22" s="33"/>
      <c r="EN22" s="33"/>
      <c r="EO22" s="33"/>
      <c r="EP22" s="33"/>
      <c r="EQ22" s="33"/>
    </row>
    <row r="23" spans="1:147" s="34" customFormat="1" ht="12" x14ac:dyDescent="0.2">
      <c r="A23" s="648"/>
      <c r="B23" s="648"/>
      <c r="C23" s="648"/>
      <c r="D23" s="648"/>
      <c r="E23" s="648"/>
      <c r="F23" s="648"/>
      <c r="G23" s="648"/>
      <c r="H23" s="648"/>
      <c r="I23" s="648"/>
      <c r="J23" s="648"/>
      <c r="K23" s="648"/>
      <c r="L23" s="648"/>
      <c r="M23" s="648"/>
      <c r="N23" s="649"/>
      <c r="O23" s="647"/>
      <c r="P23" s="648"/>
      <c r="Q23" s="648"/>
      <c r="R23" s="648"/>
      <c r="S23" s="648"/>
      <c r="T23" s="648"/>
      <c r="U23" s="648"/>
      <c r="V23" s="648"/>
      <c r="W23" s="649"/>
      <c r="X23" s="647"/>
      <c r="Y23" s="648"/>
      <c r="Z23" s="648"/>
      <c r="AA23" s="648"/>
      <c r="AB23" s="649"/>
      <c r="AC23" s="647"/>
      <c r="AD23" s="648"/>
      <c r="AE23" s="648"/>
      <c r="AF23" s="648"/>
      <c r="AG23" s="648"/>
      <c r="AH23" s="649"/>
      <c r="AI23" s="647"/>
      <c r="AJ23" s="648"/>
      <c r="AK23" s="648"/>
      <c r="AL23" s="648"/>
      <c r="AM23" s="648"/>
      <c r="AN23" s="648"/>
      <c r="AO23" s="649"/>
      <c r="AP23" s="647"/>
      <c r="AQ23" s="648"/>
      <c r="AR23" s="648"/>
      <c r="AS23" s="648"/>
      <c r="AT23" s="649"/>
      <c r="AU23" s="647"/>
      <c r="AV23" s="648"/>
      <c r="AW23" s="648"/>
      <c r="AX23" s="648"/>
      <c r="AY23" s="649"/>
      <c r="AZ23" s="647"/>
      <c r="BA23" s="648"/>
      <c r="BB23" s="648"/>
      <c r="BC23" s="648"/>
      <c r="BD23" s="648"/>
      <c r="BE23" s="649"/>
      <c r="BF23" s="647"/>
      <c r="BG23" s="648"/>
      <c r="BH23" s="648"/>
      <c r="BI23" s="648"/>
      <c r="BJ23" s="648"/>
      <c r="BK23" s="649"/>
      <c r="BL23" s="648" t="s">
        <v>492</v>
      </c>
      <c r="BM23" s="648"/>
      <c r="BN23" s="648"/>
      <c r="BO23" s="648"/>
      <c r="BP23" s="648"/>
      <c r="BQ23" s="649"/>
      <c r="BR23" s="647" t="s">
        <v>489</v>
      </c>
      <c r="BS23" s="648"/>
      <c r="BT23" s="648"/>
      <c r="BU23" s="648"/>
      <c r="BV23" s="648"/>
      <c r="BW23" s="648"/>
      <c r="BX23" s="647"/>
      <c r="BY23" s="648"/>
      <c r="BZ23" s="648"/>
      <c r="CA23" s="648"/>
      <c r="CB23" s="648"/>
      <c r="CC23" s="649"/>
      <c r="CD23" s="647"/>
      <c r="CE23" s="648"/>
      <c r="CF23" s="648"/>
      <c r="CG23" s="648"/>
      <c r="CH23" s="648"/>
      <c r="CI23" s="649"/>
      <c r="CJ23" s="647"/>
      <c r="CK23" s="648"/>
      <c r="CL23" s="648"/>
      <c r="CM23" s="648"/>
      <c r="CN23" s="648"/>
      <c r="CO23" s="649"/>
      <c r="CP23" s="647" t="s">
        <v>392</v>
      </c>
      <c r="CQ23" s="648"/>
      <c r="CR23" s="648"/>
      <c r="CS23" s="648"/>
      <c r="CT23" s="648"/>
      <c r="CU23" s="649"/>
      <c r="CV23" s="647" t="s">
        <v>477</v>
      </c>
      <c r="CW23" s="648"/>
      <c r="CX23" s="648"/>
      <c r="CY23" s="648"/>
      <c r="CZ23" s="648"/>
      <c r="DA23" s="649"/>
      <c r="DB23" s="647" t="s">
        <v>483</v>
      </c>
      <c r="DC23" s="648"/>
      <c r="DD23" s="648"/>
      <c r="DE23" s="648"/>
      <c r="DF23" s="648"/>
      <c r="DG23" s="649"/>
      <c r="DH23" s="647"/>
      <c r="DI23" s="648"/>
      <c r="DJ23" s="648"/>
      <c r="DK23" s="648"/>
      <c r="DL23" s="648"/>
      <c r="DM23" s="649"/>
      <c r="DN23" s="647"/>
      <c r="DO23" s="648"/>
      <c r="DP23" s="648"/>
      <c r="DQ23" s="648"/>
      <c r="DR23" s="648"/>
      <c r="DS23" s="649"/>
      <c r="DT23" s="655"/>
      <c r="DU23" s="655"/>
      <c r="DV23" s="655"/>
      <c r="DW23" s="655"/>
      <c r="DX23" s="655"/>
      <c r="DY23" s="655"/>
      <c r="DZ23" s="647" t="s">
        <v>497</v>
      </c>
      <c r="EA23" s="648"/>
      <c r="EB23" s="648"/>
      <c r="EC23" s="648"/>
      <c r="ED23" s="648"/>
      <c r="EE23" s="649"/>
      <c r="EF23" s="655"/>
      <c r="EG23" s="655"/>
      <c r="EH23" s="655"/>
      <c r="EI23" s="655"/>
      <c r="EJ23" s="655"/>
      <c r="EK23" s="655"/>
      <c r="EL23" s="33"/>
      <c r="EM23" s="33"/>
      <c r="EN23" s="33"/>
      <c r="EO23" s="33"/>
      <c r="EP23" s="33"/>
      <c r="EQ23" s="33"/>
    </row>
    <row r="24" spans="1:147" s="34" customFormat="1" ht="12" x14ac:dyDescent="0.2">
      <c r="A24" s="648"/>
      <c r="B24" s="648"/>
      <c r="C24" s="648"/>
      <c r="D24" s="648"/>
      <c r="E24" s="648"/>
      <c r="F24" s="648"/>
      <c r="G24" s="648"/>
      <c r="H24" s="648"/>
      <c r="I24" s="648"/>
      <c r="J24" s="648"/>
      <c r="K24" s="648"/>
      <c r="L24" s="648"/>
      <c r="M24" s="648"/>
      <c r="N24" s="649"/>
      <c r="O24" s="647"/>
      <c r="P24" s="648"/>
      <c r="Q24" s="648"/>
      <c r="R24" s="648"/>
      <c r="S24" s="648"/>
      <c r="T24" s="648"/>
      <c r="U24" s="648"/>
      <c r="V24" s="648"/>
      <c r="W24" s="649"/>
      <c r="X24" s="647"/>
      <c r="Y24" s="648"/>
      <c r="Z24" s="648"/>
      <c r="AA24" s="648"/>
      <c r="AB24" s="649"/>
      <c r="AC24" s="647"/>
      <c r="AD24" s="648"/>
      <c r="AE24" s="648"/>
      <c r="AF24" s="648"/>
      <c r="AG24" s="648"/>
      <c r="AH24" s="649"/>
      <c r="AI24" s="647"/>
      <c r="AJ24" s="648"/>
      <c r="AK24" s="648"/>
      <c r="AL24" s="648"/>
      <c r="AM24" s="648"/>
      <c r="AN24" s="648"/>
      <c r="AO24" s="649"/>
      <c r="AP24" s="647"/>
      <c r="AQ24" s="648"/>
      <c r="AR24" s="648"/>
      <c r="AS24" s="648"/>
      <c r="AT24" s="649"/>
      <c r="AU24" s="647"/>
      <c r="AV24" s="648"/>
      <c r="AW24" s="648"/>
      <c r="AX24" s="648"/>
      <c r="AY24" s="649"/>
      <c r="AZ24" s="647"/>
      <c r="BA24" s="648"/>
      <c r="BB24" s="648"/>
      <c r="BC24" s="648"/>
      <c r="BD24" s="648"/>
      <c r="BE24" s="649"/>
      <c r="BF24" s="647"/>
      <c r="BG24" s="648"/>
      <c r="BH24" s="648"/>
      <c r="BI24" s="648"/>
      <c r="BJ24" s="648"/>
      <c r="BK24" s="649"/>
      <c r="BL24" s="648" t="s">
        <v>407</v>
      </c>
      <c r="BM24" s="648"/>
      <c r="BN24" s="648"/>
      <c r="BO24" s="648"/>
      <c r="BP24" s="648"/>
      <c r="BQ24" s="649"/>
      <c r="BR24" s="647" t="s">
        <v>407</v>
      </c>
      <c r="BS24" s="648"/>
      <c r="BT24" s="648"/>
      <c r="BU24" s="648"/>
      <c r="BV24" s="648"/>
      <c r="BW24" s="648"/>
      <c r="BX24" s="647"/>
      <c r="BY24" s="648"/>
      <c r="BZ24" s="648"/>
      <c r="CA24" s="648"/>
      <c r="CB24" s="648"/>
      <c r="CC24" s="649"/>
      <c r="CD24" s="647"/>
      <c r="CE24" s="648"/>
      <c r="CF24" s="648"/>
      <c r="CG24" s="648"/>
      <c r="CH24" s="648"/>
      <c r="CI24" s="649"/>
      <c r="CJ24" s="647"/>
      <c r="CK24" s="648"/>
      <c r="CL24" s="648"/>
      <c r="CM24" s="648"/>
      <c r="CN24" s="648"/>
      <c r="CO24" s="649"/>
      <c r="CP24" s="647"/>
      <c r="CQ24" s="648"/>
      <c r="CR24" s="648"/>
      <c r="CS24" s="648"/>
      <c r="CT24" s="648"/>
      <c r="CU24" s="649"/>
      <c r="CV24" s="647" t="s">
        <v>478</v>
      </c>
      <c r="CW24" s="648"/>
      <c r="CX24" s="648"/>
      <c r="CY24" s="648"/>
      <c r="CZ24" s="648"/>
      <c r="DA24" s="649"/>
      <c r="DB24" s="647" t="s">
        <v>395</v>
      </c>
      <c r="DC24" s="648"/>
      <c r="DD24" s="648"/>
      <c r="DE24" s="648"/>
      <c r="DF24" s="648"/>
      <c r="DG24" s="649"/>
      <c r="DH24" s="647"/>
      <c r="DI24" s="648"/>
      <c r="DJ24" s="648"/>
      <c r="DK24" s="648"/>
      <c r="DL24" s="648"/>
      <c r="DM24" s="649"/>
      <c r="DN24" s="647"/>
      <c r="DO24" s="648"/>
      <c r="DP24" s="648"/>
      <c r="DQ24" s="648"/>
      <c r="DR24" s="648"/>
      <c r="DS24" s="649"/>
      <c r="DT24" s="655"/>
      <c r="DU24" s="655"/>
      <c r="DV24" s="655"/>
      <c r="DW24" s="655"/>
      <c r="DX24" s="655"/>
      <c r="DY24" s="655"/>
      <c r="DZ24" s="647" t="s">
        <v>498</v>
      </c>
      <c r="EA24" s="648"/>
      <c r="EB24" s="648"/>
      <c r="EC24" s="648"/>
      <c r="ED24" s="648"/>
      <c r="EE24" s="649"/>
      <c r="EF24" s="655"/>
      <c r="EG24" s="655"/>
      <c r="EH24" s="655"/>
      <c r="EI24" s="655"/>
      <c r="EJ24" s="655"/>
      <c r="EK24" s="655"/>
      <c r="EL24" s="33"/>
      <c r="EM24" s="33"/>
      <c r="EN24" s="33"/>
      <c r="EO24" s="33"/>
      <c r="EP24" s="33"/>
      <c r="EQ24" s="33"/>
    </row>
    <row r="25" spans="1:147" s="34" customFormat="1" ht="12" x14ac:dyDescent="0.2">
      <c r="A25" s="653"/>
      <c r="B25" s="653"/>
      <c r="C25" s="653"/>
      <c r="D25" s="653"/>
      <c r="E25" s="653"/>
      <c r="F25" s="653"/>
      <c r="G25" s="653"/>
      <c r="H25" s="653"/>
      <c r="I25" s="653"/>
      <c r="J25" s="653"/>
      <c r="K25" s="653"/>
      <c r="L25" s="653"/>
      <c r="M25" s="653"/>
      <c r="N25" s="654"/>
      <c r="O25" s="657"/>
      <c r="P25" s="653"/>
      <c r="Q25" s="653"/>
      <c r="R25" s="653"/>
      <c r="S25" s="653"/>
      <c r="T25" s="653"/>
      <c r="U25" s="653"/>
      <c r="V25" s="653"/>
      <c r="W25" s="654"/>
      <c r="X25" s="657"/>
      <c r="Y25" s="653"/>
      <c r="Z25" s="653"/>
      <c r="AA25" s="653"/>
      <c r="AB25" s="654"/>
      <c r="AC25" s="657"/>
      <c r="AD25" s="653"/>
      <c r="AE25" s="653"/>
      <c r="AF25" s="653"/>
      <c r="AG25" s="653"/>
      <c r="AH25" s="654"/>
      <c r="AI25" s="657"/>
      <c r="AJ25" s="653"/>
      <c r="AK25" s="653"/>
      <c r="AL25" s="653"/>
      <c r="AM25" s="653"/>
      <c r="AN25" s="653"/>
      <c r="AO25" s="654"/>
      <c r="AP25" s="657"/>
      <c r="AQ25" s="653"/>
      <c r="AR25" s="653"/>
      <c r="AS25" s="653"/>
      <c r="AT25" s="654"/>
      <c r="AU25" s="657"/>
      <c r="AV25" s="653"/>
      <c r="AW25" s="653"/>
      <c r="AX25" s="653"/>
      <c r="AY25" s="654"/>
      <c r="AZ25" s="657"/>
      <c r="BA25" s="653"/>
      <c r="BB25" s="653"/>
      <c r="BC25" s="653"/>
      <c r="BD25" s="653"/>
      <c r="BE25" s="654"/>
      <c r="BF25" s="657"/>
      <c r="BG25" s="653"/>
      <c r="BH25" s="653"/>
      <c r="BI25" s="653"/>
      <c r="BJ25" s="653"/>
      <c r="BK25" s="654"/>
      <c r="BL25" s="653" t="s">
        <v>353</v>
      </c>
      <c r="BM25" s="653"/>
      <c r="BN25" s="653"/>
      <c r="BO25" s="653"/>
      <c r="BP25" s="653"/>
      <c r="BQ25" s="654"/>
      <c r="BR25" s="657" t="s">
        <v>353</v>
      </c>
      <c r="BS25" s="653"/>
      <c r="BT25" s="653"/>
      <c r="BU25" s="653"/>
      <c r="BV25" s="653"/>
      <c r="BW25" s="653"/>
      <c r="BX25" s="657"/>
      <c r="BY25" s="653"/>
      <c r="BZ25" s="653"/>
      <c r="CA25" s="653"/>
      <c r="CB25" s="653"/>
      <c r="CC25" s="654"/>
      <c r="CD25" s="657"/>
      <c r="CE25" s="653"/>
      <c r="CF25" s="653"/>
      <c r="CG25" s="653"/>
      <c r="CH25" s="653"/>
      <c r="CI25" s="654"/>
      <c r="CJ25" s="657"/>
      <c r="CK25" s="653"/>
      <c r="CL25" s="653"/>
      <c r="CM25" s="653"/>
      <c r="CN25" s="653"/>
      <c r="CO25" s="654"/>
      <c r="CP25" s="657"/>
      <c r="CQ25" s="653"/>
      <c r="CR25" s="653"/>
      <c r="CS25" s="653"/>
      <c r="CT25" s="653"/>
      <c r="CU25" s="654"/>
      <c r="CV25" s="657" t="s">
        <v>479</v>
      </c>
      <c r="CW25" s="653"/>
      <c r="CX25" s="653"/>
      <c r="CY25" s="653"/>
      <c r="CZ25" s="653"/>
      <c r="DA25" s="654"/>
      <c r="DB25" s="657"/>
      <c r="DC25" s="653"/>
      <c r="DD25" s="653"/>
      <c r="DE25" s="653"/>
      <c r="DF25" s="653"/>
      <c r="DG25" s="654"/>
      <c r="DH25" s="657"/>
      <c r="DI25" s="653"/>
      <c r="DJ25" s="653"/>
      <c r="DK25" s="653"/>
      <c r="DL25" s="653"/>
      <c r="DM25" s="654"/>
      <c r="DN25" s="657"/>
      <c r="DO25" s="653"/>
      <c r="DP25" s="653"/>
      <c r="DQ25" s="653"/>
      <c r="DR25" s="653"/>
      <c r="DS25" s="654"/>
      <c r="DT25" s="657"/>
      <c r="DU25" s="653"/>
      <c r="DV25" s="653"/>
      <c r="DW25" s="653"/>
      <c r="DX25" s="653"/>
      <c r="DY25" s="653"/>
      <c r="DZ25" s="657"/>
      <c r="EA25" s="653"/>
      <c r="EB25" s="653"/>
      <c r="EC25" s="653"/>
      <c r="ED25" s="653"/>
      <c r="EE25" s="654"/>
      <c r="EF25" s="653"/>
      <c r="EG25" s="653"/>
      <c r="EH25" s="653"/>
      <c r="EI25" s="653"/>
      <c r="EJ25" s="653"/>
      <c r="EK25" s="653"/>
      <c r="EL25" s="33"/>
      <c r="EM25" s="33"/>
      <c r="EN25" s="33"/>
      <c r="EO25" s="33"/>
      <c r="EP25" s="33"/>
      <c r="EQ25" s="33"/>
    </row>
    <row r="26" spans="1:147" s="34" customFormat="1" ht="12.75" thickBot="1" x14ac:dyDescent="0.25">
      <c r="A26" s="649">
        <v>1</v>
      </c>
      <c r="B26" s="656"/>
      <c r="C26" s="656"/>
      <c r="D26" s="656"/>
      <c r="E26" s="656"/>
      <c r="F26" s="656"/>
      <c r="G26" s="656"/>
      <c r="H26" s="656"/>
      <c r="I26" s="656"/>
      <c r="J26" s="656"/>
      <c r="K26" s="656"/>
      <c r="L26" s="656"/>
      <c r="M26" s="656"/>
      <c r="N26" s="656"/>
      <c r="O26" s="656">
        <v>2</v>
      </c>
      <c r="P26" s="656"/>
      <c r="Q26" s="656"/>
      <c r="R26" s="656"/>
      <c r="S26" s="656"/>
      <c r="T26" s="656"/>
      <c r="U26" s="656"/>
      <c r="V26" s="656"/>
      <c r="W26" s="656"/>
      <c r="X26" s="656">
        <v>3</v>
      </c>
      <c r="Y26" s="656"/>
      <c r="Z26" s="656"/>
      <c r="AA26" s="656"/>
      <c r="AB26" s="656"/>
      <c r="AC26" s="656">
        <v>4</v>
      </c>
      <c r="AD26" s="656"/>
      <c r="AE26" s="656"/>
      <c r="AF26" s="656"/>
      <c r="AG26" s="656"/>
      <c r="AH26" s="656"/>
      <c r="AI26" s="656">
        <v>5</v>
      </c>
      <c r="AJ26" s="656"/>
      <c r="AK26" s="656"/>
      <c r="AL26" s="656"/>
      <c r="AM26" s="656"/>
      <c r="AN26" s="656"/>
      <c r="AO26" s="656"/>
      <c r="AP26" s="656">
        <v>6</v>
      </c>
      <c r="AQ26" s="656"/>
      <c r="AR26" s="656"/>
      <c r="AS26" s="656"/>
      <c r="AT26" s="656"/>
      <c r="AU26" s="656">
        <v>7</v>
      </c>
      <c r="AV26" s="656"/>
      <c r="AW26" s="656"/>
      <c r="AX26" s="656"/>
      <c r="AY26" s="656"/>
      <c r="AZ26" s="656">
        <v>8</v>
      </c>
      <c r="BA26" s="656"/>
      <c r="BB26" s="656"/>
      <c r="BC26" s="656"/>
      <c r="BD26" s="656"/>
      <c r="BE26" s="656"/>
      <c r="BF26" s="656">
        <v>9</v>
      </c>
      <c r="BG26" s="656"/>
      <c r="BH26" s="656"/>
      <c r="BI26" s="656"/>
      <c r="BJ26" s="656"/>
      <c r="BK26" s="656"/>
      <c r="BL26" s="656">
        <v>10</v>
      </c>
      <c r="BM26" s="656"/>
      <c r="BN26" s="656"/>
      <c r="BO26" s="656"/>
      <c r="BP26" s="656"/>
      <c r="BQ26" s="656"/>
      <c r="BR26" s="656">
        <v>11</v>
      </c>
      <c r="BS26" s="656"/>
      <c r="BT26" s="656"/>
      <c r="BU26" s="656"/>
      <c r="BV26" s="656"/>
      <c r="BW26" s="656"/>
      <c r="BX26" s="656">
        <v>12</v>
      </c>
      <c r="BY26" s="656"/>
      <c r="BZ26" s="656"/>
      <c r="CA26" s="656"/>
      <c r="CB26" s="656"/>
      <c r="CC26" s="656"/>
      <c r="CD26" s="656">
        <v>13</v>
      </c>
      <c r="CE26" s="656"/>
      <c r="CF26" s="656"/>
      <c r="CG26" s="656"/>
      <c r="CH26" s="656"/>
      <c r="CI26" s="656"/>
      <c r="CJ26" s="656">
        <v>14</v>
      </c>
      <c r="CK26" s="656"/>
      <c r="CL26" s="656"/>
      <c r="CM26" s="656"/>
      <c r="CN26" s="656"/>
      <c r="CO26" s="656"/>
      <c r="CP26" s="656">
        <v>15</v>
      </c>
      <c r="CQ26" s="656"/>
      <c r="CR26" s="656"/>
      <c r="CS26" s="656"/>
      <c r="CT26" s="656"/>
      <c r="CU26" s="656"/>
      <c r="CV26" s="656">
        <v>16</v>
      </c>
      <c r="CW26" s="656"/>
      <c r="CX26" s="656"/>
      <c r="CY26" s="656"/>
      <c r="CZ26" s="656"/>
      <c r="DA26" s="656"/>
      <c r="DB26" s="656">
        <v>17</v>
      </c>
      <c r="DC26" s="656"/>
      <c r="DD26" s="656"/>
      <c r="DE26" s="656"/>
      <c r="DF26" s="656"/>
      <c r="DG26" s="656"/>
      <c r="DH26" s="656">
        <v>18</v>
      </c>
      <c r="DI26" s="656"/>
      <c r="DJ26" s="656"/>
      <c r="DK26" s="656"/>
      <c r="DL26" s="656"/>
      <c r="DM26" s="656"/>
      <c r="DN26" s="656">
        <v>19</v>
      </c>
      <c r="DO26" s="656"/>
      <c r="DP26" s="656"/>
      <c r="DQ26" s="656"/>
      <c r="DR26" s="656"/>
      <c r="DS26" s="656"/>
      <c r="DT26" s="656">
        <v>20</v>
      </c>
      <c r="DU26" s="656"/>
      <c r="DV26" s="656"/>
      <c r="DW26" s="656"/>
      <c r="DX26" s="656"/>
      <c r="DY26" s="656"/>
      <c r="DZ26" s="656">
        <v>21</v>
      </c>
      <c r="EA26" s="656"/>
      <c r="EB26" s="656"/>
      <c r="EC26" s="656"/>
      <c r="ED26" s="656"/>
      <c r="EE26" s="656"/>
      <c r="EF26" s="656">
        <v>22</v>
      </c>
      <c r="EG26" s="656"/>
      <c r="EH26" s="656"/>
      <c r="EI26" s="656"/>
      <c r="EJ26" s="656"/>
      <c r="EK26" s="647"/>
      <c r="EL26" s="33"/>
      <c r="EM26" s="33"/>
      <c r="EN26" s="33"/>
      <c r="EO26" s="33"/>
      <c r="EP26" s="33"/>
      <c r="EQ26" s="33"/>
    </row>
    <row r="27" spans="1:147" s="25" customFormat="1" ht="49.5" customHeight="1" x14ac:dyDescent="0.2">
      <c r="A27" s="530" t="s">
        <v>1590</v>
      </c>
      <c r="B27" s="531"/>
      <c r="C27" s="531"/>
      <c r="D27" s="531"/>
      <c r="E27" s="531"/>
      <c r="F27" s="531"/>
      <c r="G27" s="531"/>
      <c r="H27" s="531"/>
      <c r="I27" s="531"/>
      <c r="J27" s="531"/>
      <c r="K27" s="531"/>
      <c r="L27" s="531"/>
      <c r="M27" s="531"/>
      <c r="N27" s="531"/>
      <c r="O27" s="658" t="s">
        <v>1586</v>
      </c>
      <c r="P27" s="658"/>
      <c r="Q27" s="658"/>
      <c r="R27" s="658"/>
      <c r="S27" s="658"/>
      <c r="T27" s="658"/>
      <c r="U27" s="658"/>
      <c r="V27" s="658"/>
      <c r="W27" s="659"/>
      <c r="X27" s="660" t="s">
        <v>1588</v>
      </c>
      <c r="Y27" s="537"/>
      <c r="Z27" s="537"/>
      <c r="AA27" s="537"/>
      <c r="AB27" s="537"/>
      <c r="AC27" s="537" t="s">
        <v>1591</v>
      </c>
      <c r="AD27" s="537"/>
      <c r="AE27" s="537"/>
      <c r="AF27" s="537"/>
      <c r="AG27" s="537"/>
      <c r="AH27" s="646"/>
      <c r="AI27" s="524" t="s">
        <v>1485</v>
      </c>
      <c r="AJ27" s="525"/>
      <c r="AK27" s="525"/>
      <c r="AL27" s="525"/>
      <c r="AM27" s="525"/>
      <c r="AN27" s="525"/>
      <c r="AO27" s="631"/>
      <c r="AP27" s="349" t="s">
        <v>1486</v>
      </c>
      <c r="AQ27" s="350"/>
      <c r="AR27" s="350"/>
      <c r="AS27" s="350"/>
      <c r="AT27" s="350"/>
      <c r="AU27" s="537" t="s">
        <v>419</v>
      </c>
      <c r="AV27" s="537"/>
      <c r="AW27" s="537"/>
      <c r="AX27" s="537"/>
      <c r="AY27" s="537"/>
      <c r="AZ27" s="573">
        <v>2862</v>
      </c>
      <c r="BA27" s="573"/>
      <c r="BB27" s="573"/>
      <c r="BC27" s="573"/>
      <c r="BD27" s="573"/>
      <c r="BE27" s="573"/>
      <c r="BF27" s="573">
        <v>2862</v>
      </c>
      <c r="BG27" s="573"/>
      <c r="BH27" s="573"/>
      <c r="BI27" s="573"/>
      <c r="BJ27" s="573"/>
      <c r="BK27" s="573"/>
      <c r="BL27" s="573">
        <v>2862</v>
      </c>
      <c r="BM27" s="573"/>
      <c r="BN27" s="573"/>
      <c r="BO27" s="573"/>
      <c r="BP27" s="573"/>
      <c r="BQ27" s="573"/>
      <c r="BR27" s="573"/>
      <c r="BS27" s="573"/>
      <c r="BT27" s="573"/>
      <c r="BU27" s="573"/>
      <c r="BV27" s="573"/>
      <c r="BW27" s="573"/>
      <c r="BX27" s="573"/>
      <c r="BY27" s="573"/>
      <c r="BZ27" s="573"/>
      <c r="CA27" s="573"/>
      <c r="CB27" s="573"/>
      <c r="CC27" s="573"/>
      <c r="CD27" s="573"/>
      <c r="CE27" s="573"/>
      <c r="CF27" s="573"/>
      <c r="CG27" s="573"/>
      <c r="CH27" s="573"/>
      <c r="CI27" s="573"/>
      <c r="CJ27" s="573"/>
      <c r="CK27" s="573"/>
      <c r="CL27" s="573"/>
      <c r="CM27" s="573"/>
      <c r="CN27" s="573"/>
      <c r="CO27" s="573"/>
      <c r="CP27" s="573"/>
      <c r="CQ27" s="573"/>
      <c r="CR27" s="573"/>
      <c r="CS27" s="573"/>
      <c r="CT27" s="573"/>
      <c r="CU27" s="573"/>
      <c r="CV27" s="573"/>
      <c r="CW27" s="573"/>
      <c r="CX27" s="573"/>
      <c r="CY27" s="573"/>
      <c r="CZ27" s="573"/>
      <c r="DA27" s="573"/>
      <c r="DB27" s="573"/>
      <c r="DC27" s="573"/>
      <c r="DD27" s="573"/>
      <c r="DE27" s="573"/>
      <c r="DF27" s="573"/>
      <c r="DG27" s="573"/>
      <c r="DH27" s="573"/>
      <c r="DI27" s="573"/>
      <c r="DJ27" s="573"/>
      <c r="DK27" s="573"/>
      <c r="DL27" s="573"/>
      <c r="DM27" s="573"/>
      <c r="DN27" s="573"/>
      <c r="DO27" s="573"/>
      <c r="DP27" s="573"/>
      <c r="DQ27" s="573"/>
      <c r="DR27" s="573"/>
      <c r="DS27" s="573"/>
      <c r="DT27" s="573">
        <v>210200</v>
      </c>
      <c r="DU27" s="573"/>
      <c r="DV27" s="573"/>
      <c r="DW27" s="573"/>
      <c r="DX27" s="573"/>
      <c r="DY27" s="573"/>
      <c r="DZ27" s="573"/>
      <c r="EA27" s="573"/>
      <c r="EB27" s="573"/>
      <c r="EC27" s="573"/>
      <c r="ED27" s="573"/>
      <c r="EE27" s="573"/>
      <c r="EF27" s="573"/>
      <c r="EG27" s="573"/>
      <c r="EH27" s="573"/>
      <c r="EI27" s="573"/>
      <c r="EJ27" s="573"/>
      <c r="EK27" s="574"/>
      <c r="EL27" s="8"/>
      <c r="EM27" s="8"/>
      <c r="EN27" s="8"/>
      <c r="EO27" s="8"/>
      <c r="EP27" s="8"/>
      <c r="EQ27" s="8"/>
    </row>
    <row r="28" spans="1:147" s="25" customFormat="1" ht="15" customHeight="1" x14ac:dyDescent="0.2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  <c r="L28" s="531"/>
      <c r="M28" s="531"/>
      <c r="N28" s="531"/>
      <c r="O28" s="534"/>
      <c r="P28" s="534"/>
      <c r="Q28" s="534"/>
      <c r="R28" s="534"/>
      <c r="S28" s="534"/>
      <c r="T28" s="534"/>
      <c r="U28" s="534"/>
      <c r="V28" s="534"/>
      <c r="W28" s="535"/>
      <c r="X28" s="633"/>
      <c r="Y28" s="534"/>
      <c r="Z28" s="534"/>
      <c r="AA28" s="534"/>
      <c r="AB28" s="534"/>
      <c r="AC28" s="534"/>
      <c r="AD28" s="534"/>
      <c r="AE28" s="534"/>
      <c r="AF28" s="534"/>
      <c r="AG28" s="534"/>
      <c r="AH28" s="644"/>
      <c r="AI28" s="524" t="s">
        <v>1485</v>
      </c>
      <c r="AJ28" s="525"/>
      <c r="AK28" s="525"/>
      <c r="AL28" s="525"/>
      <c r="AM28" s="525"/>
      <c r="AN28" s="525"/>
      <c r="AO28" s="631"/>
      <c r="AP28" s="305" t="s">
        <v>1486</v>
      </c>
      <c r="AQ28" s="306"/>
      <c r="AR28" s="306"/>
      <c r="AS28" s="306"/>
      <c r="AT28" s="306"/>
      <c r="AU28" s="534"/>
      <c r="AV28" s="534"/>
      <c r="AW28" s="534"/>
      <c r="AX28" s="534"/>
      <c r="AY28" s="534"/>
      <c r="AZ28" s="554"/>
      <c r="BA28" s="554"/>
      <c r="BB28" s="554"/>
      <c r="BC28" s="554"/>
      <c r="BD28" s="554"/>
      <c r="BE28" s="554"/>
      <c r="BF28" s="554"/>
      <c r="BG28" s="554"/>
      <c r="BH28" s="554"/>
      <c r="BI28" s="554"/>
      <c r="BJ28" s="554"/>
      <c r="BK28" s="554"/>
      <c r="BL28" s="554"/>
      <c r="BM28" s="554"/>
      <c r="BN28" s="554"/>
      <c r="BO28" s="554"/>
      <c r="BP28" s="554"/>
      <c r="BQ28" s="554"/>
      <c r="BR28" s="554"/>
      <c r="BS28" s="554"/>
      <c r="BT28" s="554"/>
      <c r="BU28" s="554"/>
      <c r="BV28" s="554"/>
      <c r="BW28" s="554"/>
      <c r="BX28" s="554"/>
      <c r="BY28" s="554"/>
      <c r="BZ28" s="554"/>
      <c r="CA28" s="554"/>
      <c r="CB28" s="554"/>
      <c r="CC28" s="554"/>
      <c r="CD28" s="554"/>
      <c r="CE28" s="554"/>
      <c r="CF28" s="554"/>
      <c r="CG28" s="554"/>
      <c r="CH28" s="554"/>
      <c r="CI28" s="554"/>
      <c r="CJ28" s="554"/>
      <c r="CK28" s="554"/>
      <c r="CL28" s="554"/>
      <c r="CM28" s="554"/>
      <c r="CN28" s="554"/>
      <c r="CO28" s="554"/>
      <c r="CP28" s="554"/>
      <c r="CQ28" s="554"/>
      <c r="CR28" s="554"/>
      <c r="CS28" s="554"/>
      <c r="CT28" s="554"/>
      <c r="CU28" s="554"/>
      <c r="CV28" s="554"/>
      <c r="CW28" s="554"/>
      <c r="CX28" s="554"/>
      <c r="CY28" s="554"/>
      <c r="CZ28" s="554"/>
      <c r="DA28" s="554"/>
      <c r="DB28" s="554"/>
      <c r="DC28" s="554"/>
      <c r="DD28" s="554"/>
      <c r="DE28" s="554"/>
      <c r="DF28" s="554"/>
      <c r="DG28" s="554"/>
      <c r="DH28" s="554"/>
      <c r="DI28" s="554"/>
      <c r="DJ28" s="554"/>
      <c r="DK28" s="554"/>
      <c r="DL28" s="554"/>
      <c r="DM28" s="554"/>
      <c r="DN28" s="554"/>
      <c r="DO28" s="554"/>
      <c r="DP28" s="554"/>
      <c r="DQ28" s="554"/>
      <c r="DR28" s="554"/>
      <c r="DS28" s="554"/>
      <c r="DT28" s="554"/>
      <c r="DU28" s="554"/>
      <c r="DV28" s="554"/>
      <c r="DW28" s="554"/>
      <c r="DX28" s="554"/>
      <c r="DY28" s="554"/>
      <c r="DZ28" s="554"/>
      <c r="EA28" s="554"/>
      <c r="EB28" s="554"/>
      <c r="EC28" s="554"/>
      <c r="ED28" s="554"/>
      <c r="EE28" s="554"/>
      <c r="EF28" s="554"/>
      <c r="EG28" s="554"/>
      <c r="EH28" s="554"/>
      <c r="EI28" s="554"/>
      <c r="EJ28" s="554"/>
      <c r="EK28" s="555"/>
      <c r="EL28" s="8"/>
      <c r="EM28" s="8"/>
      <c r="EN28" s="8"/>
      <c r="EO28" s="8"/>
      <c r="EP28" s="8"/>
      <c r="EQ28" s="8"/>
    </row>
    <row r="29" spans="1:147" s="25" customFormat="1" ht="15" customHeight="1" thickBot="1" x14ac:dyDescent="0.25">
      <c r="A29" s="530"/>
      <c r="B29" s="531"/>
      <c r="C29" s="531"/>
      <c r="D29" s="531"/>
      <c r="E29" s="531"/>
      <c r="F29" s="531"/>
      <c r="G29" s="531"/>
      <c r="H29" s="531"/>
      <c r="I29" s="531"/>
      <c r="J29" s="531"/>
      <c r="K29" s="531"/>
      <c r="L29" s="531"/>
      <c r="M29" s="531"/>
      <c r="N29" s="531"/>
      <c r="O29" s="534"/>
      <c r="P29" s="534"/>
      <c r="Q29" s="534"/>
      <c r="R29" s="534"/>
      <c r="S29" s="534"/>
      <c r="T29" s="534"/>
      <c r="U29" s="534"/>
      <c r="V29" s="534"/>
      <c r="W29" s="535"/>
      <c r="X29" s="638"/>
      <c r="Y29" s="639"/>
      <c r="Z29" s="639"/>
      <c r="AA29" s="639"/>
      <c r="AB29" s="639"/>
      <c r="AC29" s="639"/>
      <c r="AD29" s="639"/>
      <c r="AE29" s="639"/>
      <c r="AF29" s="639"/>
      <c r="AG29" s="639"/>
      <c r="AH29" s="640"/>
      <c r="AI29" s="524" t="s">
        <v>1485</v>
      </c>
      <c r="AJ29" s="525"/>
      <c r="AK29" s="525"/>
      <c r="AL29" s="525"/>
      <c r="AM29" s="525"/>
      <c r="AN29" s="525"/>
      <c r="AO29" s="631"/>
      <c r="AP29" s="260" t="s">
        <v>1486</v>
      </c>
      <c r="AQ29" s="261"/>
      <c r="AR29" s="261"/>
      <c r="AS29" s="261"/>
      <c r="AT29" s="261"/>
      <c r="AU29" s="534"/>
      <c r="AV29" s="534"/>
      <c r="AW29" s="534"/>
      <c r="AX29" s="534"/>
      <c r="AY29" s="53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554"/>
      <c r="BL29" s="554"/>
      <c r="BM29" s="554"/>
      <c r="BN29" s="554"/>
      <c r="BO29" s="554"/>
      <c r="BP29" s="554"/>
      <c r="BQ29" s="554"/>
      <c r="BR29" s="554"/>
      <c r="BS29" s="554"/>
      <c r="BT29" s="554"/>
      <c r="BU29" s="554"/>
      <c r="BV29" s="554"/>
      <c r="BW29" s="554"/>
      <c r="BX29" s="554"/>
      <c r="BY29" s="554"/>
      <c r="BZ29" s="554"/>
      <c r="CA29" s="554"/>
      <c r="CB29" s="554"/>
      <c r="CC29" s="554"/>
      <c r="CD29" s="554"/>
      <c r="CE29" s="554"/>
      <c r="CF29" s="554"/>
      <c r="CG29" s="554"/>
      <c r="CH29" s="554"/>
      <c r="CI29" s="554"/>
      <c r="CJ29" s="554"/>
      <c r="CK29" s="554"/>
      <c r="CL29" s="554"/>
      <c r="CM29" s="554"/>
      <c r="CN29" s="554"/>
      <c r="CO29" s="554"/>
      <c r="CP29" s="554"/>
      <c r="CQ29" s="554"/>
      <c r="CR29" s="554"/>
      <c r="CS29" s="554"/>
      <c r="CT29" s="554"/>
      <c r="CU29" s="554"/>
      <c r="CV29" s="554"/>
      <c r="CW29" s="554"/>
      <c r="CX29" s="554"/>
      <c r="CY29" s="554"/>
      <c r="CZ29" s="554"/>
      <c r="DA29" s="554"/>
      <c r="DB29" s="554"/>
      <c r="DC29" s="554"/>
      <c r="DD29" s="554"/>
      <c r="DE29" s="554"/>
      <c r="DF29" s="554"/>
      <c r="DG29" s="554"/>
      <c r="DH29" s="554"/>
      <c r="DI29" s="554"/>
      <c r="DJ29" s="554"/>
      <c r="DK29" s="554"/>
      <c r="DL29" s="554"/>
      <c r="DM29" s="554"/>
      <c r="DN29" s="554"/>
      <c r="DO29" s="554"/>
      <c r="DP29" s="554"/>
      <c r="DQ29" s="554"/>
      <c r="DR29" s="554"/>
      <c r="DS29" s="554"/>
      <c r="DT29" s="554"/>
      <c r="DU29" s="554"/>
      <c r="DV29" s="554"/>
      <c r="DW29" s="554"/>
      <c r="DX29" s="554"/>
      <c r="DY29" s="554"/>
      <c r="DZ29" s="554"/>
      <c r="EA29" s="554"/>
      <c r="EB29" s="554"/>
      <c r="EC29" s="554"/>
      <c r="ED29" s="554"/>
      <c r="EE29" s="554"/>
      <c r="EF29" s="554"/>
      <c r="EG29" s="554"/>
      <c r="EH29" s="554"/>
      <c r="EI29" s="554"/>
      <c r="EJ29" s="554"/>
      <c r="EK29" s="555"/>
      <c r="EL29" s="8"/>
      <c r="EM29" s="8"/>
      <c r="EN29" s="8"/>
      <c r="EO29" s="8"/>
      <c r="EP29" s="8"/>
      <c r="EQ29" s="8"/>
    </row>
    <row r="30" spans="1:147" s="25" customFormat="1" ht="15" customHeight="1" thickBot="1" x14ac:dyDescent="0.25">
      <c r="A30" s="526"/>
      <c r="B30" s="526"/>
      <c r="C30" s="526"/>
      <c r="D30" s="526"/>
      <c r="E30" s="526"/>
      <c r="F30" s="526"/>
      <c r="G30" s="526"/>
      <c r="H30" s="526"/>
      <c r="I30" s="526"/>
      <c r="J30" s="526"/>
      <c r="K30" s="526"/>
      <c r="L30" s="526"/>
      <c r="M30" s="526"/>
      <c r="N30" s="526"/>
      <c r="O30" s="526"/>
      <c r="P30" s="526"/>
      <c r="Q30" s="526"/>
      <c r="R30" s="526"/>
      <c r="S30" s="526"/>
      <c r="T30" s="526"/>
      <c r="U30" s="526"/>
      <c r="V30" s="526"/>
      <c r="W30" s="526"/>
      <c r="X30" s="526"/>
      <c r="Y30" s="526"/>
      <c r="Z30" s="526"/>
      <c r="AA30" s="526"/>
      <c r="AB30" s="526"/>
      <c r="AC30" s="526"/>
      <c r="AD30" s="526"/>
      <c r="AE30" s="526"/>
      <c r="AF30" s="526"/>
      <c r="AG30" s="526"/>
      <c r="AH30" s="526"/>
      <c r="AI30" s="526"/>
      <c r="AJ30" s="526"/>
      <c r="AK30" s="526"/>
      <c r="AL30" s="526"/>
      <c r="AM30" s="526"/>
      <c r="AN30" s="526"/>
      <c r="AO30" s="526"/>
      <c r="AP30" s="661" t="s">
        <v>38</v>
      </c>
      <c r="AQ30" s="661"/>
      <c r="AR30" s="661"/>
      <c r="AS30" s="661"/>
      <c r="AT30" s="661"/>
      <c r="AU30" s="638"/>
      <c r="AV30" s="639"/>
      <c r="AW30" s="639"/>
      <c r="AX30" s="639"/>
      <c r="AY30" s="639"/>
      <c r="AZ30" s="556">
        <f>AZ27</f>
        <v>2862</v>
      </c>
      <c r="BA30" s="556"/>
      <c r="BB30" s="556"/>
      <c r="BC30" s="556"/>
      <c r="BD30" s="556"/>
      <c r="BE30" s="556"/>
      <c r="BF30" s="556">
        <f>BF27</f>
        <v>2862</v>
      </c>
      <c r="BG30" s="556"/>
      <c r="BH30" s="556"/>
      <c r="BI30" s="556"/>
      <c r="BJ30" s="556"/>
      <c r="BK30" s="556"/>
      <c r="BL30" s="556">
        <f>BL27</f>
        <v>2862</v>
      </c>
      <c r="BM30" s="556"/>
      <c r="BN30" s="556"/>
      <c r="BO30" s="556"/>
      <c r="BP30" s="556"/>
      <c r="BQ30" s="556"/>
      <c r="BR30" s="556"/>
      <c r="BS30" s="556"/>
      <c r="BT30" s="556"/>
      <c r="BU30" s="556"/>
      <c r="BV30" s="556"/>
      <c r="BW30" s="556"/>
      <c r="BX30" s="556"/>
      <c r="BY30" s="556"/>
      <c r="BZ30" s="556"/>
      <c r="CA30" s="556"/>
      <c r="CB30" s="556"/>
      <c r="CC30" s="556"/>
      <c r="CD30" s="556"/>
      <c r="CE30" s="556"/>
      <c r="CF30" s="556"/>
      <c r="CG30" s="556"/>
      <c r="CH30" s="556"/>
      <c r="CI30" s="556"/>
      <c r="CJ30" s="556"/>
      <c r="CK30" s="556"/>
      <c r="CL30" s="556"/>
      <c r="CM30" s="556"/>
      <c r="CN30" s="556"/>
      <c r="CO30" s="556"/>
      <c r="CP30" s="556"/>
      <c r="CQ30" s="556"/>
      <c r="CR30" s="556"/>
      <c r="CS30" s="556"/>
      <c r="CT30" s="556"/>
      <c r="CU30" s="556"/>
      <c r="CV30" s="556"/>
      <c r="CW30" s="556"/>
      <c r="CX30" s="556"/>
      <c r="CY30" s="556"/>
      <c r="CZ30" s="556"/>
      <c r="DA30" s="556"/>
      <c r="DB30" s="556"/>
      <c r="DC30" s="556"/>
      <c r="DD30" s="556"/>
      <c r="DE30" s="556"/>
      <c r="DF30" s="556"/>
      <c r="DG30" s="556"/>
      <c r="DH30" s="556"/>
      <c r="DI30" s="556"/>
      <c r="DJ30" s="556"/>
      <c r="DK30" s="556"/>
      <c r="DL30" s="556"/>
      <c r="DM30" s="556"/>
      <c r="DN30" s="556"/>
      <c r="DO30" s="556"/>
      <c r="DP30" s="556"/>
      <c r="DQ30" s="556"/>
      <c r="DR30" s="556"/>
      <c r="DS30" s="556"/>
      <c r="DT30" s="556">
        <f>SUM(DT27:DY29)</f>
        <v>210200</v>
      </c>
      <c r="DU30" s="556"/>
      <c r="DV30" s="556"/>
      <c r="DW30" s="556"/>
      <c r="DX30" s="556"/>
      <c r="DY30" s="556"/>
      <c r="DZ30" s="556"/>
      <c r="EA30" s="556"/>
      <c r="EB30" s="556"/>
      <c r="EC30" s="556"/>
      <c r="ED30" s="556"/>
      <c r="EE30" s="556"/>
      <c r="EF30" s="556"/>
      <c r="EG30" s="556"/>
      <c r="EH30" s="556"/>
      <c r="EI30" s="556"/>
      <c r="EJ30" s="556"/>
      <c r="EK30" s="566"/>
      <c r="EL30" s="8"/>
      <c r="EM30" s="8"/>
      <c r="EN30" s="8"/>
      <c r="EO30" s="8"/>
      <c r="EP30" s="8"/>
      <c r="EQ30" s="8"/>
    </row>
    <row r="33" spans="1:118" s="25" customFormat="1" ht="12.75" x14ac:dyDescent="0.2">
      <c r="A33" s="28" t="s">
        <v>45</v>
      </c>
    </row>
    <row r="34" spans="1:118" s="25" customFormat="1" ht="12.75" x14ac:dyDescent="0.2">
      <c r="A34" s="28" t="s">
        <v>448</v>
      </c>
    </row>
    <row r="35" spans="1:118" s="25" customFormat="1" ht="12.75" x14ac:dyDescent="0.2">
      <c r="A35" s="28" t="s">
        <v>449</v>
      </c>
      <c r="M35" s="288" t="str">
        <f>Лист1!$O$68</f>
        <v>директор</v>
      </c>
      <c r="N35" s="288"/>
      <c r="O35" s="288"/>
      <c r="P35" s="288"/>
      <c r="Q35" s="288"/>
      <c r="R35" s="288"/>
      <c r="S35" s="288"/>
      <c r="T35" s="288"/>
      <c r="U35" s="288"/>
      <c r="V35" s="288"/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W35" s="288"/>
      <c r="AX35" s="288"/>
      <c r="AY35" s="288"/>
      <c r="AZ35" s="288"/>
      <c r="BA35" s="288"/>
      <c r="BB35" s="288"/>
      <c r="BC35" s="288"/>
      <c r="BD35" s="288"/>
      <c r="BE35" s="288"/>
      <c r="BF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288"/>
      <c r="CD35" s="288"/>
      <c r="CG35" s="288" t="str">
        <f>Лист1!$BB$68</f>
        <v>И.Ю. Лодырев</v>
      </c>
      <c r="CH35" s="288"/>
      <c r="CI35" s="288"/>
      <c r="CJ35" s="288"/>
      <c r="CK35" s="288"/>
      <c r="CL35" s="288"/>
      <c r="CM35" s="288"/>
      <c r="CN35" s="288"/>
      <c r="CO35" s="288"/>
      <c r="CP35" s="288"/>
      <c r="CQ35" s="288"/>
      <c r="CR35" s="288"/>
      <c r="CS35" s="288"/>
      <c r="CT35" s="288"/>
      <c r="CU35" s="288"/>
      <c r="CV35" s="288"/>
      <c r="CW35" s="288"/>
      <c r="CX35" s="288"/>
      <c r="CY35" s="288"/>
      <c r="CZ35" s="288"/>
      <c r="DA35" s="288"/>
      <c r="DB35" s="288"/>
      <c r="DC35" s="288"/>
      <c r="DD35" s="288"/>
      <c r="DE35" s="288"/>
      <c r="DF35" s="288"/>
      <c r="DG35" s="288"/>
      <c r="DH35" s="288"/>
      <c r="DI35" s="288"/>
      <c r="DJ35" s="288"/>
      <c r="DK35" s="288"/>
      <c r="DL35" s="288"/>
      <c r="DM35" s="288"/>
      <c r="DN35" s="288"/>
    </row>
    <row r="36" spans="1:118" s="24" customFormat="1" ht="10.5" x14ac:dyDescent="0.2">
      <c r="M36" s="287" t="s">
        <v>46</v>
      </c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7"/>
      <c r="AF36" s="287"/>
      <c r="AG36" s="287"/>
      <c r="AH36" s="287"/>
      <c r="AI36" s="287"/>
      <c r="AJ36" s="287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W36" s="287" t="s">
        <v>47</v>
      </c>
      <c r="AX36" s="287"/>
      <c r="AY36" s="287"/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7"/>
      <c r="BY36" s="287"/>
      <c r="BZ36" s="287"/>
      <c r="CA36" s="287"/>
      <c r="CB36" s="287"/>
      <c r="CC36" s="287"/>
      <c r="CD36" s="287"/>
      <c r="CG36" s="287" t="s">
        <v>48</v>
      </c>
      <c r="CH36" s="287"/>
      <c r="CI36" s="287"/>
      <c r="CJ36" s="287"/>
      <c r="CK36" s="287"/>
      <c r="CL36" s="287"/>
      <c r="CM36" s="287"/>
      <c r="CN36" s="287"/>
      <c r="CO36" s="287"/>
      <c r="CP36" s="287"/>
      <c r="CQ36" s="287"/>
      <c r="CR36" s="287"/>
      <c r="CS36" s="287"/>
      <c r="CT36" s="287"/>
      <c r="CU36" s="287"/>
      <c r="CV36" s="287"/>
      <c r="CW36" s="287"/>
      <c r="CX36" s="287"/>
      <c r="CY36" s="287"/>
      <c r="CZ36" s="287"/>
      <c r="DA36" s="287"/>
      <c r="DB36" s="287"/>
      <c r="DC36" s="287"/>
      <c r="DD36" s="287"/>
      <c r="DE36" s="287"/>
      <c r="DF36" s="287"/>
      <c r="DG36" s="287"/>
      <c r="DH36" s="287"/>
      <c r="DI36" s="287"/>
      <c r="DJ36" s="287"/>
      <c r="DK36" s="287"/>
      <c r="DL36" s="287"/>
      <c r="DM36" s="287"/>
      <c r="DN36" s="287"/>
    </row>
    <row r="37" spans="1:118" s="24" customFormat="1" ht="3" customHeight="1" x14ac:dyDescent="0.2"/>
    <row r="38" spans="1:118" s="25" customFormat="1" ht="12.75" x14ac:dyDescent="0.2">
      <c r="A38" s="28" t="s">
        <v>49</v>
      </c>
      <c r="M38" s="288" t="s">
        <v>1592</v>
      </c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W38" s="288" t="s">
        <v>1628</v>
      </c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G38" s="284" t="s">
        <v>1629</v>
      </c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</row>
    <row r="39" spans="1:118" s="24" customFormat="1" ht="10.5" x14ac:dyDescent="0.2">
      <c r="M39" s="287" t="s">
        <v>46</v>
      </c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W39" s="287" t="s">
        <v>87</v>
      </c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7"/>
      <c r="BY39" s="287"/>
      <c r="BZ39" s="287"/>
      <c r="CA39" s="287"/>
      <c r="CB39" s="287"/>
      <c r="CC39" s="287"/>
      <c r="CD39" s="287"/>
      <c r="CG39" s="287" t="s">
        <v>169</v>
      </c>
      <c r="CH39" s="287"/>
      <c r="CI39" s="287"/>
      <c r="CJ39" s="287"/>
      <c r="CK39" s="287"/>
      <c r="CL39" s="287"/>
      <c r="CM39" s="287"/>
      <c r="CN39" s="287"/>
      <c r="CO39" s="287"/>
      <c r="CP39" s="287"/>
      <c r="CQ39" s="287"/>
      <c r="CR39" s="287"/>
      <c r="CS39" s="287"/>
      <c r="CT39" s="287"/>
      <c r="CU39" s="287"/>
      <c r="CV39" s="287"/>
      <c r="CW39" s="287"/>
      <c r="CX39" s="287"/>
      <c r="CY39" s="287"/>
      <c r="CZ39" s="287"/>
      <c r="DA39" s="287"/>
      <c r="DB39" s="287"/>
      <c r="DC39" s="287"/>
      <c r="DD39" s="287"/>
      <c r="DE39" s="287"/>
      <c r="DF39" s="287"/>
      <c r="DG39" s="287"/>
      <c r="DH39" s="287"/>
      <c r="DI39" s="287"/>
      <c r="DJ39" s="287"/>
      <c r="DK39" s="287"/>
      <c r="DL39" s="287"/>
      <c r="DM39" s="287"/>
      <c r="DN39" s="287"/>
    </row>
    <row r="40" spans="1:118" s="24" customFormat="1" ht="3" customHeight="1" x14ac:dyDescent="0.2"/>
    <row r="41" spans="1:118" s="25" customFormat="1" ht="12.75" x14ac:dyDescent="0.2">
      <c r="A41" s="23" t="s">
        <v>51</v>
      </c>
      <c r="B41" s="540" t="str">
        <f>Лист1!$B$74</f>
        <v>20</v>
      </c>
      <c r="C41" s="540"/>
      <c r="D41" s="540"/>
      <c r="E41" s="28" t="s">
        <v>52</v>
      </c>
      <c r="G41" s="284" t="str">
        <f>Лист1!$G$74</f>
        <v>февраля</v>
      </c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5">
        <v>20</v>
      </c>
      <c r="S41" s="285"/>
      <c r="T41" s="285"/>
      <c r="U41" s="541" t="str">
        <f>Лист1!$U$74</f>
        <v>25</v>
      </c>
      <c r="V41" s="541"/>
      <c r="W41" s="541"/>
      <c r="X41" s="28" t="s">
        <v>10</v>
      </c>
    </row>
  </sheetData>
  <customSheetViews>
    <customSheetView guid="{5B44D67A-4A8A-4B75-BA10-E8F24D4649E0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8">
    <mergeCell ref="DT17:EK17"/>
    <mergeCell ref="DT18:EE18"/>
    <mergeCell ref="DT19:EE19"/>
    <mergeCell ref="DH25:DM25"/>
    <mergeCell ref="DN25:DS25"/>
    <mergeCell ref="DT25:DY25"/>
    <mergeCell ref="DZ25:EE25"/>
    <mergeCell ref="EF25:EK25"/>
    <mergeCell ref="CP17:DM17"/>
    <mergeCell ref="CP18:DG18"/>
    <mergeCell ref="CP19:DG19"/>
    <mergeCell ref="CP25:CU25"/>
    <mergeCell ref="CV25:DA25"/>
    <mergeCell ref="DB25:DG25"/>
    <mergeCell ref="DZ24:EE24"/>
    <mergeCell ref="EF24:EK24"/>
    <mergeCell ref="CP21:CU21"/>
    <mergeCell ref="CV21:DA21"/>
    <mergeCell ref="DN17:DS17"/>
    <mergeCell ref="EF18:EK18"/>
    <mergeCell ref="CV20:DA20"/>
    <mergeCell ref="DB20:DG20"/>
    <mergeCell ref="DH20:DM20"/>
    <mergeCell ref="DN20:DS20"/>
    <mergeCell ref="X25:AB25"/>
    <mergeCell ref="AC25:AH25"/>
    <mergeCell ref="AI25:AO25"/>
    <mergeCell ref="AP25:AT25"/>
    <mergeCell ref="AU25:AY25"/>
    <mergeCell ref="AZ25:BE25"/>
    <mergeCell ref="BX24:CC24"/>
    <mergeCell ref="BF25:BK25"/>
    <mergeCell ref="BL25:BQ25"/>
    <mergeCell ref="BR25:BW25"/>
    <mergeCell ref="BX25:CC25"/>
    <mergeCell ref="CG38:DN38"/>
    <mergeCell ref="M39:AT39"/>
    <mergeCell ref="AW39:CD39"/>
    <mergeCell ref="CG39:DN39"/>
    <mergeCell ref="M35:AT35"/>
    <mergeCell ref="DH23:DM23"/>
    <mergeCell ref="DN23:DS23"/>
    <mergeCell ref="DT23:DY23"/>
    <mergeCell ref="DZ23:EE23"/>
    <mergeCell ref="A24:N24"/>
    <mergeCell ref="O24:W24"/>
    <mergeCell ref="X24:AB24"/>
    <mergeCell ref="AC24:AH24"/>
    <mergeCell ref="AI24:AO24"/>
    <mergeCell ref="BX23:CC23"/>
    <mergeCell ref="CD23:CI23"/>
    <mergeCell ref="CJ23:CO23"/>
    <mergeCell ref="CP23:CU23"/>
    <mergeCell ref="CV23:DA23"/>
    <mergeCell ref="DB23:DG23"/>
    <mergeCell ref="A23:N23"/>
    <mergeCell ref="O23:W23"/>
    <mergeCell ref="X23:AB23"/>
    <mergeCell ref="AC23:AH23"/>
    <mergeCell ref="B41:D41"/>
    <mergeCell ref="G41:Q41"/>
    <mergeCell ref="R41:T41"/>
    <mergeCell ref="U41:W41"/>
    <mergeCell ref="AI14:AT14"/>
    <mergeCell ref="BF14:CC14"/>
    <mergeCell ref="AI15:AT15"/>
    <mergeCell ref="AI16:AT16"/>
    <mergeCell ref="BL17:CC17"/>
    <mergeCell ref="BL18:BW18"/>
    <mergeCell ref="M38:AT38"/>
    <mergeCell ref="AW38:CD38"/>
    <mergeCell ref="AI23:AO23"/>
    <mergeCell ref="AP23:AT23"/>
    <mergeCell ref="AU23:AY23"/>
    <mergeCell ref="AZ23:BE23"/>
    <mergeCell ref="AP24:AT24"/>
    <mergeCell ref="AU24:AY24"/>
    <mergeCell ref="AZ24:BE24"/>
    <mergeCell ref="BF24:BK24"/>
    <mergeCell ref="BL24:BQ24"/>
    <mergeCell ref="BR24:BW24"/>
    <mergeCell ref="A25:N25"/>
    <mergeCell ref="O25:W25"/>
    <mergeCell ref="AW35:CD35"/>
    <mergeCell ref="CG35:DN35"/>
    <mergeCell ref="M36:AT36"/>
    <mergeCell ref="AW36:CD36"/>
    <mergeCell ref="CG36:DN36"/>
    <mergeCell ref="DB30:DG30"/>
    <mergeCell ref="DH30:DM30"/>
    <mergeCell ref="DN30:DS30"/>
    <mergeCell ref="DT30:DY30"/>
    <mergeCell ref="DZ30:EE30"/>
    <mergeCell ref="EF30:EK30"/>
    <mergeCell ref="AI30:AO30"/>
    <mergeCell ref="AP30:AT30"/>
    <mergeCell ref="AZ30:BE30"/>
    <mergeCell ref="BF30:BK30"/>
    <mergeCell ref="BL30:BQ30"/>
    <mergeCell ref="BR30:BW30"/>
    <mergeCell ref="CV29:DA29"/>
    <mergeCell ref="DB29:DG29"/>
    <mergeCell ref="DH29:DM29"/>
    <mergeCell ref="DN29:DS29"/>
    <mergeCell ref="DT29:DY29"/>
    <mergeCell ref="DZ29:EE29"/>
    <mergeCell ref="EF29:EK29"/>
    <mergeCell ref="A29:N29"/>
    <mergeCell ref="O29:W29"/>
    <mergeCell ref="X29:AB29"/>
    <mergeCell ref="AC29:AH29"/>
    <mergeCell ref="AI29:AO29"/>
    <mergeCell ref="AP29:AT29"/>
    <mergeCell ref="DB28:DG28"/>
    <mergeCell ref="DH28:DM28"/>
    <mergeCell ref="DN28:DS28"/>
    <mergeCell ref="A28:N28"/>
    <mergeCell ref="O28:W28"/>
    <mergeCell ref="X28:AB28"/>
    <mergeCell ref="AC28:AH28"/>
    <mergeCell ref="A27:N27"/>
    <mergeCell ref="O27:W27"/>
    <mergeCell ref="X27:AB27"/>
    <mergeCell ref="AC27:AH27"/>
    <mergeCell ref="AI27:AO27"/>
    <mergeCell ref="AP27:AT27"/>
    <mergeCell ref="DT28:DY28"/>
    <mergeCell ref="DZ28:EE28"/>
    <mergeCell ref="EF28:EK28"/>
    <mergeCell ref="AI28:AO28"/>
    <mergeCell ref="AP28:AT28"/>
    <mergeCell ref="AZ28:BE28"/>
    <mergeCell ref="BF28:BK28"/>
    <mergeCell ref="BL28:BQ28"/>
    <mergeCell ref="BR28:BW28"/>
    <mergeCell ref="CD28:CI28"/>
    <mergeCell ref="CJ28:CO28"/>
    <mergeCell ref="CP28:CU28"/>
    <mergeCell ref="CV28:DA28"/>
    <mergeCell ref="BX28:CC28"/>
    <mergeCell ref="AU28:AY28"/>
    <mergeCell ref="EF27:EK27"/>
    <mergeCell ref="BX27:CC27"/>
    <mergeCell ref="CD27:CI27"/>
    <mergeCell ref="AI26:AO26"/>
    <mergeCell ref="AP26:AT26"/>
    <mergeCell ref="AZ26:BE26"/>
    <mergeCell ref="BF26:BK26"/>
    <mergeCell ref="BL26:BQ26"/>
    <mergeCell ref="BR26:BW26"/>
    <mergeCell ref="EF23:EK23"/>
    <mergeCell ref="CJ24:CO24"/>
    <mergeCell ref="CP24:CU24"/>
    <mergeCell ref="CV24:DA24"/>
    <mergeCell ref="DB24:DG24"/>
    <mergeCell ref="CD25:CI25"/>
    <mergeCell ref="CJ25:CO25"/>
    <mergeCell ref="CD24:CI24"/>
    <mergeCell ref="DH24:DM24"/>
    <mergeCell ref="DN24:DS24"/>
    <mergeCell ref="DT24:DY24"/>
    <mergeCell ref="BX21:CC21"/>
    <mergeCell ref="AU21:AY21"/>
    <mergeCell ref="CV22:DA22"/>
    <mergeCell ref="DB22:DG22"/>
    <mergeCell ref="DH22:DM22"/>
    <mergeCell ref="DN22:DS22"/>
    <mergeCell ref="DT22:DY22"/>
    <mergeCell ref="BL21:BQ21"/>
    <mergeCell ref="BR21:BW21"/>
    <mergeCell ref="DT20:DY20"/>
    <mergeCell ref="DZ20:EE20"/>
    <mergeCell ref="A20:N20"/>
    <mergeCell ref="O20:W20"/>
    <mergeCell ref="X20:AB20"/>
    <mergeCell ref="AC20:AH20"/>
    <mergeCell ref="AI20:AO20"/>
    <mergeCell ref="AP20:AT20"/>
    <mergeCell ref="BL20:BQ20"/>
    <mergeCell ref="BR20:BW20"/>
    <mergeCell ref="BF17:BK17"/>
    <mergeCell ref="CD17:CI17"/>
    <mergeCell ref="CJ17:CO17"/>
    <mergeCell ref="AU17:AY17"/>
    <mergeCell ref="A17:N17"/>
    <mergeCell ref="O17:W17"/>
    <mergeCell ref="X17:AB17"/>
    <mergeCell ref="AC17:AH17"/>
    <mergeCell ref="AU19:AY19"/>
    <mergeCell ref="A19:N19"/>
    <mergeCell ref="O19:W19"/>
    <mergeCell ref="X19:AB19"/>
    <mergeCell ref="AC19:AH19"/>
    <mergeCell ref="AI19:AO19"/>
    <mergeCell ref="AP19:AT19"/>
    <mergeCell ref="BX18:CC18"/>
    <mergeCell ref="CD18:CI18"/>
    <mergeCell ref="CJ18:CO18"/>
    <mergeCell ref="BF18:BK18"/>
    <mergeCell ref="O16:W16"/>
    <mergeCell ref="X16:AB16"/>
    <mergeCell ref="AC16:AH16"/>
    <mergeCell ref="AZ15:BE15"/>
    <mergeCell ref="A15:N15"/>
    <mergeCell ref="O15:W15"/>
    <mergeCell ref="X15:AB15"/>
    <mergeCell ref="AC15:AH15"/>
    <mergeCell ref="A18:N18"/>
    <mergeCell ref="O18:W18"/>
    <mergeCell ref="X18:AB18"/>
    <mergeCell ref="AC18:AH18"/>
    <mergeCell ref="AI18:AO18"/>
    <mergeCell ref="AP18:AT18"/>
    <mergeCell ref="AI17:AO17"/>
    <mergeCell ref="AP17:AT17"/>
    <mergeCell ref="AZ17:BE17"/>
    <mergeCell ref="AU18:AY18"/>
    <mergeCell ref="AZ18:BE18"/>
    <mergeCell ref="A14:N14"/>
    <mergeCell ref="O14:W14"/>
    <mergeCell ref="X14:AB14"/>
    <mergeCell ref="AC14:AH14"/>
    <mergeCell ref="CD30:CI30"/>
    <mergeCell ref="CJ30:CO30"/>
    <mergeCell ref="CP30:CU30"/>
    <mergeCell ref="CV30:DA30"/>
    <mergeCell ref="BX30:CC30"/>
    <mergeCell ref="AU30:AY30"/>
    <mergeCell ref="A30:N30"/>
    <mergeCell ref="O30:W30"/>
    <mergeCell ref="X30:AB30"/>
    <mergeCell ref="AC30:AH30"/>
    <mergeCell ref="BX29:CC29"/>
    <mergeCell ref="CD29:CI29"/>
    <mergeCell ref="CJ29:CO29"/>
    <mergeCell ref="CP29:CU29"/>
    <mergeCell ref="AU29:AY29"/>
    <mergeCell ref="AZ29:BE29"/>
    <mergeCell ref="BF29:BK29"/>
    <mergeCell ref="BL29:BQ29"/>
    <mergeCell ref="BR29:BW29"/>
    <mergeCell ref="A16:N16"/>
    <mergeCell ref="AU27:AY27"/>
    <mergeCell ref="AZ27:BE27"/>
    <mergeCell ref="BF27:BK27"/>
    <mergeCell ref="BL27:BQ27"/>
    <mergeCell ref="BR27:BW27"/>
    <mergeCell ref="CD26:CI26"/>
    <mergeCell ref="CJ26:CO26"/>
    <mergeCell ref="CP26:CU26"/>
    <mergeCell ref="AU26:AY26"/>
    <mergeCell ref="CV27:DA27"/>
    <mergeCell ref="DB27:DG27"/>
    <mergeCell ref="DH27:DM27"/>
    <mergeCell ref="DN27:DS27"/>
    <mergeCell ref="DT27:DY27"/>
    <mergeCell ref="DZ27:EE27"/>
    <mergeCell ref="BF23:BK23"/>
    <mergeCell ref="BL23:BQ23"/>
    <mergeCell ref="BR23:BW23"/>
    <mergeCell ref="CJ27:CO27"/>
    <mergeCell ref="CP27:CU27"/>
    <mergeCell ref="DB26:DG26"/>
    <mergeCell ref="DH26:DM26"/>
    <mergeCell ref="DN26:DS26"/>
    <mergeCell ref="DT26:DY26"/>
    <mergeCell ref="DZ26:EE26"/>
    <mergeCell ref="A26:N26"/>
    <mergeCell ref="O26:W26"/>
    <mergeCell ref="X26:AB26"/>
    <mergeCell ref="AC26:AH26"/>
    <mergeCell ref="EF22:EK22"/>
    <mergeCell ref="BX22:CC22"/>
    <mergeCell ref="CD22:CI22"/>
    <mergeCell ref="CJ22:CO22"/>
    <mergeCell ref="CP22:CU22"/>
    <mergeCell ref="AU22:AY22"/>
    <mergeCell ref="AZ22:BE22"/>
    <mergeCell ref="BF22:BK22"/>
    <mergeCell ref="BL22:BQ22"/>
    <mergeCell ref="BR22:BW22"/>
    <mergeCell ref="DZ22:EE22"/>
    <mergeCell ref="A22:N22"/>
    <mergeCell ref="O22:W22"/>
    <mergeCell ref="X22:AB22"/>
    <mergeCell ref="AC22:AH22"/>
    <mergeCell ref="AI22:AO22"/>
    <mergeCell ref="CV26:DA26"/>
    <mergeCell ref="BX26:CC26"/>
    <mergeCell ref="AP22:AT22"/>
    <mergeCell ref="EF26:EK26"/>
    <mergeCell ref="A21:N21"/>
    <mergeCell ref="O21:W21"/>
    <mergeCell ref="X21:AB21"/>
    <mergeCell ref="AC21:AH21"/>
    <mergeCell ref="EF20:EK20"/>
    <mergeCell ref="BX20:CC20"/>
    <mergeCell ref="CD20:CI20"/>
    <mergeCell ref="CJ20:CO20"/>
    <mergeCell ref="CP20:CU20"/>
    <mergeCell ref="AU20:AY20"/>
    <mergeCell ref="AZ20:BE20"/>
    <mergeCell ref="BF20:BK20"/>
    <mergeCell ref="DB21:DG21"/>
    <mergeCell ref="DH21:DM21"/>
    <mergeCell ref="DN21:DS21"/>
    <mergeCell ref="DT21:DY21"/>
    <mergeCell ref="DZ21:EE21"/>
    <mergeCell ref="EF21:EK21"/>
    <mergeCell ref="AI21:AO21"/>
    <mergeCell ref="AP21:AT21"/>
    <mergeCell ref="AZ21:BE21"/>
    <mergeCell ref="BF21:BK21"/>
    <mergeCell ref="CD21:CI21"/>
    <mergeCell ref="CJ21:CO21"/>
    <mergeCell ref="DH19:DM19"/>
    <mergeCell ref="DN19:DS19"/>
    <mergeCell ref="EF19:EK19"/>
    <mergeCell ref="AZ19:BE19"/>
    <mergeCell ref="BF19:BK19"/>
    <mergeCell ref="BL19:BW19"/>
    <mergeCell ref="DH18:DM18"/>
    <mergeCell ref="DN18:DS18"/>
    <mergeCell ref="CD19:CI19"/>
    <mergeCell ref="CJ19:CO19"/>
    <mergeCell ref="BX19:CC19"/>
    <mergeCell ref="CD16:CI16"/>
    <mergeCell ref="AU16:AY16"/>
    <mergeCell ref="AZ16:BE16"/>
    <mergeCell ref="CD15:CI15"/>
    <mergeCell ref="AU15:AY15"/>
    <mergeCell ref="CD14:CI14"/>
    <mergeCell ref="CJ14:DM14"/>
    <mergeCell ref="Z11:DE11"/>
    <mergeCell ref="DW11:EK11"/>
    <mergeCell ref="DW12:EK12"/>
    <mergeCell ref="AU14:AY14"/>
    <mergeCell ref="AZ14:BE14"/>
    <mergeCell ref="DN14:EK14"/>
    <mergeCell ref="DN15:EK15"/>
    <mergeCell ref="DN16:EK16"/>
    <mergeCell ref="CJ15:DM15"/>
    <mergeCell ref="CJ16:DM16"/>
    <mergeCell ref="BF15:CC15"/>
    <mergeCell ref="BF16:CC16"/>
    <mergeCell ref="DW6:EK6"/>
    <mergeCell ref="DW7:EK7"/>
    <mergeCell ref="Z8:DE8"/>
    <mergeCell ref="DW8:EK8"/>
    <mergeCell ref="DW9:EK10"/>
    <mergeCell ref="Z10:DE10"/>
    <mergeCell ref="A1:EK1"/>
    <mergeCell ref="A2:EK2"/>
    <mergeCell ref="DW4:EK4"/>
    <mergeCell ref="BM5:BW5"/>
    <mergeCell ref="BX5:BZ5"/>
    <mergeCell ref="CA5:CC5"/>
    <mergeCell ref="DW5:EK5"/>
  </mergeCells>
  <pageMargins left="0.59055118110236227" right="0.39370078740157483" top="0.78740157480314965" bottom="0.39370078740157483" header="0.27559055118110237" footer="0.27559055118110237"/>
  <pageSetup paperSize="8" scale="94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K45"/>
  <sheetViews>
    <sheetView topLeftCell="A19" workbookViewId="0">
      <selection activeCell="CP30" sqref="CP30:EC33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249" t="s">
        <v>501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1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1" s="25" customFormat="1" ht="13.5" thickBot="1" x14ac:dyDescent="0.25"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41" s="25" customFormat="1" ht="12.75" x14ac:dyDescent="0.2">
      <c r="A4" s="28"/>
      <c r="BL4" s="23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664" t="s">
        <v>1318</v>
      </c>
      <c r="CB4" s="664"/>
      <c r="CC4" s="664"/>
      <c r="CD4" s="28" t="s">
        <v>10</v>
      </c>
      <c r="DU4" s="23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1" s="25" customFormat="1" ht="12.75" x14ac:dyDescent="0.2">
      <c r="A5" s="28"/>
      <c r="DU5" s="23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1" s="25" customFormat="1" ht="12.75" x14ac:dyDescent="0.2">
      <c r="A6" s="28"/>
      <c r="DU6" s="23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1" s="25" customFormat="1" ht="33.75" customHeight="1" x14ac:dyDescent="0.2">
      <c r="A7" s="28" t="s">
        <v>11</v>
      </c>
      <c r="Z7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23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1" s="25" customFormat="1" ht="12.75" x14ac:dyDescent="0.2">
      <c r="A8" s="28" t="s">
        <v>12</v>
      </c>
      <c r="DU8" s="23"/>
      <c r="DW8" s="499" t="str">
        <f>Лист1!$CI$22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1" s="25" customFormat="1" ht="12.75" x14ac:dyDescent="0.2">
      <c r="A9" s="28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23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1" s="25" customFormat="1" ht="12.75" x14ac:dyDescent="0.2">
      <c r="A10" s="28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23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1" s="25" customFormat="1" ht="13.5" thickBot="1" x14ac:dyDescent="0.25">
      <c r="A11" s="28" t="s">
        <v>15</v>
      </c>
      <c r="DU11" s="23"/>
      <c r="DW11" s="260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2"/>
    </row>
    <row r="13" spans="1:141" s="11" customFormat="1" ht="15" x14ac:dyDescent="0.25">
      <c r="A13" s="369" t="s">
        <v>502</v>
      </c>
      <c r="B13" s="369"/>
      <c r="C13" s="369"/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  <c r="AZ13" s="369"/>
      <c r="BA13" s="369"/>
      <c r="BB13" s="369"/>
      <c r="BC13" s="369"/>
      <c r="BD13" s="369"/>
      <c r="BE13" s="369"/>
      <c r="BF13" s="369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369"/>
      <c r="BS13" s="369"/>
      <c r="BT13" s="369"/>
      <c r="BU13" s="369"/>
      <c r="BV13" s="369"/>
      <c r="BW13" s="369"/>
      <c r="BX13" s="369"/>
      <c r="BY13" s="369"/>
      <c r="BZ13" s="369"/>
      <c r="CA13" s="369"/>
      <c r="CB13" s="369"/>
      <c r="CC13" s="369"/>
      <c r="CD13" s="369"/>
      <c r="CE13" s="369"/>
      <c r="CF13" s="369"/>
      <c r="CG13" s="369"/>
      <c r="CH13" s="369"/>
      <c r="CI13" s="369"/>
      <c r="CJ13" s="369"/>
      <c r="CK13" s="369"/>
      <c r="CL13" s="369"/>
      <c r="CM13" s="369"/>
      <c r="CN13" s="369"/>
      <c r="CO13" s="369"/>
      <c r="CP13" s="369"/>
      <c r="CQ13" s="369"/>
      <c r="CR13" s="369"/>
      <c r="CS13" s="369"/>
      <c r="CT13" s="369"/>
      <c r="CU13" s="369"/>
      <c r="CV13" s="369"/>
      <c r="CW13" s="369"/>
      <c r="CX13" s="369"/>
      <c r="CY13" s="369"/>
      <c r="CZ13" s="369"/>
      <c r="DA13" s="369"/>
      <c r="DB13" s="369"/>
      <c r="DC13" s="369"/>
      <c r="DD13" s="369"/>
      <c r="DE13" s="369"/>
      <c r="DF13" s="369"/>
      <c r="DG13" s="369"/>
      <c r="DH13" s="369"/>
      <c r="DI13" s="369"/>
      <c r="DJ13" s="369"/>
      <c r="DK13" s="369"/>
      <c r="DL13" s="369"/>
      <c r="DM13" s="369"/>
      <c r="DN13" s="369"/>
      <c r="DO13" s="369"/>
      <c r="DP13" s="369"/>
      <c r="DQ13" s="369"/>
      <c r="DR13" s="369"/>
      <c r="DS13" s="369"/>
      <c r="DT13" s="369"/>
      <c r="DU13" s="369"/>
      <c r="DV13" s="369"/>
      <c r="DW13" s="369"/>
      <c r="DX13" s="369"/>
      <c r="DY13" s="369"/>
      <c r="DZ13" s="369"/>
      <c r="EA13" s="369"/>
      <c r="EB13" s="369"/>
      <c r="EC13" s="369"/>
      <c r="ED13" s="369"/>
      <c r="EE13" s="369"/>
      <c r="EF13" s="369"/>
      <c r="EG13" s="369"/>
      <c r="EH13" s="369"/>
      <c r="EI13" s="369"/>
      <c r="EJ13" s="369"/>
      <c r="EK13" s="369"/>
    </row>
    <row r="14" spans="1:141" s="22" customFormat="1" ht="8.25" x14ac:dyDescent="0.15"/>
    <row r="15" spans="1:141" s="25" customFormat="1" ht="12.75" x14ac:dyDescent="0.2">
      <c r="A15" s="510" t="s">
        <v>382</v>
      </c>
      <c r="B15" s="510"/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510"/>
      <c r="R15" s="510"/>
      <c r="S15" s="510"/>
      <c r="T15" s="510"/>
      <c r="U15" s="510"/>
      <c r="V15" s="510"/>
      <c r="W15" s="348" t="s">
        <v>381</v>
      </c>
      <c r="X15" s="510"/>
      <c r="Y15" s="510"/>
      <c r="Z15" s="510"/>
      <c r="AA15" s="510"/>
      <c r="AB15" s="510"/>
      <c r="AC15" s="510"/>
      <c r="AD15" s="510"/>
      <c r="AE15" s="510"/>
      <c r="AF15" s="510"/>
      <c r="AG15" s="510"/>
      <c r="AH15" s="510"/>
      <c r="AI15" s="510"/>
      <c r="AJ15" s="510"/>
      <c r="AK15" s="365"/>
      <c r="AL15" s="510" t="s">
        <v>386</v>
      </c>
      <c r="AM15" s="510"/>
      <c r="AN15" s="510"/>
      <c r="AO15" s="510"/>
      <c r="AP15" s="510"/>
      <c r="AQ15" s="510"/>
      <c r="AR15" s="510"/>
      <c r="AS15" s="510"/>
      <c r="AT15" s="510"/>
      <c r="AU15" s="510"/>
      <c r="AV15" s="510"/>
      <c r="AW15" s="510"/>
      <c r="AX15" s="510"/>
      <c r="AY15" s="348" t="s">
        <v>18</v>
      </c>
      <c r="AZ15" s="510"/>
      <c r="BA15" s="510"/>
      <c r="BB15" s="510"/>
      <c r="BC15" s="365"/>
      <c r="BD15" s="348" t="s">
        <v>503</v>
      </c>
      <c r="BE15" s="510"/>
      <c r="BF15" s="510"/>
      <c r="BG15" s="510"/>
      <c r="BH15" s="510"/>
      <c r="BI15" s="510"/>
      <c r="BJ15" s="365"/>
      <c r="BK15" s="510" t="s">
        <v>505</v>
      </c>
      <c r="BL15" s="510"/>
      <c r="BM15" s="510"/>
      <c r="BN15" s="510"/>
      <c r="BO15" s="510"/>
      <c r="BP15" s="510"/>
      <c r="BQ15" s="510"/>
      <c r="BR15" s="510"/>
      <c r="BS15" s="510"/>
      <c r="BT15" s="510"/>
      <c r="BU15" s="510"/>
      <c r="BV15" s="510"/>
      <c r="BW15" s="510"/>
      <c r="BX15" s="510"/>
      <c r="BY15" s="510"/>
      <c r="BZ15" s="510"/>
      <c r="CA15" s="510"/>
      <c r="CB15" s="510"/>
      <c r="CC15" s="365"/>
      <c r="CD15" s="348" t="s">
        <v>506</v>
      </c>
      <c r="CE15" s="510"/>
      <c r="CF15" s="510"/>
      <c r="CG15" s="510"/>
      <c r="CH15" s="510"/>
      <c r="CI15" s="510"/>
      <c r="CJ15" s="510"/>
      <c r="CK15" s="510"/>
      <c r="CL15" s="510"/>
      <c r="CM15" s="510"/>
      <c r="CN15" s="510"/>
      <c r="CO15" s="365"/>
      <c r="CP15" s="348" t="s">
        <v>507</v>
      </c>
      <c r="CQ15" s="510"/>
      <c r="CR15" s="510"/>
      <c r="CS15" s="510"/>
      <c r="CT15" s="510"/>
      <c r="CU15" s="510"/>
      <c r="CV15" s="510"/>
      <c r="CW15" s="510"/>
      <c r="CX15" s="510"/>
      <c r="CY15" s="510"/>
      <c r="CZ15" s="510"/>
      <c r="DA15" s="510"/>
      <c r="DB15" s="510"/>
      <c r="DC15" s="510"/>
      <c r="DD15" s="510"/>
      <c r="DE15" s="510"/>
      <c r="DF15" s="348" t="s">
        <v>508</v>
      </c>
      <c r="DG15" s="510"/>
      <c r="DH15" s="510"/>
      <c r="DI15" s="510"/>
      <c r="DJ15" s="510"/>
      <c r="DK15" s="510"/>
      <c r="DL15" s="510"/>
      <c r="DM15" s="365"/>
      <c r="DN15" s="510" t="s">
        <v>514</v>
      </c>
      <c r="DO15" s="510"/>
      <c r="DP15" s="510"/>
      <c r="DQ15" s="510"/>
      <c r="DR15" s="510"/>
      <c r="DS15" s="510"/>
      <c r="DT15" s="510"/>
      <c r="DU15" s="510"/>
      <c r="DV15" s="510"/>
      <c r="DW15" s="510"/>
      <c r="DX15" s="510"/>
      <c r="DY15" s="510"/>
      <c r="DZ15" s="510"/>
      <c r="EA15" s="510"/>
      <c r="EB15" s="510"/>
      <c r="EC15" s="365"/>
      <c r="ED15" s="510" t="s">
        <v>516</v>
      </c>
      <c r="EE15" s="510"/>
      <c r="EF15" s="510"/>
      <c r="EG15" s="510"/>
      <c r="EH15" s="510"/>
      <c r="EI15" s="510"/>
      <c r="EJ15" s="510"/>
      <c r="EK15" s="510"/>
    </row>
    <row r="16" spans="1:141" s="25" customFormat="1" ht="12.75" x14ac:dyDescent="0.2">
      <c r="A16" s="512"/>
      <c r="B16" s="512"/>
      <c r="C16" s="512"/>
      <c r="D16" s="512"/>
      <c r="E16" s="512"/>
      <c r="F16" s="512"/>
      <c r="G16" s="512"/>
      <c r="H16" s="512"/>
      <c r="I16" s="512"/>
      <c r="J16" s="512"/>
      <c r="K16" s="512"/>
      <c r="L16" s="512"/>
      <c r="M16" s="512"/>
      <c r="N16" s="512"/>
      <c r="O16" s="512"/>
      <c r="P16" s="512"/>
      <c r="Q16" s="512"/>
      <c r="R16" s="512"/>
      <c r="S16" s="512"/>
      <c r="T16" s="512"/>
      <c r="U16" s="512"/>
      <c r="V16" s="512"/>
      <c r="W16" s="360"/>
      <c r="X16" s="512"/>
      <c r="Y16" s="512"/>
      <c r="Z16" s="512"/>
      <c r="AA16" s="512"/>
      <c r="AB16" s="512"/>
      <c r="AC16" s="512"/>
      <c r="AD16" s="512"/>
      <c r="AE16" s="512"/>
      <c r="AF16" s="512"/>
      <c r="AG16" s="512"/>
      <c r="AH16" s="512"/>
      <c r="AI16" s="512"/>
      <c r="AJ16" s="512"/>
      <c r="AK16" s="364"/>
      <c r="AL16" s="512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512"/>
      <c r="AX16" s="512"/>
      <c r="AY16" s="360" t="s">
        <v>21</v>
      </c>
      <c r="AZ16" s="512"/>
      <c r="BA16" s="512"/>
      <c r="BB16" s="512"/>
      <c r="BC16" s="364"/>
      <c r="BD16" s="360" t="s">
        <v>504</v>
      </c>
      <c r="BE16" s="512"/>
      <c r="BF16" s="512"/>
      <c r="BG16" s="512"/>
      <c r="BH16" s="512"/>
      <c r="BI16" s="512"/>
      <c r="BJ16" s="364"/>
      <c r="BK16" s="512"/>
      <c r="BL16" s="512"/>
      <c r="BM16" s="512"/>
      <c r="BN16" s="512"/>
      <c r="BO16" s="512"/>
      <c r="BP16" s="512"/>
      <c r="BQ16" s="512"/>
      <c r="BR16" s="512"/>
      <c r="BS16" s="512"/>
      <c r="BT16" s="512"/>
      <c r="BU16" s="512"/>
      <c r="BV16" s="512"/>
      <c r="BW16" s="512"/>
      <c r="BX16" s="512"/>
      <c r="BY16" s="512"/>
      <c r="BZ16" s="512"/>
      <c r="CA16" s="512"/>
      <c r="CB16" s="512"/>
      <c r="CC16" s="364"/>
      <c r="CD16" s="360"/>
      <c r="CE16" s="512"/>
      <c r="CF16" s="512"/>
      <c r="CG16" s="512"/>
      <c r="CH16" s="512"/>
      <c r="CI16" s="512"/>
      <c r="CJ16" s="512"/>
      <c r="CK16" s="512"/>
      <c r="CL16" s="512"/>
      <c r="CM16" s="512"/>
      <c r="CN16" s="512"/>
      <c r="CO16" s="364"/>
      <c r="CP16" s="360"/>
      <c r="CQ16" s="512"/>
      <c r="CR16" s="512"/>
      <c r="CS16" s="512"/>
      <c r="CT16" s="512"/>
      <c r="CU16" s="512"/>
      <c r="CV16" s="512"/>
      <c r="CW16" s="512"/>
      <c r="CX16" s="512"/>
      <c r="CY16" s="512"/>
      <c r="CZ16" s="512"/>
      <c r="DA16" s="512"/>
      <c r="DB16" s="512"/>
      <c r="DC16" s="512"/>
      <c r="DD16" s="512"/>
      <c r="DE16" s="512"/>
      <c r="DF16" s="360" t="s">
        <v>509</v>
      </c>
      <c r="DG16" s="512"/>
      <c r="DH16" s="512"/>
      <c r="DI16" s="512"/>
      <c r="DJ16" s="512"/>
      <c r="DK16" s="512"/>
      <c r="DL16" s="512"/>
      <c r="DM16" s="364"/>
      <c r="DN16" s="512" t="s">
        <v>515</v>
      </c>
      <c r="DO16" s="512"/>
      <c r="DP16" s="512"/>
      <c r="DQ16" s="512"/>
      <c r="DR16" s="512"/>
      <c r="DS16" s="512"/>
      <c r="DT16" s="512"/>
      <c r="DU16" s="512"/>
      <c r="DV16" s="512"/>
      <c r="DW16" s="512"/>
      <c r="DX16" s="512"/>
      <c r="DY16" s="512"/>
      <c r="DZ16" s="512"/>
      <c r="EA16" s="512"/>
      <c r="EB16" s="512"/>
      <c r="EC16" s="364"/>
      <c r="ED16" s="512" t="s">
        <v>517</v>
      </c>
      <c r="EE16" s="512"/>
      <c r="EF16" s="512"/>
      <c r="EG16" s="512"/>
      <c r="EH16" s="512"/>
      <c r="EI16" s="512"/>
      <c r="EJ16" s="512"/>
      <c r="EK16" s="512"/>
    </row>
    <row r="17" spans="1:141" s="25" customFormat="1" ht="12.75" x14ac:dyDescent="0.2">
      <c r="A17" s="512"/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360"/>
      <c r="X17" s="512"/>
      <c r="Y17" s="512"/>
      <c r="Z17" s="512"/>
      <c r="AA17" s="512"/>
      <c r="AB17" s="512"/>
      <c r="AC17" s="512"/>
      <c r="AD17" s="512"/>
      <c r="AE17" s="512"/>
      <c r="AF17" s="512"/>
      <c r="AG17" s="512"/>
      <c r="AH17" s="512"/>
      <c r="AI17" s="512"/>
      <c r="AJ17" s="512"/>
      <c r="AK17" s="364"/>
      <c r="AL17" s="348" t="s">
        <v>467</v>
      </c>
      <c r="AM17" s="510"/>
      <c r="AN17" s="510"/>
      <c r="AO17" s="510"/>
      <c r="AP17" s="510"/>
      <c r="AQ17" s="510"/>
      <c r="AR17" s="510"/>
      <c r="AS17" s="365"/>
      <c r="AT17" s="348" t="s">
        <v>454</v>
      </c>
      <c r="AU17" s="510"/>
      <c r="AV17" s="510"/>
      <c r="AW17" s="510"/>
      <c r="AX17" s="365"/>
      <c r="AY17" s="360"/>
      <c r="AZ17" s="512"/>
      <c r="BA17" s="512"/>
      <c r="BB17" s="512"/>
      <c r="BC17" s="364"/>
      <c r="BD17" s="360" t="s">
        <v>498</v>
      </c>
      <c r="BE17" s="512"/>
      <c r="BF17" s="512"/>
      <c r="BG17" s="512"/>
      <c r="BH17" s="512"/>
      <c r="BI17" s="512"/>
      <c r="BJ17" s="364"/>
      <c r="BK17" s="348" t="s">
        <v>467</v>
      </c>
      <c r="BL17" s="510"/>
      <c r="BM17" s="510"/>
      <c r="BN17" s="510"/>
      <c r="BO17" s="510"/>
      <c r="BP17" s="510"/>
      <c r="BQ17" s="510"/>
      <c r="BR17" s="365"/>
      <c r="BS17" s="348" t="s">
        <v>5</v>
      </c>
      <c r="BT17" s="510"/>
      <c r="BU17" s="510"/>
      <c r="BV17" s="510"/>
      <c r="BW17" s="510"/>
      <c r="BX17" s="365"/>
      <c r="BY17" s="348" t="s">
        <v>454</v>
      </c>
      <c r="BZ17" s="510"/>
      <c r="CA17" s="510"/>
      <c r="CB17" s="510"/>
      <c r="CC17" s="365"/>
      <c r="CD17" s="348" t="s">
        <v>521</v>
      </c>
      <c r="CE17" s="510"/>
      <c r="CF17" s="510"/>
      <c r="CG17" s="510"/>
      <c r="CH17" s="510"/>
      <c r="CI17" s="365"/>
      <c r="CJ17" s="348" t="s">
        <v>522</v>
      </c>
      <c r="CK17" s="510"/>
      <c r="CL17" s="510"/>
      <c r="CM17" s="510"/>
      <c r="CN17" s="510"/>
      <c r="CO17" s="365"/>
      <c r="CP17" s="348" t="s">
        <v>524</v>
      </c>
      <c r="CQ17" s="510"/>
      <c r="CR17" s="510"/>
      <c r="CS17" s="510"/>
      <c r="CT17" s="510"/>
      <c r="CU17" s="510"/>
      <c r="CV17" s="510"/>
      <c r="CW17" s="365"/>
      <c r="CX17" s="348" t="s">
        <v>527</v>
      </c>
      <c r="CY17" s="510"/>
      <c r="CZ17" s="510"/>
      <c r="DA17" s="510"/>
      <c r="DB17" s="510"/>
      <c r="DC17" s="510"/>
      <c r="DD17" s="510"/>
      <c r="DE17" s="365"/>
      <c r="DF17" s="360" t="s">
        <v>510</v>
      </c>
      <c r="DG17" s="512"/>
      <c r="DH17" s="512"/>
      <c r="DI17" s="512"/>
      <c r="DJ17" s="512"/>
      <c r="DK17" s="512"/>
      <c r="DL17" s="512"/>
      <c r="DM17" s="364"/>
      <c r="DN17" s="348" t="s">
        <v>528</v>
      </c>
      <c r="DO17" s="510"/>
      <c r="DP17" s="510"/>
      <c r="DQ17" s="510"/>
      <c r="DR17" s="510"/>
      <c r="DS17" s="510"/>
      <c r="DT17" s="510"/>
      <c r="DU17" s="365"/>
      <c r="DV17" s="348" t="s">
        <v>528</v>
      </c>
      <c r="DW17" s="510"/>
      <c r="DX17" s="510"/>
      <c r="DY17" s="510"/>
      <c r="DZ17" s="510"/>
      <c r="EA17" s="510"/>
      <c r="EB17" s="510"/>
      <c r="EC17" s="365"/>
      <c r="ED17" s="512" t="s">
        <v>518</v>
      </c>
      <c r="EE17" s="512"/>
      <c r="EF17" s="512"/>
      <c r="EG17" s="512"/>
      <c r="EH17" s="512"/>
      <c r="EI17" s="512"/>
      <c r="EJ17" s="512"/>
      <c r="EK17" s="512"/>
    </row>
    <row r="18" spans="1:141" s="25" customFormat="1" ht="12.75" x14ac:dyDescent="0.2">
      <c r="A18" s="512"/>
      <c r="B18" s="512"/>
      <c r="C18" s="512"/>
      <c r="D18" s="512"/>
      <c r="E18" s="512"/>
      <c r="F18" s="512"/>
      <c r="G18" s="512"/>
      <c r="H18" s="512"/>
      <c r="I18" s="512"/>
      <c r="J18" s="512"/>
      <c r="K18" s="512"/>
      <c r="L18" s="512"/>
      <c r="M18" s="512"/>
      <c r="N18" s="512"/>
      <c r="O18" s="512"/>
      <c r="P18" s="512"/>
      <c r="Q18" s="512"/>
      <c r="R18" s="512"/>
      <c r="S18" s="512"/>
      <c r="T18" s="512"/>
      <c r="U18" s="512"/>
      <c r="V18" s="512"/>
      <c r="W18" s="360"/>
      <c r="X18" s="512"/>
      <c r="Y18" s="512"/>
      <c r="Z18" s="512"/>
      <c r="AA18" s="512"/>
      <c r="AB18" s="512"/>
      <c r="AC18" s="512"/>
      <c r="AD18" s="512"/>
      <c r="AE18" s="512"/>
      <c r="AF18" s="512"/>
      <c r="AG18" s="512"/>
      <c r="AH18" s="512"/>
      <c r="AI18" s="512"/>
      <c r="AJ18" s="512"/>
      <c r="AK18" s="364"/>
      <c r="AL18" s="360" t="s">
        <v>468</v>
      </c>
      <c r="AM18" s="512"/>
      <c r="AN18" s="512"/>
      <c r="AO18" s="512"/>
      <c r="AP18" s="512"/>
      <c r="AQ18" s="512"/>
      <c r="AR18" s="512"/>
      <c r="AS18" s="364"/>
      <c r="AT18" s="360" t="s">
        <v>519</v>
      </c>
      <c r="AU18" s="512"/>
      <c r="AV18" s="512"/>
      <c r="AW18" s="512"/>
      <c r="AX18" s="364"/>
      <c r="AY18" s="360"/>
      <c r="AZ18" s="512"/>
      <c r="BA18" s="512"/>
      <c r="BB18" s="512"/>
      <c r="BC18" s="364"/>
      <c r="BD18" s="360"/>
      <c r="BE18" s="512"/>
      <c r="BF18" s="512"/>
      <c r="BG18" s="512"/>
      <c r="BH18" s="512"/>
      <c r="BI18" s="512"/>
      <c r="BJ18" s="364"/>
      <c r="BK18" s="360" t="s">
        <v>468</v>
      </c>
      <c r="BL18" s="512"/>
      <c r="BM18" s="512"/>
      <c r="BN18" s="512"/>
      <c r="BO18" s="512"/>
      <c r="BP18" s="512"/>
      <c r="BQ18" s="512"/>
      <c r="BR18" s="364"/>
      <c r="BS18" s="360"/>
      <c r="BT18" s="512"/>
      <c r="BU18" s="512"/>
      <c r="BV18" s="512"/>
      <c r="BW18" s="512"/>
      <c r="BX18" s="364"/>
      <c r="BY18" s="360" t="s">
        <v>519</v>
      </c>
      <c r="BZ18" s="512"/>
      <c r="CA18" s="512"/>
      <c r="CB18" s="512"/>
      <c r="CC18" s="364"/>
      <c r="CD18" s="360"/>
      <c r="CE18" s="512"/>
      <c r="CF18" s="512"/>
      <c r="CG18" s="512"/>
      <c r="CH18" s="512"/>
      <c r="CI18" s="364"/>
      <c r="CJ18" s="360" t="s">
        <v>523</v>
      </c>
      <c r="CK18" s="512"/>
      <c r="CL18" s="512"/>
      <c r="CM18" s="512"/>
      <c r="CN18" s="512"/>
      <c r="CO18" s="364"/>
      <c r="CP18" s="360" t="s">
        <v>525</v>
      </c>
      <c r="CQ18" s="512"/>
      <c r="CR18" s="512"/>
      <c r="CS18" s="512"/>
      <c r="CT18" s="512"/>
      <c r="CU18" s="512"/>
      <c r="CV18" s="512"/>
      <c r="CW18" s="364"/>
      <c r="CX18" s="360" t="s">
        <v>513</v>
      </c>
      <c r="CY18" s="512"/>
      <c r="CZ18" s="512"/>
      <c r="DA18" s="512"/>
      <c r="DB18" s="512"/>
      <c r="DC18" s="512"/>
      <c r="DD18" s="512"/>
      <c r="DE18" s="364"/>
      <c r="DF18" s="360" t="s">
        <v>511</v>
      </c>
      <c r="DG18" s="512"/>
      <c r="DH18" s="512"/>
      <c r="DI18" s="512"/>
      <c r="DJ18" s="512"/>
      <c r="DK18" s="512"/>
      <c r="DL18" s="512"/>
      <c r="DM18" s="364"/>
      <c r="DN18" s="360" t="s">
        <v>529</v>
      </c>
      <c r="DO18" s="512"/>
      <c r="DP18" s="512"/>
      <c r="DQ18" s="512"/>
      <c r="DR18" s="512"/>
      <c r="DS18" s="512"/>
      <c r="DT18" s="512"/>
      <c r="DU18" s="364"/>
      <c r="DV18" s="360" t="s">
        <v>532</v>
      </c>
      <c r="DW18" s="512"/>
      <c r="DX18" s="512"/>
      <c r="DY18" s="512"/>
      <c r="DZ18" s="512"/>
      <c r="EA18" s="512"/>
      <c r="EB18" s="512"/>
      <c r="EC18" s="364"/>
      <c r="ED18" s="512" t="s">
        <v>392</v>
      </c>
      <c r="EE18" s="512"/>
      <c r="EF18" s="512"/>
      <c r="EG18" s="512"/>
      <c r="EH18" s="512"/>
      <c r="EI18" s="512"/>
      <c r="EJ18" s="512"/>
      <c r="EK18" s="512"/>
    </row>
    <row r="19" spans="1:141" s="25" customFormat="1" ht="12.75" x14ac:dyDescent="0.2">
      <c r="A19" s="512"/>
      <c r="B19" s="512"/>
      <c r="C19" s="512"/>
      <c r="D19" s="512"/>
      <c r="E19" s="512"/>
      <c r="F19" s="512"/>
      <c r="G19" s="512"/>
      <c r="H19" s="512"/>
      <c r="I19" s="512"/>
      <c r="J19" s="512"/>
      <c r="K19" s="512"/>
      <c r="L19" s="512"/>
      <c r="M19" s="512"/>
      <c r="N19" s="512"/>
      <c r="O19" s="512"/>
      <c r="P19" s="512"/>
      <c r="Q19" s="512"/>
      <c r="R19" s="512"/>
      <c r="S19" s="512"/>
      <c r="T19" s="512"/>
      <c r="U19" s="512"/>
      <c r="V19" s="512"/>
      <c r="W19" s="360"/>
      <c r="X19" s="512"/>
      <c r="Y19" s="512"/>
      <c r="Z19" s="512"/>
      <c r="AA19" s="512"/>
      <c r="AB19" s="512"/>
      <c r="AC19" s="512"/>
      <c r="AD19" s="512"/>
      <c r="AE19" s="512"/>
      <c r="AF19" s="512"/>
      <c r="AG19" s="512"/>
      <c r="AH19" s="512"/>
      <c r="AI19" s="512"/>
      <c r="AJ19" s="512"/>
      <c r="AK19" s="364"/>
      <c r="AL19" s="360"/>
      <c r="AM19" s="512"/>
      <c r="AN19" s="512"/>
      <c r="AO19" s="512"/>
      <c r="AP19" s="512"/>
      <c r="AQ19" s="512"/>
      <c r="AR19" s="512"/>
      <c r="AS19" s="364"/>
      <c r="AT19" s="360" t="s">
        <v>27</v>
      </c>
      <c r="AU19" s="512"/>
      <c r="AV19" s="512"/>
      <c r="AW19" s="512"/>
      <c r="AX19" s="364"/>
      <c r="AY19" s="360"/>
      <c r="AZ19" s="512"/>
      <c r="BA19" s="512"/>
      <c r="BB19" s="512"/>
      <c r="BC19" s="364"/>
      <c r="BD19" s="360"/>
      <c r="BE19" s="512"/>
      <c r="BF19" s="512"/>
      <c r="BG19" s="512"/>
      <c r="BH19" s="512"/>
      <c r="BI19" s="512"/>
      <c r="BJ19" s="364"/>
      <c r="BK19" s="360"/>
      <c r="BL19" s="512"/>
      <c r="BM19" s="512"/>
      <c r="BN19" s="512"/>
      <c r="BO19" s="512"/>
      <c r="BP19" s="512"/>
      <c r="BQ19" s="512"/>
      <c r="BR19" s="364"/>
      <c r="BS19" s="360"/>
      <c r="BT19" s="512"/>
      <c r="BU19" s="512"/>
      <c r="BV19" s="512"/>
      <c r="BW19" s="512"/>
      <c r="BX19" s="364"/>
      <c r="BY19" s="360" t="s">
        <v>520</v>
      </c>
      <c r="BZ19" s="512"/>
      <c r="CA19" s="512"/>
      <c r="CB19" s="512"/>
      <c r="CC19" s="364"/>
      <c r="CD19" s="360"/>
      <c r="CE19" s="512"/>
      <c r="CF19" s="512"/>
      <c r="CG19" s="512"/>
      <c r="CH19" s="512"/>
      <c r="CI19" s="364"/>
      <c r="CJ19" s="360"/>
      <c r="CK19" s="512"/>
      <c r="CL19" s="512"/>
      <c r="CM19" s="512"/>
      <c r="CN19" s="512"/>
      <c r="CO19" s="364"/>
      <c r="CP19" s="360" t="s">
        <v>526</v>
      </c>
      <c r="CQ19" s="512"/>
      <c r="CR19" s="512"/>
      <c r="CS19" s="512"/>
      <c r="CT19" s="512"/>
      <c r="CU19" s="512"/>
      <c r="CV19" s="512"/>
      <c r="CW19" s="364"/>
      <c r="CX19" s="360"/>
      <c r="CY19" s="512"/>
      <c r="CZ19" s="512"/>
      <c r="DA19" s="512"/>
      <c r="DB19" s="512"/>
      <c r="DC19" s="512"/>
      <c r="DD19" s="512"/>
      <c r="DE19" s="364"/>
      <c r="DF19" s="360" t="s">
        <v>512</v>
      </c>
      <c r="DG19" s="512"/>
      <c r="DH19" s="512"/>
      <c r="DI19" s="512"/>
      <c r="DJ19" s="512"/>
      <c r="DK19" s="512"/>
      <c r="DL19" s="512"/>
      <c r="DM19" s="364"/>
      <c r="DN19" s="360" t="s">
        <v>530</v>
      </c>
      <c r="DO19" s="512"/>
      <c r="DP19" s="512"/>
      <c r="DQ19" s="512"/>
      <c r="DR19" s="512"/>
      <c r="DS19" s="512"/>
      <c r="DT19" s="512"/>
      <c r="DU19" s="364"/>
      <c r="DV19" s="360" t="s">
        <v>307</v>
      </c>
      <c r="DW19" s="512"/>
      <c r="DX19" s="512"/>
      <c r="DY19" s="512"/>
      <c r="DZ19" s="512"/>
      <c r="EA19" s="512"/>
      <c r="EB19" s="512"/>
      <c r="EC19" s="364"/>
      <c r="ED19" s="512"/>
      <c r="EE19" s="512"/>
      <c r="EF19" s="512"/>
      <c r="EG19" s="512"/>
      <c r="EH19" s="512"/>
      <c r="EI19" s="512"/>
      <c r="EJ19" s="512"/>
      <c r="EK19" s="512"/>
    </row>
    <row r="20" spans="1:141" s="25" customFormat="1" ht="12.75" customHeight="1" x14ac:dyDescent="0.2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363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361"/>
      <c r="AL20" s="363"/>
      <c r="AM20" s="241"/>
      <c r="AN20" s="241"/>
      <c r="AO20" s="241"/>
      <c r="AP20" s="241"/>
      <c r="AQ20" s="241"/>
      <c r="AR20" s="241"/>
      <c r="AS20" s="361"/>
      <c r="AT20" s="363"/>
      <c r="AU20" s="241"/>
      <c r="AV20" s="241"/>
      <c r="AW20" s="241"/>
      <c r="AX20" s="361"/>
      <c r="AY20" s="363"/>
      <c r="AZ20" s="241"/>
      <c r="BA20" s="241"/>
      <c r="BB20" s="241"/>
      <c r="BC20" s="361"/>
      <c r="BD20" s="363"/>
      <c r="BE20" s="241"/>
      <c r="BF20" s="241"/>
      <c r="BG20" s="241"/>
      <c r="BH20" s="241"/>
      <c r="BI20" s="241"/>
      <c r="BJ20" s="361"/>
      <c r="BK20" s="363"/>
      <c r="BL20" s="241"/>
      <c r="BM20" s="241"/>
      <c r="BN20" s="241"/>
      <c r="BO20" s="241"/>
      <c r="BP20" s="241"/>
      <c r="BQ20" s="241"/>
      <c r="BR20" s="361"/>
      <c r="BS20" s="363"/>
      <c r="BT20" s="241"/>
      <c r="BU20" s="241"/>
      <c r="BV20" s="241"/>
      <c r="BW20" s="241"/>
      <c r="BX20" s="361"/>
      <c r="BY20" s="363"/>
      <c r="BZ20" s="241"/>
      <c r="CA20" s="241"/>
      <c r="CB20" s="241"/>
      <c r="CC20" s="361"/>
      <c r="CD20" s="363"/>
      <c r="CE20" s="241"/>
      <c r="CF20" s="241"/>
      <c r="CG20" s="241"/>
      <c r="CH20" s="241"/>
      <c r="CI20" s="361"/>
      <c r="CJ20" s="363"/>
      <c r="CK20" s="241"/>
      <c r="CL20" s="241"/>
      <c r="CM20" s="241"/>
      <c r="CN20" s="241"/>
      <c r="CO20" s="361"/>
      <c r="CP20" s="363"/>
      <c r="CQ20" s="241"/>
      <c r="CR20" s="241"/>
      <c r="CS20" s="241"/>
      <c r="CT20" s="241"/>
      <c r="CU20" s="241"/>
      <c r="CV20" s="241"/>
      <c r="CW20" s="361"/>
      <c r="CX20" s="363"/>
      <c r="CY20" s="241"/>
      <c r="CZ20" s="241"/>
      <c r="DA20" s="241"/>
      <c r="DB20" s="241"/>
      <c r="DC20" s="241"/>
      <c r="DD20" s="241"/>
      <c r="DE20" s="361"/>
      <c r="DF20" s="363" t="s">
        <v>513</v>
      </c>
      <c r="DG20" s="241"/>
      <c r="DH20" s="241"/>
      <c r="DI20" s="241"/>
      <c r="DJ20" s="241"/>
      <c r="DK20" s="241"/>
      <c r="DL20" s="241"/>
      <c r="DM20" s="361"/>
      <c r="DN20" s="579" t="s">
        <v>531</v>
      </c>
      <c r="DO20" s="288"/>
      <c r="DP20" s="288"/>
      <c r="DQ20" s="288"/>
      <c r="DR20" s="288"/>
      <c r="DS20" s="288"/>
      <c r="DT20" s="288"/>
      <c r="DU20" s="584"/>
      <c r="DV20" s="579" t="s">
        <v>533</v>
      </c>
      <c r="DW20" s="288"/>
      <c r="DX20" s="288"/>
      <c r="DY20" s="288"/>
      <c r="DZ20" s="288"/>
      <c r="EA20" s="288"/>
      <c r="EB20" s="288"/>
      <c r="EC20" s="584"/>
      <c r="ED20" s="241"/>
      <c r="EE20" s="241"/>
      <c r="EF20" s="241"/>
      <c r="EG20" s="241"/>
      <c r="EH20" s="241"/>
      <c r="EI20" s="241"/>
      <c r="EJ20" s="241"/>
      <c r="EK20" s="241"/>
    </row>
    <row r="21" spans="1:141" s="25" customFormat="1" ht="13.5" thickBot="1" x14ac:dyDescent="0.25">
      <c r="A21" s="356">
        <v>1</v>
      </c>
      <c r="B21" s="357"/>
      <c r="C21" s="357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47">
        <v>2</v>
      </c>
      <c r="X21" s="347"/>
      <c r="Y21" s="347"/>
      <c r="Z21" s="347"/>
      <c r="AA21" s="347"/>
      <c r="AB21" s="347"/>
      <c r="AC21" s="347"/>
      <c r="AD21" s="347"/>
      <c r="AE21" s="347"/>
      <c r="AF21" s="347"/>
      <c r="AG21" s="347"/>
      <c r="AH21" s="347"/>
      <c r="AI21" s="347"/>
      <c r="AJ21" s="347"/>
      <c r="AK21" s="347"/>
      <c r="AL21" s="347">
        <v>3</v>
      </c>
      <c r="AM21" s="347"/>
      <c r="AN21" s="347"/>
      <c r="AO21" s="347"/>
      <c r="AP21" s="347"/>
      <c r="AQ21" s="347"/>
      <c r="AR21" s="347"/>
      <c r="AS21" s="347"/>
      <c r="AT21" s="347">
        <v>4</v>
      </c>
      <c r="AU21" s="347"/>
      <c r="AV21" s="347"/>
      <c r="AW21" s="347"/>
      <c r="AX21" s="347"/>
      <c r="AY21" s="347">
        <v>5</v>
      </c>
      <c r="AZ21" s="347"/>
      <c r="BA21" s="347"/>
      <c r="BB21" s="347"/>
      <c r="BC21" s="347"/>
      <c r="BD21" s="347">
        <v>6</v>
      </c>
      <c r="BE21" s="347"/>
      <c r="BF21" s="347"/>
      <c r="BG21" s="347"/>
      <c r="BH21" s="347"/>
      <c r="BI21" s="347"/>
      <c r="BJ21" s="347"/>
      <c r="BK21" s="347">
        <v>7</v>
      </c>
      <c r="BL21" s="347"/>
      <c r="BM21" s="347"/>
      <c r="BN21" s="347"/>
      <c r="BO21" s="347"/>
      <c r="BP21" s="347"/>
      <c r="BQ21" s="347"/>
      <c r="BR21" s="347"/>
      <c r="BS21" s="347">
        <v>8</v>
      </c>
      <c r="BT21" s="347"/>
      <c r="BU21" s="347"/>
      <c r="BV21" s="347"/>
      <c r="BW21" s="347"/>
      <c r="BX21" s="347"/>
      <c r="BY21" s="347">
        <v>9</v>
      </c>
      <c r="BZ21" s="347"/>
      <c r="CA21" s="347"/>
      <c r="CB21" s="347"/>
      <c r="CC21" s="347"/>
      <c r="CD21" s="347">
        <v>10</v>
      </c>
      <c r="CE21" s="347"/>
      <c r="CF21" s="347"/>
      <c r="CG21" s="347"/>
      <c r="CH21" s="347"/>
      <c r="CI21" s="347"/>
      <c r="CJ21" s="347">
        <v>11</v>
      </c>
      <c r="CK21" s="347"/>
      <c r="CL21" s="347"/>
      <c r="CM21" s="347"/>
      <c r="CN21" s="347"/>
      <c r="CO21" s="347"/>
      <c r="CP21" s="347">
        <v>12</v>
      </c>
      <c r="CQ21" s="347"/>
      <c r="CR21" s="347"/>
      <c r="CS21" s="347"/>
      <c r="CT21" s="347"/>
      <c r="CU21" s="347"/>
      <c r="CV21" s="347"/>
      <c r="CW21" s="347"/>
      <c r="CX21" s="347">
        <v>13</v>
      </c>
      <c r="CY21" s="347"/>
      <c r="CZ21" s="347"/>
      <c r="DA21" s="347"/>
      <c r="DB21" s="347"/>
      <c r="DC21" s="347"/>
      <c r="DD21" s="347"/>
      <c r="DE21" s="347"/>
      <c r="DF21" s="347">
        <v>14</v>
      </c>
      <c r="DG21" s="347"/>
      <c r="DH21" s="347"/>
      <c r="DI21" s="347"/>
      <c r="DJ21" s="347"/>
      <c r="DK21" s="347"/>
      <c r="DL21" s="347"/>
      <c r="DM21" s="347"/>
      <c r="DN21" s="347">
        <v>15</v>
      </c>
      <c r="DO21" s="347"/>
      <c r="DP21" s="347"/>
      <c r="DQ21" s="347"/>
      <c r="DR21" s="347"/>
      <c r="DS21" s="347"/>
      <c r="DT21" s="347"/>
      <c r="DU21" s="347"/>
      <c r="DV21" s="347">
        <v>16</v>
      </c>
      <c r="DW21" s="347"/>
      <c r="DX21" s="347"/>
      <c r="DY21" s="347"/>
      <c r="DZ21" s="347"/>
      <c r="EA21" s="347"/>
      <c r="EB21" s="347"/>
      <c r="EC21" s="347"/>
      <c r="ED21" s="347">
        <v>17</v>
      </c>
      <c r="EE21" s="347"/>
      <c r="EF21" s="347"/>
      <c r="EG21" s="347"/>
      <c r="EH21" s="347"/>
      <c r="EI21" s="347"/>
      <c r="EJ21" s="347"/>
      <c r="EK21" s="348"/>
    </row>
    <row r="22" spans="1:141" s="25" customFormat="1" ht="15" customHeight="1" x14ac:dyDescent="0.2">
      <c r="A22" s="286" t="s">
        <v>411</v>
      </c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306" t="s">
        <v>39</v>
      </c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525" t="s">
        <v>1485</v>
      </c>
      <c r="AM22" s="525"/>
      <c r="AN22" s="525"/>
      <c r="AO22" s="525"/>
      <c r="AP22" s="525"/>
      <c r="AQ22" s="525"/>
      <c r="AR22" s="525"/>
      <c r="AS22" s="525"/>
      <c r="AT22" s="306" t="s">
        <v>1486</v>
      </c>
      <c r="AU22" s="306"/>
      <c r="AV22" s="306"/>
      <c r="AW22" s="306"/>
      <c r="AX22" s="634"/>
      <c r="AY22" s="349" t="s">
        <v>40</v>
      </c>
      <c r="AZ22" s="350"/>
      <c r="BA22" s="350"/>
      <c r="BB22" s="350"/>
      <c r="BC22" s="350"/>
      <c r="BD22" s="623"/>
      <c r="BE22" s="623"/>
      <c r="BF22" s="623"/>
      <c r="BG22" s="623"/>
      <c r="BH22" s="623"/>
      <c r="BI22" s="623"/>
      <c r="BJ22" s="623"/>
      <c r="BK22" s="623" t="s">
        <v>39</v>
      </c>
      <c r="BL22" s="623"/>
      <c r="BM22" s="623"/>
      <c r="BN22" s="623"/>
      <c r="BO22" s="623"/>
      <c r="BP22" s="623"/>
      <c r="BQ22" s="623"/>
      <c r="BR22" s="623"/>
      <c r="BS22" s="350" t="s">
        <v>39</v>
      </c>
      <c r="BT22" s="350"/>
      <c r="BU22" s="350"/>
      <c r="BV22" s="350"/>
      <c r="BW22" s="350"/>
      <c r="BX22" s="350"/>
      <c r="BY22" s="350" t="s">
        <v>39</v>
      </c>
      <c r="BZ22" s="350"/>
      <c r="CA22" s="350"/>
      <c r="CB22" s="350"/>
      <c r="CC22" s="350"/>
      <c r="CD22" s="623" t="s">
        <v>39</v>
      </c>
      <c r="CE22" s="623"/>
      <c r="CF22" s="623"/>
      <c r="CG22" s="623"/>
      <c r="CH22" s="623"/>
      <c r="CI22" s="623"/>
      <c r="CJ22" s="623" t="s">
        <v>39</v>
      </c>
      <c r="CK22" s="623"/>
      <c r="CL22" s="623"/>
      <c r="CM22" s="623"/>
      <c r="CN22" s="623"/>
      <c r="CO22" s="623"/>
      <c r="CP22" s="623" t="s">
        <v>39</v>
      </c>
      <c r="CQ22" s="623"/>
      <c r="CR22" s="623"/>
      <c r="CS22" s="623"/>
      <c r="CT22" s="623"/>
      <c r="CU22" s="623"/>
      <c r="CV22" s="623"/>
      <c r="CW22" s="623"/>
      <c r="CX22" s="623"/>
      <c r="CY22" s="623"/>
      <c r="CZ22" s="623"/>
      <c r="DA22" s="623"/>
      <c r="DB22" s="623"/>
      <c r="DC22" s="623"/>
      <c r="DD22" s="623"/>
      <c r="DE22" s="623"/>
      <c r="DF22" s="623"/>
      <c r="DG22" s="623"/>
      <c r="DH22" s="623"/>
      <c r="DI22" s="623"/>
      <c r="DJ22" s="623"/>
      <c r="DK22" s="623"/>
      <c r="DL22" s="623"/>
      <c r="DM22" s="623"/>
      <c r="DN22" s="623" t="s">
        <v>39</v>
      </c>
      <c r="DO22" s="623"/>
      <c r="DP22" s="623"/>
      <c r="DQ22" s="623"/>
      <c r="DR22" s="623"/>
      <c r="DS22" s="623"/>
      <c r="DT22" s="623"/>
      <c r="DU22" s="623"/>
      <c r="DV22" s="623" t="s">
        <v>39</v>
      </c>
      <c r="DW22" s="623"/>
      <c r="DX22" s="623"/>
      <c r="DY22" s="623"/>
      <c r="DZ22" s="623"/>
      <c r="EA22" s="623"/>
      <c r="EB22" s="623"/>
      <c r="EC22" s="623"/>
      <c r="ED22" s="623" t="s">
        <v>39</v>
      </c>
      <c r="EE22" s="623"/>
      <c r="EF22" s="623"/>
      <c r="EG22" s="623"/>
      <c r="EH22" s="623"/>
      <c r="EI22" s="623"/>
      <c r="EJ22" s="623"/>
      <c r="EK22" s="625"/>
    </row>
    <row r="23" spans="1:141" s="25" customFormat="1" ht="12.75" x14ac:dyDescent="0.2">
      <c r="A23" s="313" t="s">
        <v>133</v>
      </c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525" t="s">
        <v>1485</v>
      </c>
      <c r="AM23" s="525"/>
      <c r="AN23" s="525"/>
      <c r="AO23" s="525"/>
      <c r="AP23" s="525"/>
      <c r="AQ23" s="525"/>
      <c r="AR23" s="525"/>
      <c r="AS23" s="525"/>
      <c r="AT23" s="306" t="s">
        <v>1486</v>
      </c>
      <c r="AU23" s="306"/>
      <c r="AV23" s="306"/>
      <c r="AW23" s="306"/>
      <c r="AX23" s="634"/>
      <c r="AY23" s="305" t="s">
        <v>419</v>
      </c>
      <c r="AZ23" s="306"/>
      <c r="BA23" s="306"/>
      <c r="BB23" s="306"/>
      <c r="BC23" s="306"/>
      <c r="BD23" s="525"/>
      <c r="BE23" s="525"/>
      <c r="BF23" s="525"/>
      <c r="BG23" s="525"/>
      <c r="BH23" s="525"/>
      <c r="BI23" s="525"/>
      <c r="BJ23" s="525"/>
      <c r="BK23" s="525"/>
      <c r="BL23" s="525"/>
      <c r="BM23" s="525"/>
      <c r="BN23" s="525"/>
      <c r="BO23" s="525"/>
      <c r="BP23" s="525"/>
      <c r="BQ23" s="525"/>
      <c r="BR23" s="525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525"/>
      <c r="CE23" s="525"/>
      <c r="CF23" s="525"/>
      <c r="CG23" s="525"/>
      <c r="CH23" s="525"/>
      <c r="CI23" s="525"/>
      <c r="CJ23" s="525"/>
      <c r="CK23" s="525"/>
      <c r="CL23" s="525"/>
      <c r="CM23" s="525"/>
      <c r="CN23" s="525"/>
      <c r="CO23" s="525"/>
      <c r="CP23" s="525"/>
      <c r="CQ23" s="525"/>
      <c r="CR23" s="525"/>
      <c r="CS23" s="525"/>
      <c r="CT23" s="525"/>
      <c r="CU23" s="525"/>
      <c r="CV23" s="525"/>
      <c r="CW23" s="525"/>
      <c r="CX23" s="525"/>
      <c r="CY23" s="525"/>
      <c r="CZ23" s="525"/>
      <c r="DA23" s="525"/>
      <c r="DB23" s="525"/>
      <c r="DC23" s="525"/>
      <c r="DD23" s="525"/>
      <c r="DE23" s="525"/>
      <c r="DF23" s="525"/>
      <c r="DG23" s="525"/>
      <c r="DH23" s="525"/>
      <c r="DI23" s="525"/>
      <c r="DJ23" s="525"/>
      <c r="DK23" s="525"/>
      <c r="DL23" s="525"/>
      <c r="DM23" s="525"/>
      <c r="DN23" s="525"/>
      <c r="DO23" s="525"/>
      <c r="DP23" s="525"/>
      <c r="DQ23" s="525"/>
      <c r="DR23" s="525"/>
      <c r="DS23" s="525"/>
      <c r="DT23" s="525"/>
      <c r="DU23" s="525"/>
      <c r="DV23" s="525"/>
      <c r="DW23" s="525"/>
      <c r="DX23" s="525"/>
      <c r="DY23" s="525"/>
      <c r="DZ23" s="525"/>
      <c r="EA23" s="525"/>
      <c r="EB23" s="525"/>
      <c r="EC23" s="525"/>
      <c r="ED23" s="525"/>
      <c r="EE23" s="525"/>
      <c r="EF23" s="525"/>
      <c r="EG23" s="525"/>
      <c r="EH23" s="525"/>
      <c r="EI23" s="525"/>
      <c r="EJ23" s="525"/>
      <c r="EK23" s="628"/>
    </row>
    <row r="24" spans="1:141" s="25" customFormat="1" ht="12.75" x14ac:dyDescent="0.2">
      <c r="A24" s="290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525"/>
      <c r="AM24" s="525"/>
      <c r="AN24" s="525"/>
      <c r="AO24" s="525"/>
      <c r="AP24" s="525"/>
      <c r="AQ24" s="525"/>
      <c r="AR24" s="525"/>
      <c r="AS24" s="525"/>
      <c r="AT24" s="306"/>
      <c r="AU24" s="306"/>
      <c r="AV24" s="306"/>
      <c r="AW24" s="306"/>
      <c r="AX24" s="634"/>
      <c r="AY24" s="305"/>
      <c r="AZ24" s="306"/>
      <c r="BA24" s="306"/>
      <c r="BB24" s="306"/>
      <c r="BC24" s="306"/>
      <c r="BD24" s="525"/>
      <c r="BE24" s="525"/>
      <c r="BF24" s="525"/>
      <c r="BG24" s="525"/>
      <c r="BH24" s="525"/>
      <c r="BI24" s="525"/>
      <c r="BJ24" s="525"/>
      <c r="BK24" s="525"/>
      <c r="BL24" s="525"/>
      <c r="BM24" s="525"/>
      <c r="BN24" s="525"/>
      <c r="BO24" s="525"/>
      <c r="BP24" s="525"/>
      <c r="BQ24" s="525"/>
      <c r="BR24" s="525"/>
      <c r="BS24" s="306"/>
      <c r="BT24" s="306"/>
      <c r="BU24" s="306"/>
      <c r="BV24" s="306"/>
      <c r="BW24" s="306"/>
      <c r="BX24" s="306"/>
      <c r="BY24" s="306"/>
      <c r="BZ24" s="306"/>
      <c r="CA24" s="306"/>
      <c r="CB24" s="306"/>
      <c r="CC24" s="306"/>
      <c r="CD24" s="525"/>
      <c r="CE24" s="525"/>
      <c r="CF24" s="525"/>
      <c r="CG24" s="525"/>
      <c r="CH24" s="525"/>
      <c r="CI24" s="525"/>
      <c r="CJ24" s="525"/>
      <c r="CK24" s="525"/>
      <c r="CL24" s="525"/>
      <c r="CM24" s="525"/>
      <c r="CN24" s="525"/>
      <c r="CO24" s="525"/>
      <c r="CP24" s="525"/>
      <c r="CQ24" s="525"/>
      <c r="CR24" s="525"/>
      <c r="CS24" s="525"/>
      <c r="CT24" s="525"/>
      <c r="CU24" s="525"/>
      <c r="CV24" s="525"/>
      <c r="CW24" s="525"/>
      <c r="CX24" s="525"/>
      <c r="CY24" s="525"/>
      <c r="CZ24" s="525"/>
      <c r="DA24" s="525"/>
      <c r="DB24" s="525"/>
      <c r="DC24" s="525"/>
      <c r="DD24" s="525"/>
      <c r="DE24" s="525"/>
      <c r="DF24" s="525"/>
      <c r="DG24" s="525"/>
      <c r="DH24" s="525"/>
      <c r="DI24" s="525"/>
      <c r="DJ24" s="525"/>
      <c r="DK24" s="525"/>
      <c r="DL24" s="525"/>
      <c r="DM24" s="525"/>
      <c r="DN24" s="525"/>
      <c r="DO24" s="525"/>
      <c r="DP24" s="525"/>
      <c r="DQ24" s="525"/>
      <c r="DR24" s="525"/>
      <c r="DS24" s="525"/>
      <c r="DT24" s="525"/>
      <c r="DU24" s="525"/>
      <c r="DV24" s="525"/>
      <c r="DW24" s="525"/>
      <c r="DX24" s="525"/>
      <c r="DY24" s="525"/>
      <c r="DZ24" s="525"/>
      <c r="EA24" s="525"/>
      <c r="EB24" s="525"/>
      <c r="EC24" s="525"/>
      <c r="ED24" s="525"/>
      <c r="EE24" s="525"/>
      <c r="EF24" s="525"/>
      <c r="EG24" s="525"/>
      <c r="EH24" s="525"/>
      <c r="EI24" s="525"/>
      <c r="EJ24" s="525"/>
      <c r="EK24" s="628"/>
    </row>
    <row r="25" spans="1:141" s="25" customFormat="1" ht="15" customHeight="1" x14ac:dyDescent="0.2">
      <c r="A25" s="286"/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306"/>
      <c r="X25" s="306"/>
      <c r="Y25" s="306"/>
      <c r="Z25" s="306"/>
      <c r="AA25" s="306"/>
      <c r="AB25" s="306"/>
      <c r="AC25" s="306"/>
      <c r="AD25" s="306"/>
      <c r="AE25" s="306"/>
      <c r="AF25" s="306"/>
      <c r="AG25" s="306"/>
      <c r="AH25" s="306"/>
      <c r="AI25" s="306"/>
      <c r="AJ25" s="306"/>
      <c r="AK25" s="306"/>
      <c r="AL25" s="525" t="s">
        <v>1485</v>
      </c>
      <c r="AM25" s="525"/>
      <c r="AN25" s="525"/>
      <c r="AO25" s="525"/>
      <c r="AP25" s="525"/>
      <c r="AQ25" s="525"/>
      <c r="AR25" s="525"/>
      <c r="AS25" s="525"/>
      <c r="AT25" s="306" t="s">
        <v>1486</v>
      </c>
      <c r="AU25" s="306"/>
      <c r="AV25" s="306"/>
      <c r="AW25" s="306"/>
      <c r="AX25" s="634"/>
      <c r="AY25" s="305"/>
      <c r="AZ25" s="306"/>
      <c r="BA25" s="306"/>
      <c r="BB25" s="306"/>
      <c r="BC25" s="306"/>
      <c r="BD25" s="525"/>
      <c r="BE25" s="525"/>
      <c r="BF25" s="525"/>
      <c r="BG25" s="525"/>
      <c r="BH25" s="525"/>
      <c r="BI25" s="525"/>
      <c r="BJ25" s="525"/>
      <c r="BK25" s="525"/>
      <c r="BL25" s="525"/>
      <c r="BM25" s="525"/>
      <c r="BN25" s="525"/>
      <c r="BO25" s="525"/>
      <c r="BP25" s="525"/>
      <c r="BQ25" s="525"/>
      <c r="BR25" s="525"/>
      <c r="BS25" s="306"/>
      <c r="BT25" s="306"/>
      <c r="BU25" s="306"/>
      <c r="BV25" s="306"/>
      <c r="BW25" s="306"/>
      <c r="BX25" s="306"/>
      <c r="BY25" s="306"/>
      <c r="BZ25" s="306"/>
      <c r="CA25" s="306"/>
      <c r="CB25" s="306"/>
      <c r="CC25" s="306"/>
      <c r="CD25" s="525"/>
      <c r="CE25" s="525"/>
      <c r="CF25" s="525"/>
      <c r="CG25" s="525"/>
      <c r="CH25" s="525"/>
      <c r="CI25" s="525"/>
      <c r="CJ25" s="525"/>
      <c r="CK25" s="525"/>
      <c r="CL25" s="525"/>
      <c r="CM25" s="525"/>
      <c r="CN25" s="525"/>
      <c r="CO25" s="525"/>
      <c r="CP25" s="525"/>
      <c r="CQ25" s="525"/>
      <c r="CR25" s="525"/>
      <c r="CS25" s="525"/>
      <c r="CT25" s="525"/>
      <c r="CU25" s="525"/>
      <c r="CV25" s="525"/>
      <c r="CW25" s="525"/>
      <c r="CX25" s="525"/>
      <c r="CY25" s="525"/>
      <c r="CZ25" s="525"/>
      <c r="DA25" s="525"/>
      <c r="DB25" s="525"/>
      <c r="DC25" s="525"/>
      <c r="DD25" s="525"/>
      <c r="DE25" s="525"/>
      <c r="DF25" s="525"/>
      <c r="DG25" s="525"/>
      <c r="DH25" s="525"/>
      <c r="DI25" s="525"/>
      <c r="DJ25" s="525"/>
      <c r="DK25" s="525"/>
      <c r="DL25" s="525"/>
      <c r="DM25" s="525"/>
      <c r="DN25" s="525"/>
      <c r="DO25" s="525"/>
      <c r="DP25" s="525"/>
      <c r="DQ25" s="525"/>
      <c r="DR25" s="525"/>
      <c r="DS25" s="525"/>
      <c r="DT25" s="525"/>
      <c r="DU25" s="525"/>
      <c r="DV25" s="525"/>
      <c r="DW25" s="525"/>
      <c r="DX25" s="525"/>
      <c r="DY25" s="525"/>
      <c r="DZ25" s="525"/>
      <c r="EA25" s="525"/>
      <c r="EB25" s="525"/>
      <c r="EC25" s="525"/>
      <c r="ED25" s="525"/>
      <c r="EE25" s="525"/>
      <c r="EF25" s="525"/>
      <c r="EG25" s="525"/>
      <c r="EH25" s="525"/>
      <c r="EI25" s="525"/>
      <c r="EJ25" s="525"/>
      <c r="EK25" s="628"/>
    </row>
    <row r="26" spans="1:141" s="25" customFormat="1" ht="15" customHeight="1" x14ac:dyDescent="0.2">
      <c r="A26" s="286" t="s">
        <v>412</v>
      </c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306" t="s">
        <v>39</v>
      </c>
      <c r="X26" s="306"/>
      <c r="Y26" s="306"/>
      <c r="Z26" s="306"/>
      <c r="AA26" s="306"/>
      <c r="AB26" s="306"/>
      <c r="AC26" s="306"/>
      <c r="AD26" s="306"/>
      <c r="AE26" s="306"/>
      <c r="AF26" s="306"/>
      <c r="AG26" s="306"/>
      <c r="AH26" s="306"/>
      <c r="AI26" s="306"/>
      <c r="AJ26" s="306"/>
      <c r="AK26" s="306"/>
      <c r="AL26" s="525" t="s">
        <v>1487</v>
      </c>
      <c r="AM26" s="525"/>
      <c r="AN26" s="525"/>
      <c r="AO26" s="525"/>
      <c r="AP26" s="525"/>
      <c r="AQ26" s="525"/>
      <c r="AR26" s="525"/>
      <c r="AS26" s="525"/>
      <c r="AT26" s="306" t="s">
        <v>1488</v>
      </c>
      <c r="AU26" s="306"/>
      <c r="AV26" s="306"/>
      <c r="AW26" s="306"/>
      <c r="AX26" s="634"/>
      <c r="AY26" s="305" t="s">
        <v>41</v>
      </c>
      <c r="AZ26" s="306"/>
      <c r="BA26" s="306"/>
      <c r="BB26" s="306"/>
      <c r="BC26" s="306"/>
      <c r="BD26" s="525"/>
      <c r="BE26" s="525"/>
      <c r="BF26" s="525"/>
      <c r="BG26" s="525"/>
      <c r="BH26" s="525"/>
      <c r="BI26" s="525"/>
      <c r="BJ26" s="525"/>
      <c r="BK26" s="525" t="s">
        <v>39</v>
      </c>
      <c r="BL26" s="525"/>
      <c r="BM26" s="525"/>
      <c r="BN26" s="525"/>
      <c r="BO26" s="525"/>
      <c r="BP26" s="525"/>
      <c r="BQ26" s="525"/>
      <c r="BR26" s="525"/>
      <c r="BS26" s="306" t="s">
        <v>39</v>
      </c>
      <c r="BT26" s="306"/>
      <c r="BU26" s="306"/>
      <c r="BV26" s="306"/>
      <c r="BW26" s="306"/>
      <c r="BX26" s="306"/>
      <c r="BY26" s="306" t="s">
        <v>39</v>
      </c>
      <c r="BZ26" s="306"/>
      <c r="CA26" s="306"/>
      <c r="CB26" s="306"/>
      <c r="CC26" s="306"/>
      <c r="CD26" s="525" t="s">
        <v>39</v>
      </c>
      <c r="CE26" s="525"/>
      <c r="CF26" s="525"/>
      <c r="CG26" s="525"/>
      <c r="CH26" s="525"/>
      <c r="CI26" s="525"/>
      <c r="CJ26" s="525" t="s">
        <v>39</v>
      </c>
      <c r="CK26" s="525"/>
      <c r="CL26" s="525"/>
      <c r="CM26" s="525"/>
      <c r="CN26" s="525"/>
      <c r="CO26" s="525"/>
      <c r="CP26" s="525" t="s">
        <v>39</v>
      </c>
      <c r="CQ26" s="525"/>
      <c r="CR26" s="525"/>
      <c r="CS26" s="525"/>
      <c r="CT26" s="525"/>
      <c r="CU26" s="525"/>
      <c r="CV26" s="525"/>
      <c r="CW26" s="525"/>
      <c r="CX26" s="525"/>
      <c r="CY26" s="525"/>
      <c r="CZ26" s="525"/>
      <c r="DA26" s="525"/>
      <c r="DB26" s="525"/>
      <c r="DC26" s="525"/>
      <c r="DD26" s="525"/>
      <c r="DE26" s="525"/>
      <c r="DF26" s="525"/>
      <c r="DG26" s="525"/>
      <c r="DH26" s="525"/>
      <c r="DI26" s="525"/>
      <c r="DJ26" s="525"/>
      <c r="DK26" s="525"/>
      <c r="DL26" s="525"/>
      <c r="DM26" s="525"/>
      <c r="DN26" s="525" t="s">
        <v>39</v>
      </c>
      <c r="DO26" s="525"/>
      <c r="DP26" s="525"/>
      <c r="DQ26" s="525"/>
      <c r="DR26" s="525"/>
      <c r="DS26" s="525"/>
      <c r="DT26" s="525"/>
      <c r="DU26" s="525"/>
      <c r="DV26" s="525" t="s">
        <v>39</v>
      </c>
      <c r="DW26" s="525"/>
      <c r="DX26" s="525"/>
      <c r="DY26" s="525"/>
      <c r="DZ26" s="525"/>
      <c r="EA26" s="525"/>
      <c r="EB26" s="525"/>
      <c r="EC26" s="525"/>
      <c r="ED26" s="525" t="s">
        <v>39</v>
      </c>
      <c r="EE26" s="525"/>
      <c r="EF26" s="525"/>
      <c r="EG26" s="525"/>
      <c r="EH26" s="525"/>
      <c r="EI26" s="525"/>
      <c r="EJ26" s="525"/>
      <c r="EK26" s="628"/>
    </row>
    <row r="27" spans="1:141" s="25" customFormat="1" ht="12.75" x14ac:dyDescent="0.2">
      <c r="A27" s="313" t="s">
        <v>133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525" t="s">
        <v>1487</v>
      </c>
      <c r="AM27" s="525"/>
      <c r="AN27" s="525"/>
      <c r="AO27" s="525"/>
      <c r="AP27" s="525"/>
      <c r="AQ27" s="525"/>
      <c r="AR27" s="525"/>
      <c r="AS27" s="525"/>
      <c r="AT27" s="306" t="s">
        <v>1488</v>
      </c>
      <c r="AU27" s="306"/>
      <c r="AV27" s="306"/>
      <c r="AW27" s="306"/>
      <c r="AX27" s="634"/>
      <c r="AY27" s="305" t="s">
        <v>420</v>
      </c>
      <c r="AZ27" s="306"/>
      <c r="BA27" s="306"/>
      <c r="BB27" s="306"/>
      <c r="BC27" s="306"/>
      <c r="BD27" s="525"/>
      <c r="BE27" s="525"/>
      <c r="BF27" s="525"/>
      <c r="BG27" s="525"/>
      <c r="BH27" s="525"/>
      <c r="BI27" s="525"/>
      <c r="BJ27" s="525"/>
      <c r="BK27" s="525"/>
      <c r="BL27" s="525"/>
      <c r="BM27" s="525"/>
      <c r="BN27" s="525"/>
      <c r="BO27" s="525"/>
      <c r="BP27" s="525"/>
      <c r="BQ27" s="525"/>
      <c r="BR27" s="525"/>
      <c r="BS27" s="306"/>
      <c r="BT27" s="306"/>
      <c r="BU27" s="306"/>
      <c r="BV27" s="306"/>
      <c r="BW27" s="306"/>
      <c r="BX27" s="306"/>
      <c r="BY27" s="306"/>
      <c r="BZ27" s="306"/>
      <c r="CA27" s="306"/>
      <c r="CB27" s="306"/>
      <c r="CC27" s="306"/>
      <c r="CD27" s="525"/>
      <c r="CE27" s="525"/>
      <c r="CF27" s="525"/>
      <c r="CG27" s="525"/>
      <c r="CH27" s="525"/>
      <c r="CI27" s="525"/>
      <c r="CJ27" s="525"/>
      <c r="CK27" s="525"/>
      <c r="CL27" s="525"/>
      <c r="CM27" s="525"/>
      <c r="CN27" s="525"/>
      <c r="CO27" s="525"/>
      <c r="CP27" s="525"/>
      <c r="CQ27" s="525"/>
      <c r="CR27" s="525"/>
      <c r="CS27" s="525"/>
      <c r="CT27" s="525"/>
      <c r="CU27" s="525"/>
      <c r="CV27" s="525"/>
      <c r="CW27" s="525"/>
      <c r="CX27" s="525"/>
      <c r="CY27" s="525"/>
      <c r="CZ27" s="525"/>
      <c r="DA27" s="525"/>
      <c r="DB27" s="525"/>
      <c r="DC27" s="525"/>
      <c r="DD27" s="525"/>
      <c r="DE27" s="525"/>
      <c r="DF27" s="525"/>
      <c r="DG27" s="525"/>
      <c r="DH27" s="525"/>
      <c r="DI27" s="525"/>
      <c r="DJ27" s="525"/>
      <c r="DK27" s="525"/>
      <c r="DL27" s="525"/>
      <c r="DM27" s="525"/>
      <c r="DN27" s="525"/>
      <c r="DO27" s="525"/>
      <c r="DP27" s="525"/>
      <c r="DQ27" s="525"/>
      <c r="DR27" s="525"/>
      <c r="DS27" s="525"/>
      <c r="DT27" s="525"/>
      <c r="DU27" s="525"/>
      <c r="DV27" s="525"/>
      <c r="DW27" s="525"/>
      <c r="DX27" s="525"/>
      <c r="DY27" s="525"/>
      <c r="DZ27" s="525"/>
      <c r="EA27" s="525"/>
      <c r="EB27" s="525"/>
      <c r="EC27" s="525"/>
      <c r="ED27" s="525"/>
      <c r="EE27" s="525"/>
      <c r="EF27" s="525"/>
      <c r="EG27" s="525"/>
      <c r="EH27" s="525"/>
      <c r="EI27" s="525"/>
      <c r="EJ27" s="525"/>
      <c r="EK27" s="628"/>
    </row>
    <row r="28" spans="1:141" s="25" customFormat="1" ht="12.75" x14ac:dyDescent="0.2">
      <c r="A28" s="290"/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306"/>
      <c r="X28" s="306"/>
      <c r="Y28" s="306"/>
      <c r="Z28" s="306"/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L28" s="525"/>
      <c r="AM28" s="525"/>
      <c r="AN28" s="525"/>
      <c r="AO28" s="525"/>
      <c r="AP28" s="525"/>
      <c r="AQ28" s="525"/>
      <c r="AR28" s="525"/>
      <c r="AS28" s="525"/>
      <c r="AT28" s="306"/>
      <c r="AU28" s="306"/>
      <c r="AV28" s="306"/>
      <c r="AW28" s="306"/>
      <c r="AX28" s="634"/>
      <c r="AY28" s="305"/>
      <c r="AZ28" s="306"/>
      <c r="BA28" s="306"/>
      <c r="BB28" s="306"/>
      <c r="BC28" s="306"/>
      <c r="BD28" s="525"/>
      <c r="BE28" s="525"/>
      <c r="BF28" s="525"/>
      <c r="BG28" s="525"/>
      <c r="BH28" s="525"/>
      <c r="BI28" s="525"/>
      <c r="BJ28" s="525"/>
      <c r="BK28" s="525"/>
      <c r="BL28" s="525"/>
      <c r="BM28" s="525"/>
      <c r="BN28" s="525"/>
      <c r="BO28" s="525"/>
      <c r="BP28" s="525"/>
      <c r="BQ28" s="525"/>
      <c r="BR28" s="525"/>
      <c r="BS28" s="306"/>
      <c r="BT28" s="306"/>
      <c r="BU28" s="306"/>
      <c r="BV28" s="306"/>
      <c r="BW28" s="306"/>
      <c r="BX28" s="306"/>
      <c r="BY28" s="306"/>
      <c r="BZ28" s="306"/>
      <c r="CA28" s="306"/>
      <c r="CB28" s="306"/>
      <c r="CC28" s="306"/>
      <c r="CD28" s="525"/>
      <c r="CE28" s="525"/>
      <c r="CF28" s="525"/>
      <c r="CG28" s="525"/>
      <c r="CH28" s="525"/>
      <c r="CI28" s="525"/>
      <c r="CJ28" s="525"/>
      <c r="CK28" s="525"/>
      <c r="CL28" s="525"/>
      <c r="CM28" s="525"/>
      <c r="CN28" s="525"/>
      <c r="CO28" s="525"/>
      <c r="CP28" s="525"/>
      <c r="CQ28" s="525"/>
      <c r="CR28" s="525"/>
      <c r="CS28" s="525"/>
      <c r="CT28" s="525"/>
      <c r="CU28" s="525"/>
      <c r="CV28" s="525"/>
      <c r="CW28" s="525"/>
      <c r="CX28" s="525"/>
      <c r="CY28" s="525"/>
      <c r="CZ28" s="525"/>
      <c r="DA28" s="525"/>
      <c r="DB28" s="525"/>
      <c r="DC28" s="525"/>
      <c r="DD28" s="525"/>
      <c r="DE28" s="525"/>
      <c r="DF28" s="525"/>
      <c r="DG28" s="525"/>
      <c r="DH28" s="525"/>
      <c r="DI28" s="525"/>
      <c r="DJ28" s="525"/>
      <c r="DK28" s="525"/>
      <c r="DL28" s="525"/>
      <c r="DM28" s="525"/>
      <c r="DN28" s="525"/>
      <c r="DO28" s="525"/>
      <c r="DP28" s="525"/>
      <c r="DQ28" s="525"/>
      <c r="DR28" s="525"/>
      <c r="DS28" s="525"/>
      <c r="DT28" s="525"/>
      <c r="DU28" s="525"/>
      <c r="DV28" s="525"/>
      <c r="DW28" s="525"/>
      <c r="DX28" s="525"/>
      <c r="DY28" s="525"/>
      <c r="DZ28" s="525"/>
      <c r="EA28" s="525"/>
      <c r="EB28" s="525"/>
      <c r="EC28" s="525"/>
      <c r="ED28" s="525"/>
      <c r="EE28" s="525"/>
      <c r="EF28" s="525"/>
      <c r="EG28" s="525"/>
      <c r="EH28" s="525"/>
      <c r="EI28" s="525"/>
      <c r="EJ28" s="525"/>
      <c r="EK28" s="628"/>
    </row>
    <row r="29" spans="1:141" s="25" customFormat="1" ht="15" customHeight="1" x14ac:dyDescent="0.2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525" t="s">
        <v>1487</v>
      </c>
      <c r="AM29" s="525"/>
      <c r="AN29" s="525"/>
      <c r="AO29" s="525"/>
      <c r="AP29" s="525"/>
      <c r="AQ29" s="525"/>
      <c r="AR29" s="525"/>
      <c r="AS29" s="525"/>
      <c r="AT29" s="306" t="s">
        <v>1488</v>
      </c>
      <c r="AU29" s="306"/>
      <c r="AV29" s="306"/>
      <c r="AW29" s="306"/>
      <c r="AX29" s="634"/>
      <c r="AY29" s="305"/>
      <c r="AZ29" s="306"/>
      <c r="BA29" s="306"/>
      <c r="BB29" s="306"/>
      <c r="BC29" s="306"/>
      <c r="BD29" s="525"/>
      <c r="BE29" s="525"/>
      <c r="BF29" s="525"/>
      <c r="BG29" s="525"/>
      <c r="BH29" s="525"/>
      <c r="BI29" s="525"/>
      <c r="BJ29" s="525"/>
      <c r="BK29" s="525"/>
      <c r="BL29" s="525"/>
      <c r="BM29" s="525"/>
      <c r="BN29" s="525"/>
      <c r="BO29" s="525"/>
      <c r="BP29" s="525"/>
      <c r="BQ29" s="525"/>
      <c r="BR29" s="525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C29" s="306"/>
      <c r="CD29" s="525"/>
      <c r="CE29" s="525"/>
      <c r="CF29" s="525"/>
      <c r="CG29" s="525"/>
      <c r="CH29" s="525"/>
      <c r="CI29" s="525"/>
      <c r="CJ29" s="525"/>
      <c r="CK29" s="525"/>
      <c r="CL29" s="525"/>
      <c r="CM29" s="525"/>
      <c r="CN29" s="525"/>
      <c r="CO29" s="525"/>
      <c r="CP29" s="525"/>
      <c r="CQ29" s="525"/>
      <c r="CR29" s="525"/>
      <c r="CS29" s="525"/>
      <c r="CT29" s="525"/>
      <c r="CU29" s="525"/>
      <c r="CV29" s="525"/>
      <c r="CW29" s="525"/>
      <c r="CX29" s="525"/>
      <c r="CY29" s="525"/>
      <c r="CZ29" s="525"/>
      <c r="DA29" s="525"/>
      <c r="DB29" s="525"/>
      <c r="DC29" s="525"/>
      <c r="DD29" s="525"/>
      <c r="DE29" s="525"/>
      <c r="DF29" s="525"/>
      <c r="DG29" s="525"/>
      <c r="DH29" s="525"/>
      <c r="DI29" s="525"/>
      <c r="DJ29" s="525"/>
      <c r="DK29" s="525"/>
      <c r="DL29" s="525"/>
      <c r="DM29" s="525"/>
      <c r="DN29" s="525"/>
      <c r="DO29" s="525"/>
      <c r="DP29" s="525"/>
      <c r="DQ29" s="525"/>
      <c r="DR29" s="525"/>
      <c r="DS29" s="525"/>
      <c r="DT29" s="525"/>
      <c r="DU29" s="525"/>
      <c r="DV29" s="525"/>
      <c r="DW29" s="525"/>
      <c r="DX29" s="525"/>
      <c r="DY29" s="525"/>
      <c r="DZ29" s="525"/>
      <c r="EA29" s="525"/>
      <c r="EB29" s="525"/>
      <c r="EC29" s="525"/>
      <c r="ED29" s="525"/>
      <c r="EE29" s="525"/>
      <c r="EF29" s="525"/>
      <c r="EG29" s="525"/>
      <c r="EH29" s="525"/>
      <c r="EI29" s="525"/>
      <c r="EJ29" s="525"/>
      <c r="EK29" s="628"/>
    </row>
    <row r="30" spans="1:141" s="25" customFormat="1" ht="12.75" x14ac:dyDescent="0.2">
      <c r="A30" s="304" t="s">
        <v>413</v>
      </c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6" t="s">
        <v>39</v>
      </c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525" t="s">
        <v>1489</v>
      </c>
      <c r="AM30" s="525"/>
      <c r="AN30" s="525"/>
      <c r="AO30" s="525"/>
      <c r="AP30" s="525"/>
      <c r="AQ30" s="525"/>
      <c r="AR30" s="525"/>
      <c r="AS30" s="525"/>
      <c r="AT30" s="306" t="s">
        <v>1490</v>
      </c>
      <c r="AU30" s="306"/>
      <c r="AV30" s="306"/>
      <c r="AW30" s="306"/>
      <c r="AX30" s="634"/>
      <c r="AY30" s="305" t="s">
        <v>168</v>
      </c>
      <c r="AZ30" s="306"/>
      <c r="BA30" s="306"/>
      <c r="BB30" s="306"/>
      <c r="BC30" s="306"/>
      <c r="BD30" s="525"/>
      <c r="BE30" s="525"/>
      <c r="BF30" s="525"/>
      <c r="BG30" s="525"/>
      <c r="BH30" s="525"/>
      <c r="BI30" s="525"/>
      <c r="BJ30" s="525"/>
      <c r="BK30" s="525" t="s">
        <v>39</v>
      </c>
      <c r="BL30" s="525"/>
      <c r="BM30" s="525"/>
      <c r="BN30" s="525"/>
      <c r="BO30" s="525"/>
      <c r="BP30" s="525"/>
      <c r="BQ30" s="525"/>
      <c r="BR30" s="525"/>
      <c r="BS30" s="306" t="s">
        <v>39</v>
      </c>
      <c r="BT30" s="306"/>
      <c r="BU30" s="306"/>
      <c r="BV30" s="306"/>
      <c r="BW30" s="306"/>
      <c r="BX30" s="306"/>
      <c r="BY30" s="306" t="s">
        <v>39</v>
      </c>
      <c r="BZ30" s="306"/>
      <c r="CA30" s="306"/>
      <c r="CB30" s="306"/>
      <c r="CC30" s="306"/>
      <c r="CD30" s="525" t="s">
        <v>39</v>
      </c>
      <c r="CE30" s="525"/>
      <c r="CF30" s="525"/>
      <c r="CG30" s="525"/>
      <c r="CH30" s="525"/>
      <c r="CI30" s="525"/>
      <c r="CJ30" s="525" t="s">
        <v>39</v>
      </c>
      <c r="CK30" s="525"/>
      <c r="CL30" s="525"/>
      <c r="CM30" s="525"/>
      <c r="CN30" s="525"/>
      <c r="CO30" s="525"/>
      <c r="CP30" s="525" t="s">
        <v>39</v>
      </c>
      <c r="CQ30" s="525"/>
      <c r="CR30" s="525"/>
      <c r="CS30" s="525"/>
      <c r="CT30" s="525"/>
      <c r="CU30" s="525"/>
      <c r="CV30" s="525"/>
      <c r="CW30" s="525"/>
      <c r="CX30" s="525"/>
      <c r="CY30" s="525"/>
      <c r="CZ30" s="525"/>
      <c r="DA30" s="525"/>
      <c r="DB30" s="525"/>
      <c r="DC30" s="525"/>
      <c r="DD30" s="525"/>
      <c r="DE30" s="525"/>
      <c r="DF30" s="525"/>
      <c r="DG30" s="525"/>
      <c r="DH30" s="525"/>
      <c r="DI30" s="525"/>
      <c r="DJ30" s="525"/>
      <c r="DK30" s="525"/>
      <c r="DL30" s="525"/>
      <c r="DM30" s="525"/>
      <c r="DN30" s="525" t="s">
        <v>39</v>
      </c>
      <c r="DO30" s="525"/>
      <c r="DP30" s="525"/>
      <c r="DQ30" s="525"/>
      <c r="DR30" s="525"/>
      <c r="DS30" s="525"/>
      <c r="DT30" s="525"/>
      <c r="DU30" s="525"/>
      <c r="DV30" s="525" t="s">
        <v>39</v>
      </c>
      <c r="DW30" s="525"/>
      <c r="DX30" s="525"/>
      <c r="DY30" s="525"/>
      <c r="DZ30" s="525"/>
      <c r="EA30" s="525"/>
      <c r="EB30" s="525"/>
      <c r="EC30" s="525"/>
      <c r="ED30" s="525" t="s">
        <v>39</v>
      </c>
      <c r="EE30" s="525"/>
      <c r="EF30" s="525"/>
      <c r="EG30" s="525"/>
      <c r="EH30" s="525"/>
      <c r="EI30" s="525"/>
      <c r="EJ30" s="525"/>
      <c r="EK30" s="628"/>
    </row>
    <row r="31" spans="1:141" s="25" customFormat="1" ht="12.75" x14ac:dyDescent="0.2">
      <c r="A31" s="290" t="s">
        <v>414</v>
      </c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525"/>
      <c r="AM31" s="525"/>
      <c r="AN31" s="525"/>
      <c r="AO31" s="525"/>
      <c r="AP31" s="525"/>
      <c r="AQ31" s="525"/>
      <c r="AR31" s="525"/>
      <c r="AS31" s="525"/>
      <c r="AT31" s="306"/>
      <c r="AU31" s="306"/>
      <c r="AV31" s="306"/>
      <c r="AW31" s="306"/>
      <c r="AX31" s="634"/>
      <c r="AY31" s="305"/>
      <c r="AZ31" s="306"/>
      <c r="BA31" s="306"/>
      <c r="BB31" s="306"/>
      <c r="BC31" s="306"/>
      <c r="BD31" s="525"/>
      <c r="BE31" s="525"/>
      <c r="BF31" s="525"/>
      <c r="BG31" s="525"/>
      <c r="BH31" s="525"/>
      <c r="BI31" s="525"/>
      <c r="BJ31" s="525"/>
      <c r="BK31" s="525"/>
      <c r="BL31" s="525"/>
      <c r="BM31" s="525"/>
      <c r="BN31" s="525"/>
      <c r="BO31" s="525"/>
      <c r="BP31" s="525"/>
      <c r="BQ31" s="525"/>
      <c r="BR31" s="525"/>
      <c r="BS31" s="306"/>
      <c r="BT31" s="306"/>
      <c r="BU31" s="306"/>
      <c r="BV31" s="306"/>
      <c r="BW31" s="306"/>
      <c r="BX31" s="306"/>
      <c r="BY31" s="306"/>
      <c r="BZ31" s="306"/>
      <c r="CA31" s="306"/>
      <c r="CB31" s="306"/>
      <c r="CC31" s="306"/>
      <c r="CD31" s="525"/>
      <c r="CE31" s="525"/>
      <c r="CF31" s="525"/>
      <c r="CG31" s="525"/>
      <c r="CH31" s="525"/>
      <c r="CI31" s="525"/>
      <c r="CJ31" s="525"/>
      <c r="CK31" s="525"/>
      <c r="CL31" s="525"/>
      <c r="CM31" s="525"/>
      <c r="CN31" s="525"/>
      <c r="CO31" s="525"/>
      <c r="CP31" s="525"/>
      <c r="CQ31" s="525"/>
      <c r="CR31" s="525"/>
      <c r="CS31" s="525"/>
      <c r="CT31" s="525"/>
      <c r="CU31" s="525"/>
      <c r="CV31" s="525"/>
      <c r="CW31" s="525"/>
      <c r="CX31" s="525"/>
      <c r="CY31" s="525"/>
      <c r="CZ31" s="525"/>
      <c r="DA31" s="525"/>
      <c r="DB31" s="525"/>
      <c r="DC31" s="525"/>
      <c r="DD31" s="525"/>
      <c r="DE31" s="525"/>
      <c r="DF31" s="525"/>
      <c r="DG31" s="525"/>
      <c r="DH31" s="525"/>
      <c r="DI31" s="525"/>
      <c r="DJ31" s="525"/>
      <c r="DK31" s="525"/>
      <c r="DL31" s="525"/>
      <c r="DM31" s="525"/>
      <c r="DN31" s="525"/>
      <c r="DO31" s="525"/>
      <c r="DP31" s="525"/>
      <c r="DQ31" s="525"/>
      <c r="DR31" s="525"/>
      <c r="DS31" s="525"/>
      <c r="DT31" s="525"/>
      <c r="DU31" s="525"/>
      <c r="DV31" s="525"/>
      <c r="DW31" s="525"/>
      <c r="DX31" s="525"/>
      <c r="DY31" s="525"/>
      <c r="DZ31" s="525"/>
      <c r="EA31" s="525"/>
      <c r="EB31" s="525"/>
      <c r="EC31" s="525"/>
      <c r="ED31" s="525"/>
      <c r="EE31" s="525"/>
      <c r="EF31" s="525"/>
      <c r="EG31" s="525"/>
      <c r="EH31" s="525"/>
      <c r="EI31" s="525"/>
      <c r="EJ31" s="525"/>
      <c r="EK31" s="628"/>
    </row>
    <row r="32" spans="1:141" s="25" customFormat="1" ht="12.75" x14ac:dyDescent="0.2">
      <c r="A32" s="313" t="s">
        <v>133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525" t="s">
        <v>1489</v>
      </c>
      <c r="AM32" s="525"/>
      <c r="AN32" s="525"/>
      <c r="AO32" s="525"/>
      <c r="AP32" s="525"/>
      <c r="AQ32" s="525"/>
      <c r="AR32" s="525"/>
      <c r="AS32" s="525"/>
      <c r="AT32" s="306" t="s">
        <v>1490</v>
      </c>
      <c r="AU32" s="306"/>
      <c r="AV32" s="306"/>
      <c r="AW32" s="306"/>
      <c r="AX32" s="634"/>
      <c r="AY32" s="305" t="s">
        <v>421</v>
      </c>
      <c r="AZ32" s="306"/>
      <c r="BA32" s="306"/>
      <c r="BB32" s="306"/>
      <c r="BC32" s="306"/>
      <c r="BD32" s="525"/>
      <c r="BE32" s="525"/>
      <c r="BF32" s="525"/>
      <c r="BG32" s="525"/>
      <c r="BH32" s="525"/>
      <c r="BI32" s="525"/>
      <c r="BJ32" s="525"/>
      <c r="BK32" s="525"/>
      <c r="BL32" s="525"/>
      <c r="BM32" s="525"/>
      <c r="BN32" s="525"/>
      <c r="BO32" s="525"/>
      <c r="BP32" s="525"/>
      <c r="BQ32" s="525"/>
      <c r="BR32" s="525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525"/>
      <c r="CE32" s="525"/>
      <c r="CF32" s="525"/>
      <c r="CG32" s="525"/>
      <c r="CH32" s="525"/>
      <c r="CI32" s="525"/>
      <c r="CJ32" s="525"/>
      <c r="CK32" s="525"/>
      <c r="CL32" s="525"/>
      <c r="CM32" s="525"/>
      <c r="CN32" s="525"/>
      <c r="CO32" s="525"/>
      <c r="CP32" s="525"/>
      <c r="CQ32" s="525"/>
      <c r="CR32" s="525"/>
      <c r="CS32" s="525"/>
      <c r="CT32" s="525"/>
      <c r="CU32" s="525"/>
      <c r="CV32" s="525"/>
      <c r="CW32" s="525"/>
      <c r="CX32" s="525"/>
      <c r="CY32" s="525"/>
      <c r="CZ32" s="525"/>
      <c r="DA32" s="525"/>
      <c r="DB32" s="525"/>
      <c r="DC32" s="525"/>
      <c r="DD32" s="525"/>
      <c r="DE32" s="525"/>
      <c r="DF32" s="525"/>
      <c r="DG32" s="525"/>
      <c r="DH32" s="525"/>
      <c r="DI32" s="525"/>
      <c r="DJ32" s="525"/>
      <c r="DK32" s="525"/>
      <c r="DL32" s="525"/>
      <c r="DM32" s="525"/>
      <c r="DN32" s="525"/>
      <c r="DO32" s="525"/>
      <c r="DP32" s="525"/>
      <c r="DQ32" s="525"/>
      <c r="DR32" s="525"/>
      <c r="DS32" s="525"/>
      <c r="DT32" s="525"/>
      <c r="DU32" s="525"/>
      <c r="DV32" s="525"/>
      <c r="DW32" s="525"/>
      <c r="DX32" s="525"/>
      <c r="DY32" s="525"/>
      <c r="DZ32" s="525"/>
      <c r="EA32" s="525"/>
      <c r="EB32" s="525"/>
      <c r="EC32" s="525"/>
      <c r="ED32" s="525"/>
      <c r="EE32" s="525"/>
      <c r="EF32" s="525"/>
      <c r="EG32" s="525"/>
      <c r="EH32" s="525"/>
      <c r="EI32" s="525"/>
      <c r="EJ32" s="525"/>
      <c r="EK32" s="628"/>
    </row>
    <row r="33" spans="1:141" s="25" customFormat="1" ht="12.75" x14ac:dyDescent="0.2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525"/>
      <c r="AM33" s="525"/>
      <c r="AN33" s="525"/>
      <c r="AO33" s="525"/>
      <c r="AP33" s="525"/>
      <c r="AQ33" s="525"/>
      <c r="AR33" s="525"/>
      <c r="AS33" s="525"/>
      <c r="AT33" s="306"/>
      <c r="AU33" s="306"/>
      <c r="AV33" s="306"/>
      <c r="AW33" s="306"/>
      <c r="AX33" s="634"/>
      <c r="AY33" s="305"/>
      <c r="AZ33" s="306"/>
      <c r="BA33" s="306"/>
      <c r="BB33" s="306"/>
      <c r="BC33" s="306"/>
      <c r="BD33" s="525"/>
      <c r="BE33" s="525"/>
      <c r="BF33" s="525"/>
      <c r="BG33" s="525"/>
      <c r="BH33" s="525"/>
      <c r="BI33" s="525"/>
      <c r="BJ33" s="525"/>
      <c r="BK33" s="525"/>
      <c r="BL33" s="525"/>
      <c r="BM33" s="525"/>
      <c r="BN33" s="525"/>
      <c r="BO33" s="525"/>
      <c r="BP33" s="525"/>
      <c r="BQ33" s="525"/>
      <c r="BR33" s="525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525"/>
      <c r="CE33" s="525"/>
      <c r="CF33" s="525"/>
      <c r="CG33" s="525"/>
      <c r="CH33" s="525"/>
      <c r="CI33" s="525"/>
      <c r="CJ33" s="525"/>
      <c r="CK33" s="525"/>
      <c r="CL33" s="525"/>
      <c r="CM33" s="525"/>
      <c r="CN33" s="525"/>
      <c r="CO33" s="525"/>
      <c r="CP33" s="525"/>
      <c r="CQ33" s="525"/>
      <c r="CR33" s="525"/>
      <c r="CS33" s="525"/>
      <c r="CT33" s="525"/>
      <c r="CU33" s="525"/>
      <c r="CV33" s="525"/>
      <c r="CW33" s="525"/>
      <c r="CX33" s="525"/>
      <c r="CY33" s="525"/>
      <c r="CZ33" s="525"/>
      <c r="DA33" s="525"/>
      <c r="DB33" s="525"/>
      <c r="DC33" s="525"/>
      <c r="DD33" s="525"/>
      <c r="DE33" s="525"/>
      <c r="DF33" s="525"/>
      <c r="DG33" s="525"/>
      <c r="DH33" s="525"/>
      <c r="DI33" s="525"/>
      <c r="DJ33" s="525"/>
      <c r="DK33" s="525"/>
      <c r="DL33" s="525"/>
      <c r="DM33" s="525"/>
      <c r="DN33" s="525"/>
      <c r="DO33" s="525"/>
      <c r="DP33" s="525"/>
      <c r="DQ33" s="525"/>
      <c r="DR33" s="525"/>
      <c r="DS33" s="525"/>
      <c r="DT33" s="525"/>
      <c r="DU33" s="525"/>
      <c r="DV33" s="525"/>
      <c r="DW33" s="525"/>
      <c r="DX33" s="525"/>
      <c r="DY33" s="525"/>
      <c r="DZ33" s="525"/>
      <c r="EA33" s="525"/>
      <c r="EB33" s="525"/>
      <c r="EC33" s="525"/>
      <c r="ED33" s="525"/>
      <c r="EE33" s="525"/>
      <c r="EF33" s="525"/>
      <c r="EG33" s="525"/>
      <c r="EH33" s="525"/>
      <c r="EI33" s="525"/>
      <c r="EJ33" s="525"/>
      <c r="EK33" s="628"/>
    </row>
    <row r="34" spans="1:141" s="25" customFormat="1" ht="15" customHeight="1" x14ac:dyDescent="0.2">
      <c r="A34" s="286"/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525" t="s">
        <v>1489</v>
      </c>
      <c r="AM34" s="525"/>
      <c r="AN34" s="525"/>
      <c r="AO34" s="525"/>
      <c r="AP34" s="525"/>
      <c r="AQ34" s="525"/>
      <c r="AR34" s="525"/>
      <c r="AS34" s="525"/>
      <c r="AT34" s="306" t="s">
        <v>1490</v>
      </c>
      <c r="AU34" s="306"/>
      <c r="AV34" s="306"/>
      <c r="AW34" s="306"/>
      <c r="AX34" s="634"/>
      <c r="AY34" s="305"/>
      <c r="AZ34" s="306"/>
      <c r="BA34" s="306"/>
      <c r="BB34" s="306"/>
      <c r="BC34" s="306"/>
      <c r="BD34" s="525"/>
      <c r="BE34" s="525"/>
      <c r="BF34" s="525"/>
      <c r="BG34" s="525"/>
      <c r="BH34" s="525"/>
      <c r="BI34" s="525"/>
      <c r="BJ34" s="525"/>
      <c r="BK34" s="525"/>
      <c r="BL34" s="525"/>
      <c r="BM34" s="525"/>
      <c r="BN34" s="525"/>
      <c r="BO34" s="525"/>
      <c r="BP34" s="525"/>
      <c r="BQ34" s="525"/>
      <c r="BR34" s="525"/>
      <c r="BS34" s="306"/>
      <c r="BT34" s="306"/>
      <c r="BU34" s="306"/>
      <c r="BV34" s="306"/>
      <c r="BW34" s="306"/>
      <c r="BX34" s="306"/>
      <c r="BY34" s="306"/>
      <c r="BZ34" s="306"/>
      <c r="CA34" s="306"/>
      <c r="CB34" s="306"/>
      <c r="CC34" s="306"/>
      <c r="CD34" s="525"/>
      <c r="CE34" s="525"/>
      <c r="CF34" s="525"/>
      <c r="CG34" s="525"/>
      <c r="CH34" s="525"/>
      <c r="CI34" s="525"/>
      <c r="CJ34" s="525"/>
      <c r="CK34" s="525"/>
      <c r="CL34" s="525"/>
      <c r="CM34" s="525"/>
      <c r="CN34" s="525"/>
      <c r="CO34" s="525"/>
      <c r="CP34" s="525"/>
      <c r="CQ34" s="525"/>
      <c r="CR34" s="525"/>
      <c r="CS34" s="525"/>
      <c r="CT34" s="525"/>
      <c r="CU34" s="525"/>
      <c r="CV34" s="525"/>
      <c r="CW34" s="525"/>
      <c r="CX34" s="525"/>
      <c r="CY34" s="525"/>
      <c r="CZ34" s="525"/>
      <c r="DA34" s="525"/>
      <c r="DB34" s="525"/>
      <c r="DC34" s="525"/>
      <c r="DD34" s="525"/>
      <c r="DE34" s="525"/>
      <c r="DF34" s="525"/>
      <c r="DG34" s="525"/>
      <c r="DH34" s="525"/>
      <c r="DI34" s="525"/>
      <c r="DJ34" s="525"/>
      <c r="DK34" s="525"/>
      <c r="DL34" s="525"/>
      <c r="DM34" s="525"/>
      <c r="DN34" s="525"/>
      <c r="DO34" s="525"/>
      <c r="DP34" s="525"/>
      <c r="DQ34" s="525"/>
      <c r="DR34" s="525"/>
      <c r="DS34" s="525"/>
      <c r="DT34" s="525"/>
      <c r="DU34" s="525"/>
      <c r="DV34" s="525"/>
      <c r="DW34" s="525"/>
      <c r="DX34" s="525"/>
      <c r="DY34" s="525"/>
      <c r="DZ34" s="525"/>
      <c r="EA34" s="525"/>
      <c r="EB34" s="525"/>
      <c r="EC34" s="525"/>
      <c r="ED34" s="525"/>
      <c r="EE34" s="525"/>
      <c r="EF34" s="525"/>
      <c r="EG34" s="525"/>
      <c r="EH34" s="525"/>
      <c r="EI34" s="525"/>
      <c r="EJ34" s="525"/>
      <c r="EK34" s="628"/>
    </row>
    <row r="35" spans="1:141" s="25" customFormat="1" ht="12.75" x14ac:dyDescent="0.2">
      <c r="A35" s="304" t="s">
        <v>534</v>
      </c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6" t="s">
        <v>39</v>
      </c>
      <c r="X35" s="306"/>
      <c r="Y35" s="306"/>
      <c r="Z35" s="306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543" t="s">
        <v>1487</v>
      </c>
      <c r="AM35" s="544"/>
      <c r="AN35" s="544"/>
      <c r="AO35" s="544"/>
      <c r="AP35" s="544"/>
      <c r="AQ35" s="544"/>
      <c r="AR35" s="544"/>
      <c r="AS35" s="542"/>
      <c r="AT35" s="667" t="s">
        <v>1488</v>
      </c>
      <c r="AU35" s="668"/>
      <c r="AV35" s="668"/>
      <c r="AW35" s="668"/>
      <c r="AX35" s="669"/>
      <c r="AY35" s="305" t="s">
        <v>160</v>
      </c>
      <c r="AZ35" s="306"/>
      <c r="BA35" s="306"/>
      <c r="BB35" s="306"/>
      <c r="BC35" s="306"/>
      <c r="BD35" s="525"/>
      <c r="BE35" s="525"/>
      <c r="BF35" s="525"/>
      <c r="BG35" s="525"/>
      <c r="BH35" s="525"/>
      <c r="BI35" s="525"/>
      <c r="BJ35" s="525"/>
      <c r="BK35" s="525" t="s">
        <v>39</v>
      </c>
      <c r="BL35" s="525"/>
      <c r="BM35" s="525"/>
      <c r="BN35" s="525"/>
      <c r="BO35" s="525"/>
      <c r="BP35" s="525"/>
      <c r="BQ35" s="525"/>
      <c r="BR35" s="525"/>
      <c r="BS35" s="306" t="s">
        <v>39</v>
      </c>
      <c r="BT35" s="306"/>
      <c r="BU35" s="306"/>
      <c r="BV35" s="306"/>
      <c r="BW35" s="306"/>
      <c r="BX35" s="306"/>
      <c r="BY35" s="306" t="s">
        <v>39</v>
      </c>
      <c r="BZ35" s="306"/>
      <c r="CA35" s="306"/>
      <c r="CB35" s="306"/>
      <c r="CC35" s="306"/>
      <c r="CD35" s="525" t="s">
        <v>39</v>
      </c>
      <c r="CE35" s="525"/>
      <c r="CF35" s="525"/>
      <c r="CG35" s="525"/>
      <c r="CH35" s="525"/>
      <c r="CI35" s="525"/>
      <c r="CJ35" s="525" t="s">
        <v>39</v>
      </c>
      <c r="CK35" s="525"/>
      <c r="CL35" s="525"/>
      <c r="CM35" s="525"/>
      <c r="CN35" s="525"/>
      <c r="CO35" s="525"/>
      <c r="CP35" s="525" t="s">
        <v>39</v>
      </c>
      <c r="CQ35" s="525"/>
      <c r="CR35" s="525"/>
      <c r="CS35" s="525"/>
      <c r="CT35" s="525"/>
      <c r="CU35" s="525"/>
      <c r="CV35" s="525"/>
      <c r="CW35" s="525"/>
      <c r="CX35" s="525"/>
      <c r="CY35" s="525"/>
      <c r="CZ35" s="525"/>
      <c r="DA35" s="525"/>
      <c r="DB35" s="525"/>
      <c r="DC35" s="525"/>
      <c r="DD35" s="525"/>
      <c r="DE35" s="525"/>
      <c r="DF35" s="525"/>
      <c r="DG35" s="525"/>
      <c r="DH35" s="525"/>
      <c r="DI35" s="525"/>
      <c r="DJ35" s="525"/>
      <c r="DK35" s="525"/>
      <c r="DL35" s="525"/>
      <c r="DM35" s="525"/>
      <c r="DN35" s="525" t="s">
        <v>39</v>
      </c>
      <c r="DO35" s="525"/>
      <c r="DP35" s="525"/>
      <c r="DQ35" s="525"/>
      <c r="DR35" s="525"/>
      <c r="DS35" s="525"/>
      <c r="DT35" s="525"/>
      <c r="DU35" s="525"/>
      <c r="DV35" s="525" t="s">
        <v>39</v>
      </c>
      <c r="DW35" s="525"/>
      <c r="DX35" s="525"/>
      <c r="DY35" s="525"/>
      <c r="DZ35" s="525"/>
      <c r="EA35" s="525"/>
      <c r="EB35" s="525"/>
      <c r="EC35" s="525"/>
      <c r="ED35" s="525" t="s">
        <v>39</v>
      </c>
      <c r="EE35" s="525"/>
      <c r="EF35" s="525"/>
      <c r="EG35" s="525"/>
      <c r="EH35" s="525"/>
      <c r="EI35" s="525"/>
      <c r="EJ35" s="525"/>
      <c r="EK35" s="628"/>
    </row>
    <row r="36" spans="1:141" s="25" customFormat="1" ht="12.75" x14ac:dyDescent="0.2">
      <c r="A36" s="290" t="s">
        <v>28</v>
      </c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579"/>
      <c r="AM36" s="288"/>
      <c r="AN36" s="288"/>
      <c r="AO36" s="288"/>
      <c r="AP36" s="288"/>
      <c r="AQ36" s="288"/>
      <c r="AR36" s="288"/>
      <c r="AS36" s="584"/>
      <c r="AT36" s="670"/>
      <c r="AU36" s="284"/>
      <c r="AV36" s="284"/>
      <c r="AW36" s="284"/>
      <c r="AX36" s="671"/>
      <c r="AY36" s="305"/>
      <c r="AZ36" s="306"/>
      <c r="BA36" s="306"/>
      <c r="BB36" s="306"/>
      <c r="BC36" s="306"/>
      <c r="BD36" s="525"/>
      <c r="BE36" s="525"/>
      <c r="BF36" s="525"/>
      <c r="BG36" s="525"/>
      <c r="BH36" s="525"/>
      <c r="BI36" s="525"/>
      <c r="BJ36" s="525"/>
      <c r="BK36" s="525"/>
      <c r="BL36" s="525"/>
      <c r="BM36" s="525"/>
      <c r="BN36" s="525"/>
      <c r="BO36" s="525"/>
      <c r="BP36" s="525"/>
      <c r="BQ36" s="525"/>
      <c r="BR36" s="525"/>
      <c r="BS36" s="306"/>
      <c r="BT36" s="306"/>
      <c r="BU36" s="306"/>
      <c r="BV36" s="306"/>
      <c r="BW36" s="306"/>
      <c r="BX36" s="306"/>
      <c r="BY36" s="306"/>
      <c r="BZ36" s="306"/>
      <c r="CA36" s="306"/>
      <c r="CB36" s="306"/>
      <c r="CC36" s="306"/>
      <c r="CD36" s="525"/>
      <c r="CE36" s="525"/>
      <c r="CF36" s="525"/>
      <c r="CG36" s="525"/>
      <c r="CH36" s="525"/>
      <c r="CI36" s="525"/>
      <c r="CJ36" s="525"/>
      <c r="CK36" s="525"/>
      <c r="CL36" s="525"/>
      <c r="CM36" s="525"/>
      <c r="CN36" s="525"/>
      <c r="CO36" s="525"/>
      <c r="CP36" s="525"/>
      <c r="CQ36" s="525"/>
      <c r="CR36" s="525"/>
      <c r="CS36" s="525"/>
      <c r="CT36" s="525"/>
      <c r="CU36" s="525"/>
      <c r="CV36" s="525"/>
      <c r="CW36" s="525"/>
      <c r="CX36" s="525"/>
      <c r="CY36" s="525"/>
      <c r="CZ36" s="525"/>
      <c r="DA36" s="525"/>
      <c r="DB36" s="525"/>
      <c r="DC36" s="525"/>
      <c r="DD36" s="525"/>
      <c r="DE36" s="525"/>
      <c r="DF36" s="525"/>
      <c r="DG36" s="525"/>
      <c r="DH36" s="525"/>
      <c r="DI36" s="525"/>
      <c r="DJ36" s="525"/>
      <c r="DK36" s="525"/>
      <c r="DL36" s="525"/>
      <c r="DM36" s="525"/>
      <c r="DN36" s="525"/>
      <c r="DO36" s="525"/>
      <c r="DP36" s="525"/>
      <c r="DQ36" s="525"/>
      <c r="DR36" s="525"/>
      <c r="DS36" s="525"/>
      <c r="DT36" s="525"/>
      <c r="DU36" s="525"/>
      <c r="DV36" s="525"/>
      <c r="DW36" s="525"/>
      <c r="DX36" s="525"/>
      <c r="DY36" s="525"/>
      <c r="DZ36" s="525"/>
      <c r="EA36" s="525"/>
      <c r="EB36" s="525"/>
      <c r="EC36" s="525"/>
      <c r="ED36" s="525"/>
      <c r="EE36" s="525"/>
      <c r="EF36" s="525"/>
      <c r="EG36" s="525"/>
      <c r="EH36" s="525"/>
      <c r="EI36" s="525"/>
      <c r="EJ36" s="525"/>
      <c r="EK36" s="628"/>
    </row>
    <row r="37" spans="1:141" s="25" customFormat="1" ht="12.75" x14ac:dyDescent="0.2">
      <c r="A37" s="313" t="s">
        <v>133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06"/>
      <c r="X37" s="306"/>
      <c r="Y37" s="306"/>
      <c r="Z37" s="306"/>
      <c r="AA37" s="306"/>
      <c r="AB37" s="306"/>
      <c r="AC37" s="306"/>
      <c r="AD37" s="306"/>
      <c r="AE37" s="306"/>
      <c r="AF37" s="306"/>
      <c r="AG37" s="306"/>
      <c r="AH37" s="306"/>
      <c r="AI37" s="306"/>
      <c r="AJ37" s="306"/>
      <c r="AK37" s="306"/>
      <c r="AL37" s="543" t="s">
        <v>1487</v>
      </c>
      <c r="AM37" s="544"/>
      <c r="AN37" s="544"/>
      <c r="AO37" s="544"/>
      <c r="AP37" s="544"/>
      <c r="AQ37" s="544"/>
      <c r="AR37" s="544"/>
      <c r="AS37" s="542"/>
      <c r="AT37" s="667" t="s">
        <v>1488</v>
      </c>
      <c r="AU37" s="668"/>
      <c r="AV37" s="668"/>
      <c r="AW37" s="668"/>
      <c r="AX37" s="669"/>
      <c r="AY37" s="305" t="s">
        <v>422</v>
      </c>
      <c r="AZ37" s="306"/>
      <c r="BA37" s="306"/>
      <c r="BB37" s="306"/>
      <c r="BC37" s="306"/>
      <c r="BD37" s="525"/>
      <c r="BE37" s="525"/>
      <c r="BF37" s="525"/>
      <c r="BG37" s="525"/>
      <c r="BH37" s="525"/>
      <c r="BI37" s="525"/>
      <c r="BJ37" s="525"/>
      <c r="BK37" s="525"/>
      <c r="BL37" s="525"/>
      <c r="BM37" s="525"/>
      <c r="BN37" s="525"/>
      <c r="BO37" s="525"/>
      <c r="BP37" s="525"/>
      <c r="BQ37" s="525"/>
      <c r="BR37" s="525"/>
      <c r="BS37" s="306"/>
      <c r="BT37" s="306"/>
      <c r="BU37" s="306"/>
      <c r="BV37" s="306"/>
      <c r="BW37" s="306"/>
      <c r="BX37" s="306"/>
      <c r="BY37" s="306"/>
      <c r="BZ37" s="306"/>
      <c r="CA37" s="306"/>
      <c r="CB37" s="306"/>
      <c r="CC37" s="306"/>
      <c r="CD37" s="525"/>
      <c r="CE37" s="525"/>
      <c r="CF37" s="525"/>
      <c r="CG37" s="525"/>
      <c r="CH37" s="525"/>
      <c r="CI37" s="525"/>
      <c r="CJ37" s="525"/>
      <c r="CK37" s="525"/>
      <c r="CL37" s="525"/>
      <c r="CM37" s="525"/>
      <c r="CN37" s="525"/>
      <c r="CO37" s="525"/>
      <c r="CP37" s="525"/>
      <c r="CQ37" s="525"/>
      <c r="CR37" s="525"/>
      <c r="CS37" s="525"/>
      <c r="CT37" s="525"/>
      <c r="CU37" s="525"/>
      <c r="CV37" s="525"/>
      <c r="CW37" s="525"/>
      <c r="CX37" s="525"/>
      <c r="CY37" s="525"/>
      <c r="CZ37" s="525"/>
      <c r="DA37" s="525"/>
      <c r="DB37" s="525"/>
      <c r="DC37" s="525"/>
      <c r="DD37" s="525"/>
      <c r="DE37" s="525"/>
      <c r="DF37" s="525"/>
      <c r="DG37" s="525"/>
      <c r="DH37" s="525"/>
      <c r="DI37" s="525"/>
      <c r="DJ37" s="525"/>
      <c r="DK37" s="525"/>
      <c r="DL37" s="525"/>
      <c r="DM37" s="525"/>
      <c r="DN37" s="525"/>
      <c r="DO37" s="525"/>
      <c r="DP37" s="525"/>
      <c r="DQ37" s="525"/>
      <c r="DR37" s="525"/>
      <c r="DS37" s="525"/>
      <c r="DT37" s="525"/>
      <c r="DU37" s="525"/>
      <c r="DV37" s="525"/>
      <c r="DW37" s="525"/>
      <c r="DX37" s="525"/>
      <c r="DY37" s="525"/>
      <c r="DZ37" s="525"/>
      <c r="EA37" s="525"/>
      <c r="EB37" s="525"/>
      <c r="EC37" s="525"/>
      <c r="ED37" s="525"/>
      <c r="EE37" s="525"/>
      <c r="EF37" s="525"/>
      <c r="EG37" s="525"/>
      <c r="EH37" s="525"/>
      <c r="EI37" s="525"/>
      <c r="EJ37" s="525"/>
      <c r="EK37" s="628"/>
    </row>
    <row r="38" spans="1:141" s="25" customFormat="1" ht="12.75" x14ac:dyDescent="0.2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306"/>
      <c r="X38" s="306"/>
      <c r="Y38" s="306"/>
      <c r="Z38" s="30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579"/>
      <c r="AM38" s="288"/>
      <c r="AN38" s="288"/>
      <c r="AO38" s="288"/>
      <c r="AP38" s="288"/>
      <c r="AQ38" s="288"/>
      <c r="AR38" s="288"/>
      <c r="AS38" s="584"/>
      <c r="AT38" s="670"/>
      <c r="AU38" s="284"/>
      <c r="AV38" s="284"/>
      <c r="AW38" s="284"/>
      <c r="AX38" s="671"/>
      <c r="AY38" s="305"/>
      <c r="AZ38" s="306"/>
      <c r="BA38" s="306"/>
      <c r="BB38" s="306"/>
      <c r="BC38" s="306"/>
      <c r="BD38" s="525"/>
      <c r="BE38" s="525"/>
      <c r="BF38" s="525"/>
      <c r="BG38" s="525"/>
      <c r="BH38" s="525"/>
      <c r="BI38" s="525"/>
      <c r="BJ38" s="525"/>
      <c r="BK38" s="525"/>
      <c r="BL38" s="525"/>
      <c r="BM38" s="525"/>
      <c r="BN38" s="525"/>
      <c r="BO38" s="525"/>
      <c r="BP38" s="525"/>
      <c r="BQ38" s="525"/>
      <c r="BR38" s="525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525"/>
      <c r="CE38" s="525"/>
      <c r="CF38" s="525"/>
      <c r="CG38" s="525"/>
      <c r="CH38" s="525"/>
      <c r="CI38" s="525"/>
      <c r="CJ38" s="525"/>
      <c r="CK38" s="525"/>
      <c r="CL38" s="525"/>
      <c r="CM38" s="525"/>
      <c r="CN38" s="525"/>
      <c r="CO38" s="525"/>
      <c r="CP38" s="525"/>
      <c r="CQ38" s="525"/>
      <c r="CR38" s="525"/>
      <c r="CS38" s="525"/>
      <c r="CT38" s="525"/>
      <c r="CU38" s="525"/>
      <c r="CV38" s="525"/>
      <c r="CW38" s="525"/>
      <c r="CX38" s="525"/>
      <c r="CY38" s="525"/>
      <c r="CZ38" s="525"/>
      <c r="DA38" s="525"/>
      <c r="DB38" s="525"/>
      <c r="DC38" s="525"/>
      <c r="DD38" s="525"/>
      <c r="DE38" s="525"/>
      <c r="DF38" s="525"/>
      <c r="DG38" s="525"/>
      <c r="DH38" s="525"/>
      <c r="DI38" s="525"/>
      <c r="DJ38" s="525"/>
      <c r="DK38" s="525"/>
      <c r="DL38" s="525"/>
      <c r="DM38" s="525"/>
      <c r="DN38" s="525"/>
      <c r="DO38" s="525"/>
      <c r="DP38" s="525"/>
      <c r="DQ38" s="525"/>
      <c r="DR38" s="525"/>
      <c r="DS38" s="525"/>
      <c r="DT38" s="525"/>
      <c r="DU38" s="525"/>
      <c r="DV38" s="525"/>
      <c r="DW38" s="525"/>
      <c r="DX38" s="525"/>
      <c r="DY38" s="525"/>
      <c r="DZ38" s="525"/>
      <c r="EA38" s="525"/>
      <c r="EB38" s="525"/>
      <c r="EC38" s="525"/>
      <c r="ED38" s="525"/>
      <c r="EE38" s="525"/>
      <c r="EF38" s="525"/>
      <c r="EG38" s="525"/>
      <c r="EH38" s="525"/>
      <c r="EI38" s="525"/>
      <c r="EJ38" s="525"/>
      <c r="EK38" s="628"/>
    </row>
    <row r="39" spans="1:141" s="25" customFormat="1" ht="15" customHeight="1" x14ac:dyDescent="0.2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525" t="s">
        <v>1487</v>
      </c>
      <c r="AM39" s="525"/>
      <c r="AN39" s="525"/>
      <c r="AO39" s="525"/>
      <c r="AP39" s="525"/>
      <c r="AQ39" s="525"/>
      <c r="AR39" s="525"/>
      <c r="AS39" s="525"/>
      <c r="AT39" s="306" t="s">
        <v>1488</v>
      </c>
      <c r="AU39" s="306"/>
      <c r="AV39" s="306"/>
      <c r="AW39" s="306"/>
      <c r="AX39" s="634"/>
      <c r="AY39" s="305"/>
      <c r="AZ39" s="306"/>
      <c r="BA39" s="306"/>
      <c r="BB39" s="306"/>
      <c r="BC39" s="306"/>
      <c r="BD39" s="525"/>
      <c r="BE39" s="525"/>
      <c r="BF39" s="525"/>
      <c r="BG39" s="525"/>
      <c r="BH39" s="525"/>
      <c r="BI39" s="525"/>
      <c r="BJ39" s="525"/>
      <c r="BK39" s="525"/>
      <c r="BL39" s="525"/>
      <c r="BM39" s="525"/>
      <c r="BN39" s="525"/>
      <c r="BO39" s="525"/>
      <c r="BP39" s="525"/>
      <c r="BQ39" s="525"/>
      <c r="BR39" s="525"/>
      <c r="BS39" s="306"/>
      <c r="BT39" s="306"/>
      <c r="BU39" s="306"/>
      <c r="BV39" s="306"/>
      <c r="BW39" s="306"/>
      <c r="BX39" s="306"/>
      <c r="BY39" s="306"/>
      <c r="BZ39" s="306"/>
      <c r="CA39" s="306"/>
      <c r="CB39" s="306"/>
      <c r="CC39" s="306"/>
      <c r="CD39" s="525"/>
      <c r="CE39" s="525"/>
      <c r="CF39" s="525"/>
      <c r="CG39" s="525"/>
      <c r="CH39" s="525"/>
      <c r="CI39" s="525"/>
      <c r="CJ39" s="525"/>
      <c r="CK39" s="525"/>
      <c r="CL39" s="525"/>
      <c r="CM39" s="525"/>
      <c r="CN39" s="525"/>
      <c r="CO39" s="525"/>
      <c r="CP39" s="525"/>
      <c r="CQ39" s="525"/>
      <c r="CR39" s="525"/>
      <c r="CS39" s="525"/>
      <c r="CT39" s="525"/>
      <c r="CU39" s="525"/>
      <c r="CV39" s="525"/>
      <c r="CW39" s="525"/>
      <c r="CX39" s="525"/>
      <c r="CY39" s="525"/>
      <c r="CZ39" s="525"/>
      <c r="DA39" s="525"/>
      <c r="DB39" s="525"/>
      <c r="DC39" s="525"/>
      <c r="DD39" s="525"/>
      <c r="DE39" s="525"/>
      <c r="DF39" s="525"/>
      <c r="DG39" s="525"/>
      <c r="DH39" s="525"/>
      <c r="DI39" s="525"/>
      <c r="DJ39" s="525"/>
      <c r="DK39" s="525"/>
      <c r="DL39" s="525"/>
      <c r="DM39" s="525"/>
      <c r="DN39" s="525"/>
      <c r="DO39" s="525"/>
      <c r="DP39" s="525"/>
      <c r="DQ39" s="525"/>
      <c r="DR39" s="525"/>
      <c r="DS39" s="525"/>
      <c r="DT39" s="525"/>
      <c r="DU39" s="525"/>
      <c r="DV39" s="525"/>
      <c r="DW39" s="525"/>
      <c r="DX39" s="525"/>
      <c r="DY39" s="525"/>
      <c r="DZ39" s="525"/>
      <c r="EA39" s="525"/>
      <c r="EB39" s="525"/>
      <c r="EC39" s="525"/>
      <c r="ED39" s="525"/>
      <c r="EE39" s="525"/>
      <c r="EF39" s="525"/>
      <c r="EG39" s="525"/>
      <c r="EH39" s="525"/>
      <c r="EI39" s="525"/>
      <c r="EJ39" s="525"/>
      <c r="EK39" s="628"/>
    </row>
    <row r="40" spans="1:141" s="25" customFormat="1" ht="12.75" x14ac:dyDescent="0.2">
      <c r="A40" s="304" t="s">
        <v>535</v>
      </c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6" t="s">
        <v>39</v>
      </c>
      <c r="X40" s="306"/>
      <c r="Y40" s="306"/>
      <c r="Z40" s="306"/>
      <c r="AA40" s="306"/>
      <c r="AB40" s="306"/>
      <c r="AC40" s="306"/>
      <c r="AD40" s="306"/>
      <c r="AE40" s="306"/>
      <c r="AF40" s="306"/>
      <c r="AG40" s="306"/>
      <c r="AH40" s="306"/>
      <c r="AI40" s="306"/>
      <c r="AJ40" s="306"/>
      <c r="AK40" s="306"/>
      <c r="AL40" s="525" t="s">
        <v>1491</v>
      </c>
      <c r="AM40" s="525"/>
      <c r="AN40" s="525"/>
      <c r="AO40" s="525"/>
      <c r="AP40" s="525"/>
      <c r="AQ40" s="525"/>
      <c r="AR40" s="525"/>
      <c r="AS40" s="525"/>
      <c r="AT40" s="306" t="s">
        <v>1492</v>
      </c>
      <c r="AU40" s="306"/>
      <c r="AV40" s="306"/>
      <c r="AW40" s="306"/>
      <c r="AX40" s="634"/>
      <c r="AY40" s="305" t="s">
        <v>158</v>
      </c>
      <c r="AZ40" s="306"/>
      <c r="BA40" s="306"/>
      <c r="BB40" s="306"/>
      <c r="BC40" s="306"/>
      <c r="BD40" s="525"/>
      <c r="BE40" s="525"/>
      <c r="BF40" s="525"/>
      <c r="BG40" s="525"/>
      <c r="BH40" s="525"/>
      <c r="BI40" s="525"/>
      <c r="BJ40" s="525"/>
      <c r="BK40" s="525" t="s">
        <v>39</v>
      </c>
      <c r="BL40" s="525"/>
      <c r="BM40" s="525"/>
      <c r="BN40" s="525"/>
      <c r="BO40" s="525"/>
      <c r="BP40" s="525"/>
      <c r="BQ40" s="525"/>
      <c r="BR40" s="525"/>
      <c r="BS40" s="306" t="s">
        <v>39</v>
      </c>
      <c r="BT40" s="306"/>
      <c r="BU40" s="306"/>
      <c r="BV40" s="306"/>
      <c r="BW40" s="306"/>
      <c r="BX40" s="306"/>
      <c r="BY40" s="306" t="s">
        <v>39</v>
      </c>
      <c r="BZ40" s="306"/>
      <c r="CA40" s="306"/>
      <c r="CB40" s="306"/>
      <c r="CC40" s="306"/>
      <c r="CD40" s="525" t="s">
        <v>39</v>
      </c>
      <c r="CE40" s="525"/>
      <c r="CF40" s="525"/>
      <c r="CG40" s="525"/>
      <c r="CH40" s="525"/>
      <c r="CI40" s="525"/>
      <c r="CJ40" s="525" t="s">
        <v>39</v>
      </c>
      <c r="CK40" s="525"/>
      <c r="CL40" s="525"/>
      <c r="CM40" s="525"/>
      <c r="CN40" s="525"/>
      <c r="CO40" s="525"/>
      <c r="CP40" s="525" t="s">
        <v>39</v>
      </c>
      <c r="CQ40" s="525"/>
      <c r="CR40" s="525"/>
      <c r="CS40" s="525"/>
      <c r="CT40" s="525"/>
      <c r="CU40" s="525"/>
      <c r="CV40" s="525"/>
      <c r="CW40" s="525"/>
      <c r="CX40" s="525"/>
      <c r="CY40" s="525"/>
      <c r="CZ40" s="525"/>
      <c r="DA40" s="525"/>
      <c r="DB40" s="525"/>
      <c r="DC40" s="525"/>
      <c r="DD40" s="525"/>
      <c r="DE40" s="525"/>
      <c r="DF40" s="525"/>
      <c r="DG40" s="525"/>
      <c r="DH40" s="525"/>
      <c r="DI40" s="525"/>
      <c r="DJ40" s="525"/>
      <c r="DK40" s="525"/>
      <c r="DL40" s="525"/>
      <c r="DM40" s="525"/>
      <c r="DN40" s="525" t="s">
        <v>39</v>
      </c>
      <c r="DO40" s="525"/>
      <c r="DP40" s="525"/>
      <c r="DQ40" s="525"/>
      <c r="DR40" s="525"/>
      <c r="DS40" s="525"/>
      <c r="DT40" s="525"/>
      <c r="DU40" s="525"/>
      <c r="DV40" s="525" t="s">
        <v>39</v>
      </c>
      <c r="DW40" s="525"/>
      <c r="DX40" s="525"/>
      <c r="DY40" s="525"/>
      <c r="DZ40" s="525"/>
      <c r="EA40" s="525"/>
      <c r="EB40" s="525"/>
      <c r="EC40" s="525"/>
      <c r="ED40" s="525" t="s">
        <v>39</v>
      </c>
      <c r="EE40" s="525"/>
      <c r="EF40" s="525"/>
      <c r="EG40" s="525"/>
      <c r="EH40" s="525"/>
      <c r="EI40" s="525"/>
      <c r="EJ40" s="525"/>
      <c r="EK40" s="628"/>
    </row>
    <row r="41" spans="1:141" s="25" customFormat="1" ht="12.75" x14ac:dyDescent="0.2">
      <c r="A41" s="290" t="s">
        <v>28</v>
      </c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525"/>
      <c r="AM41" s="525"/>
      <c r="AN41" s="525"/>
      <c r="AO41" s="525"/>
      <c r="AP41" s="525"/>
      <c r="AQ41" s="525"/>
      <c r="AR41" s="525"/>
      <c r="AS41" s="525"/>
      <c r="AT41" s="306"/>
      <c r="AU41" s="306"/>
      <c r="AV41" s="306"/>
      <c r="AW41" s="306"/>
      <c r="AX41" s="634"/>
      <c r="AY41" s="305"/>
      <c r="AZ41" s="306"/>
      <c r="BA41" s="306"/>
      <c r="BB41" s="306"/>
      <c r="BC41" s="306"/>
      <c r="BD41" s="525"/>
      <c r="BE41" s="525"/>
      <c r="BF41" s="525"/>
      <c r="BG41" s="525"/>
      <c r="BH41" s="525"/>
      <c r="BI41" s="525"/>
      <c r="BJ41" s="525"/>
      <c r="BK41" s="525"/>
      <c r="BL41" s="525"/>
      <c r="BM41" s="525"/>
      <c r="BN41" s="525"/>
      <c r="BO41" s="525"/>
      <c r="BP41" s="525"/>
      <c r="BQ41" s="525"/>
      <c r="BR41" s="525"/>
      <c r="BS41" s="306"/>
      <c r="BT41" s="306"/>
      <c r="BU41" s="306"/>
      <c r="BV41" s="306"/>
      <c r="BW41" s="306"/>
      <c r="BX41" s="306"/>
      <c r="BY41" s="306"/>
      <c r="BZ41" s="306"/>
      <c r="CA41" s="306"/>
      <c r="CB41" s="306"/>
      <c r="CC41" s="306"/>
      <c r="CD41" s="525"/>
      <c r="CE41" s="525"/>
      <c r="CF41" s="525"/>
      <c r="CG41" s="525"/>
      <c r="CH41" s="525"/>
      <c r="CI41" s="525"/>
      <c r="CJ41" s="525"/>
      <c r="CK41" s="525"/>
      <c r="CL41" s="525"/>
      <c r="CM41" s="525"/>
      <c r="CN41" s="525"/>
      <c r="CO41" s="525"/>
      <c r="CP41" s="525"/>
      <c r="CQ41" s="525"/>
      <c r="CR41" s="525"/>
      <c r="CS41" s="525"/>
      <c r="CT41" s="525"/>
      <c r="CU41" s="525"/>
      <c r="CV41" s="525"/>
      <c r="CW41" s="525"/>
      <c r="CX41" s="525"/>
      <c r="CY41" s="525"/>
      <c r="CZ41" s="525"/>
      <c r="DA41" s="525"/>
      <c r="DB41" s="525"/>
      <c r="DC41" s="525"/>
      <c r="DD41" s="525"/>
      <c r="DE41" s="525"/>
      <c r="DF41" s="525"/>
      <c r="DG41" s="525"/>
      <c r="DH41" s="525"/>
      <c r="DI41" s="525"/>
      <c r="DJ41" s="525"/>
      <c r="DK41" s="525"/>
      <c r="DL41" s="525"/>
      <c r="DM41" s="525"/>
      <c r="DN41" s="525"/>
      <c r="DO41" s="525"/>
      <c r="DP41" s="525"/>
      <c r="DQ41" s="525"/>
      <c r="DR41" s="525"/>
      <c r="DS41" s="525"/>
      <c r="DT41" s="525"/>
      <c r="DU41" s="525"/>
      <c r="DV41" s="525"/>
      <c r="DW41" s="525"/>
      <c r="DX41" s="525"/>
      <c r="DY41" s="525"/>
      <c r="DZ41" s="525"/>
      <c r="EA41" s="525"/>
      <c r="EB41" s="525"/>
      <c r="EC41" s="525"/>
      <c r="ED41" s="525"/>
      <c r="EE41" s="525"/>
      <c r="EF41" s="525"/>
      <c r="EG41" s="525"/>
      <c r="EH41" s="525"/>
      <c r="EI41" s="525"/>
      <c r="EJ41" s="525"/>
      <c r="EK41" s="628"/>
    </row>
    <row r="42" spans="1:141" s="25" customFormat="1" ht="12.75" x14ac:dyDescent="0.2">
      <c r="A42" s="313" t="s">
        <v>133</v>
      </c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525" t="s">
        <v>1491</v>
      </c>
      <c r="AM42" s="525"/>
      <c r="AN42" s="525"/>
      <c r="AO42" s="525"/>
      <c r="AP42" s="525"/>
      <c r="AQ42" s="525"/>
      <c r="AR42" s="525"/>
      <c r="AS42" s="525"/>
      <c r="AT42" s="306" t="s">
        <v>1492</v>
      </c>
      <c r="AU42" s="306"/>
      <c r="AV42" s="306"/>
      <c r="AW42" s="306"/>
      <c r="AX42" s="634"/>
      <c r="AY42" s="305" t="s">
        <v>423</v>
      </c>
      <c r="AZ42" s="306"/>
      <c r="BA42" s="306"/>
      <c r="BB42" s="306"/>
      <c r="BC42" s="306"/>
      <c r="BD42" s="525"/>
      <c r="BE42" s="525"/>
      <c r="BF42" s="525"/>
      <c r="BG42" s="525"/>
      <c r="BH42" s="525"/>
      <c r="BI42" s="525"/>
      <c r="BJ42" s="525"/>
      <c r="BK42" s="525"/>
      <c r="BL42" s="525"/>
      <c r="BM42" s="525"/>
      <c r="BN42" s="525"/>
      <c r="BO42" s="525"/>
      <c r="BP42" s="525"/>
      <c r="BQ42" s="525"/>
      <c r="BR42" s="525"/>
      <c r="BS42" s="306"/>
      <c r="BT42" s="306"/>
      <c r="BU42" s="306"/>
      <c r="BV42" s="306"/>
      <c r="BW42" s="306"/>
      <c r="BX42" s="306"/>
      <c r="BY42" s="306"/>
      <c r="BZ42" s="306"/>
      <c r="CA42" s="306"/>
      <c r="CB42" s="306"/>
      <c r="CC42" s="306"/>
      <c r="CD42" s="525"/>
      <c r="CE42" s="525"/>
      <c r="CF42" s="525"/>
      <c r="CG42" s="525"/>
      <c r="CH42" s="525"/>
      <c r="CI42" s="525"/>
      <c r="CJ42" s="525"/>
      <c r="CK42" s="525"/>
      <c r="CL42" s="525"/>
      <c r="CM42" s="525"/>
      <c r="CN42" s="525"/>
      <c r="CO42" s="525"/>
      <c r="CP42" s="525"/>
      <c r="CQ42" s="525"/>
      <c r="CR42" s="525"/>
      <c r="CS42" s="525"/>
      <c r="CT42" s="525"/>
      <c r="CU42" s="525"/>
      <c r="CV42" s="525"/>
      <c r="CW42" s="525"/>
      <c r="CX42" s="525"/>
      <c r="CY42" s="525"/>
      <c r="CZ42" s="525"/>
      <c r="DA42" s="525"/>
      <c r="DB42" s="525"/>
      <c r="DC42" s="525"/>
      <c r="DD42" s="525"/>
      <c r="DE42" s="525"/>
      <c r="DF42" s="525"/>
      <c r="DG42" s="525"/>
      <c r="DH42" s="525"/>
      <c r="DI42" s="525"/>
      <c r="DJ42" s="525"/>
      <c r="DK42" s="525"/>
      <c r="DL42" s="525"/>
      <c r="DM42" s="525"/>
      <c r="DN42" s="525"/>
      <c r="DO42" s="525"/>
      <c r="DP42" s="525"/>
      <c r="DQ42" s="525"/>
      <c r="DR42" s="525"/>
      <c r="DS42" s="525"/>
      <c r="DT42" s="525"/>
      <c r="DU42" s="525"/>
      <c r="DV42" s="525"/>
      <c r="DW42" s="525"/>
      <c r="DX42" s="525"/>
      <c r="DY42" s="525"/>
      <c r="DZ42" s="525"/>
      <c r="EA42" s="525"/>
      <c r="EB42" s="525"/>
      <c r="EC42" s="525"/>
      <c r="ED42" s="525"/>
      <c r="EE42" s="525"/>
      <c r="EF42" s="525"/>
      <c r="EG42" s="525"/>
      <c r="EH42" s="525"/>
      <c r="EI42" s="525"/>
      <c r="EJ42" s="525"/>
      <c r="EK42" s="628"/>
    </row>
    <row r="43" spans="1:141" s="25" customFormat="1" ht="12.75" x14ac:dyDescent="0.2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525"/>
      <c r="AM43" s="525"/>
      <c r="AN43" s="525"/>
      <c r="AO43" s="525"/>
      <c r="AP43" s="525"/>
      <c r="AQ43" s="525"/>
      <c r="AR43" s="525"/>
      <c r="AS43" s="525"/>
      <c r="AT43" s="306"/>
      <c r="AU43" s="306"/>
      <c r="AV43" s="306"/>
      <c r="AW43" s="306"/>
      <c r="AX43" s="634"/>
      <c r="AY43" s="305"/>
      <c r="AZ43" s="306"/>
      <c r="BA43" s="306"/>
      <c r="BB43" s="306"/>
      <c r="BC43" s="306"/>
      <c r="BD43" s="525"/>
      <c r="BE43" s="525"/>
      <c r="BF43" s="525"/>
      <c r="BG43" s="525"/>
      <c r="BH43" s="525"/>
      <c r="BI43" s="525"/>
      <c r="BJ43" s="525"/>
      <c r="BK43" s="525"/>
      <c r="BL43" s="525"/>
      <c r="BM43" s="525"/>
      <c r="BN43" s="525"/>
      <c r="BO43" s="525"/>
      <c r="BP43" s="525"/>
      <c r="BQ43" s="525"/>
      <c r="BR43" s="525"/>
      <c r="BS43" s="306"/>
      <c r="BT43" s="306"/>
      <c r="BU43" s="306"/>
      <c r="BV43" s="306"/>
      <c r="BW43" s="306"/>
      <c r="BX43" s="306"/>
      <c r="BY43" s="306"/>
      <c r="BZ43" s="306"/>
      <c r="CA43" s="306"/>
      <c r="CB43" s="306"/>
      <c r="CC43" s="306"/>
      <c r="CD43" s="525"/>
      <c r="CE43" s="525"/>
      <c r="CF43" s="525"/>
      <c r="CG43" s="525"/>
      <c r="CH43" s="525"/>
      <c r="CI43" s="525"/>
      <c r="CJ43" s="525"/>
      <c r="CK43" s="525"/>
      <c r="CL43" s="525"/>
      <c r="CM43" s="525"/>
      <c r="CN43" s="525"/>
      <c r="CO43" s="525"/>
      <c r="CP43" s="525"/>
      <c r="CQ43" s="525"/>
      <c r="CR43" s="525"/>
      <c r="CS43" s="525"/>
      <c r="CT43" s="525"/>
      <c r="CU43" s="525"/>
      <c r="CV43" s="525"/>
      <c r="CW43" s="525"/>
      <c r="CX43" s="525"/>
      <c r="CY43" s="525"/>
      <c r="CZ43" s="525"/>
      <c r="DA43" s="525"/>
      <c r="DB43" s="525"/>
      <c r="DC43" s="525"/>
      <c r="DD43" s="525"/>
      <c r="DE43" s="525"/>
      <c r="DF43" s="525"/>
      <c r="DG43" s="525"/>
      <c r="DH43" s="525"/>
      <c r="DI43" s="525"/>
      <c r="DJ43" s="525"/>
      <c r="DK43" s="525"/>
      <c r="DL43" s="525"/>
      <c r="DM43" s="525"/>
      <c r="DN43" s="525"/>
      <c r="DO43" s="525"/>
      <c r="DP43" s="525"/>
      <c r="DQ43" s="525"/>
      <c r="DR43" s="525"/>
      <c r="DS43" s="525"/>
      <c r="DT43" s="525"/>
      <c r="DU43" s="525"/>
      <c r="DV43" s="525"/>
      <c r="DW43" s="525"/>
      <c r="DX43" s="525"/>
      <c r="DY43" s="525"/>
      <c r="DZ43" s="525"/>
      <c r="EA43" s="525"/>
      <c r="EB43" s="525"/>
      <c r="EC43" s="525"/>
      <c r="ED43" s="525"/>
      <c r="EE43" s="525"/>
      <c r="EF43" s="525"/>
      <c r="EG43" s="525"/>
      <c r="EH43" s="525"/>
      <c r="EI43" s="525"/>
      <c r="EJ43" s="525"/>
      <c r="EK43" s="628"/>
    </row>
    <row r="44" spans="1:141" s="25" customFormat="1" ht="15" customHeight="1" x14ac:dyDescent="0.2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306"/>
      <c r="X44" s="306"/>
      <c r="Y44" s="306"/>
      <c r="Z44" s="306"/>
      <c r="AA44" s="306"/>
      <c r="AB44" s="306"/>
      <c r="AC44" s="306"/>
      <c r="AD44" s="306"/>
      <c r="AE44" s="306"/>
      <c r="AF44" s="306"/>
      <c r="AG44" s="306"/>
      <c r="AH44" s="306"/>
      <c r="AI44" s="306"/>
      <c r="AJ44" s="306"/>
      <c r="AK44" s="306"/>
      <c r="AL44" s="525" t="s">
        <v>1491</v>
      </c>
      <c r="AM44" s="525"/>
      <c r="AN44" s="525"/>
      <c r="AO44" s="525"/>
      <c r="AP44" s="525"/>
      <c r="AQ44" s="525"/>
      <c r="AR44" s="525"/>
      <c r="AS44" s="525"/>
      <c r="AT44" s="306" t="s">
        <v>1492</v>
      </c>
      <c r="AU44" s="306"/>
      <c r="AV44" s="306"/>
      <c r="AW44" s="306"/>
      <c r="AX44" s="634"/>
      <c r="AY44" s="305"/>
      <c r="AZ44" s="306"/>
      <c r="BA44" s="306"/>
      <c r="BB44" s="306"/>
      <c r="BC44" s="306"/>
      <c r="BD44" s="525"/>
      <c r="BE44" s="525"/>
      <c r="BF44" s="525"/>
      <c r="BG44" s="525"/>
      <c r="BH44" s="525"/>
      <c r="BI44" s="525"/>
      <c r="BJ44" s="525"/>
      <c r="BK44" s="525"/>
      <c r="BL44" s="525"/>
      <c r="BM44" s="525"/>
      <c r="BN44" s="525"/>
      <c r="BO44" s="525"/>
      <c r="BP44" s="525"/>
      <c r="BQ44" s="525"/>
      <c r="BR44" s="525"/>
      <c r="BS44" s="306"/>
      <c r="BT44" s="306"/>
      <c r="BU44" s="306"/>
      <c r="BV44" s="306"/>
      <c r="BW44" s="306"/>
      <c r="BX44" s="306"/>
      <c r="BY44" s="306"/>
      <c r="BZ44" s="306"/>
      <c r="CA44" s="306"/>
      <c r="CB44" s="306"/>
      <c r="CC44" s="306"/>
      <c r="CD44" s="525"/>
      <c r="CE44" s="525"/>
      <c r="CF44" s="525"/>
      <c r="CG44" s="525"/>
      <c r="CH44" s="525"/>
      <c r="CI44" s="525"/>
      <c r="CJ44" s="525"/>
      <c r="CK44" s="525"/>
      <c r="CL44" s="525"/>
      <c r="CM44" s="525"/>
      <c r="CN44" s="525"/>
      <c r="CO44" s="525"/>
      <c r="CP44" s="525"/>
      <c r="CQ44" s="525"/>
      <c r="CR44" s="525"/>
      <c r="CS44" s="525"/>
      <c r="CT44" s="525"/>
      <c r="CU44" s="525"/>
      <c r="CV44" s="525"/>
      <c r="CW44" s="525"/>
      <c r="CX44" s="525"/>
      <c r="CY44" s="525"/>
      <c r="CZ44" s="525"/>
      <c r="DA44" s="525"/>
      <c r="DB44" s="525"/>
      <c r="DC44" s="525"/>
      <c r="DD44" s="525"/>
      <c r="DE44" s="525"/>
      <c r="DF44" s="525"/>
      <c r="DG44" s="525"/>
      <c r="DH44" s="525"/>
      <c r="DI44" s="525"/>
      <c r="DJ44" s="525"/>
      <c r="DK44" s="525"/>
      <c r="DL44" s="525"/>
      <c r="DM44" s="525"/>
      <c r="DN44" s="525"/>
      <c r="DO44" s="525"/>
      <c r="DP44" s="525"/>
      <c r="DQ44" s="525"/>
      <c r="DR44" s="525"/>
      <c r="DS44" s="525"/>
      <c r="DT44" s="525"/>
      <c r="DU44" s="525"/>
      <c r="DV44" s="525"/>
      <c r="DW44" s="525"/>
      <c r="DX44" s="525"/>
      <c r="DY44" s="525"/>
      <c r="DZ44" s="525"/>
      <c r="EA44" s="525"/>
      <c r="EB44" s="525"/>
      <c r="EC44" s="525"/>
      <c r="ED44" s="525"/>
      <c r="EE44" s="525"/>
      <c r="EF44" s="525"/>
      <c r="EG44" s="525"/>
      <c r="EH44" s="525"/>
      <c r="EI44" s="525"/>
      <c r="EJ44" s="525"/>
      <c r="EK44" s="628"/>
    </row>
    <row r="45" spans="1:141" s="20" customFormat="1" ht="15" customHeight="1" thickBot="1" x14ac:dyDescent="0.25">
      <c r="A45" s="665"/>
      <c r="B45" s="665"/>
      <c r="C45" s="665"/>
      <c r="D45" s="665"/>
      <c r="E45" s="665"/>
      <c r="F45" s="665"/>
      <c r="G45" s="665"/>
      <c r="H45" s="665"/>
      <c r="I45" s="665"/>
      <c r="J45" s="665"/>
      <c r="K45" s="665"/>
      <c r="L45" s="665"/>
      <c r="M45" s="665"/>
      <c r="N45" s="665"/>
      <c r="O45" s="665"/>
      <c r="P45" s="665"/>
      <c r="Q45" s="665"/>
      <c r="R45" s="665"/>
      <c r="S45" s="665"/>
      <c r="T45" s="665"/>
      <c r="U45" s="665"/>
      <c r="V45" s="665"/>
      <c r="W45" s="637"/>
      <c r="X45" s="637"/>
      <c r="Y45" s="637"/>
      <c r="Z45" s="637"/>
      <c r="AA45" s="637"/>
      <c r="AB45" s="637"/>
      <c r="AC45" s="637"/>
      <c r="AD45" s="637"/>
      <c r="AE45" s="637"/>
      <c r="AF45" s="637"/>
      <c r="AG45" s="637"/>
      <c r="AH45" s="637"/>
      <c r="AI45" s="637"/>
      <c r="AJ45" s="637"/>
      <c r="AK45" s="637"/>
      <c r="AL45" s="636"/>
      <c r="AM45" s="636"/>
      <c r="AN45" s="636"/>
      <c r="AO45" s="636"/>
      <c r="AP45" s="636"/>
      <c r="AQ45" s="636"/>
      <c r="AR45" s="636"/>
      <c r="AS45" s="636"/>
      <c r="AT45" s="666" t="s">
        <v>38</v>
      </c>
      <c r="AU45" s="666"/>
      <c r="AV45" s="666"/>
      <c r="AW45" s="666"/>
      <c r="AX45" s="666"/>
      <c r="AY45" s="322" t="s">
        <v>42</v>
      </c>
      <c r="AZ45" s="323"/>
      <c r="BA45" s="323"/>
      <c r="BB45" s="323"/>
      <c r="BC45" s="323"/>
      <c r="BD45" s="641" t="s">
        <v>39</v>
      </c>
      <c r="BE45" s="641"/>
      <c r="BF45" s="641"/>
      <c r="BG45" s="641"/>
      <c r="BH45" s="641"/>
      <c r="BI45" s="641"/>
      <c r="BJ45" s="641"/>
      <c r="BK45" s="641" t="s">
        <v>39</v>
      </c>
      <c r="BL45" s="641"/>
      <c r="BM45" s="641"/>
      <c r="BN45" s="641"/>
      <c r="BO45" s="641"/>
      <c r="BP45" s="641"/>
      <c r="BQ45" s="641"/>
      <c r="BR45" s="641"/>
      <c r="BS45" s="323" t="s">
        <v>39</v>
      </c>
      <c r="BT45" s="323"/>
      <c r="BU45" s="323"/>
      <c r="BV45" s="323"/>
      <c r="BW45" s="323"/>
      <c r="BX45" s="323"/>
      <c r="BY45" s="323" t="s">
        <v>39</v>
      </c>
      <c r="BZ45" s="323"/>
      <c r="CA45" s="323"/>
      <c r="CB45" s="323"/>
      <c r="CC45" s="323"/>
      <c r="CD45" s="641" t="s">
        <v>39</v>
      </c>
      <c r="CE45" s="641"/>
      <c r="CF45" s="641"/>
      <c r="CG45" s="641"/>
      <c r="CH45" s="641"/>
      <c r="CI45" s="641"/>
      <c r="CJ45" s="641" t="s">
        <v>39</v>
      </c>
      <c r="CK45" s="641"/>
      <c r="CL45" s="641"/>
      <c r="CM45" s="641"/>
      <c r="CN45" s="641"/>
      <c r="CO45" s="641"/>
      <c r="CP45" s="641" t="s">
        <v>39</v>
      </c>
      <c r="CQ45" s="641"/>
      <c r="CR45" s="641"/>
      <c r="CS45" s="641"/>
      <c r="CT45" s="641"/>
      <c r="CU45" s="641"/>
      <c r="CV45" s="641"/>
      <c r="CW45" s="641"/>
      <c r="CX45" s="641"/>
      <c r="CY45" s="641"/>
      <c r="CZ45" s="641"/>
      <c r="DA45" s="641"/>
      <c r="DB45" s="641"/>
      <c r="DC45" s="641"/>
      <c r="DD45" s="641"/>
      <c r="DE45" s="641"/>
      <c r="DF45" s="641"/>
      <c r="DG45" s="641"/>
      <c r="DH45" s="641"/>
      <c r="DI45" s="641"/>
      <c r="DJ45" s="641"/>
      <c r="DK45" s="641"/>
      <c r="DL45" s="641"/>
      <c r="DM45" s="641"/>
      <c r="DN45" s="641" t="s">
        <v>39</v>
      </c>
      <c r="DO45" s="641"/>
      <c r="DP45" s="641"/>
      <c r="DQ45" s="641"/>
      <c r="DR45" s="641"/>
      <c r="DS45" s="641"/>
      <c r="DT45" s="641"/>
      <c r="DU45" s="641"/>
      <c r="DV45" s="641" t="s">
        <v>39</v>
      </c>
      <c r="DW45" s="641"/>
      <c r="DX45" s="641"/>
      <c r="DY45" s="641"/>
      <c r="DZ45" s="641"/>
      <c r="EA45" s="641"/>
      <c r="EB45" s="641"/>
      <c r="EC45" s="641"/>
      <c r="ED45" s="641" t="s">
        <v>39</v>
      </c>
      <c r="EE45" s="641"/>
      <c r="EF45" s="641"/>
      <c r="EG45" s="641"/>
      <c r="EH45" s="641"/>
      <c r="EI45" s="641"/>
      <c r="EJ45" s="641"/>
      <c r="EK45" s="642"/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3">
    <mergeCell ref="DV40:EC41"/>
    <mergeCell ref="ED40:EK41"/>
    <mergeCell ref="CP44:CW44"/>
    <mergeCell ref="CX44:DE44"/>
    <mergeCell ref="DF44:DM44"/>
    <mergeCell ref="DN44:DU44"/>
    <mergeCell ref="DV44:EC44"/>
    <mergeCell ref="ED44:EK44"/>
    <mergeCell ref="BD44:BJ44"/>
    <mergeCell ref="BK44:BR44"/>
    <mergeCell ref="BS44:BX44"/>
    <mergeCell ref="BY44:CC44"/>
    <mergeCell ref="CD44:CI44"/>
    <mergeCell ref="CJ44:CO44"/>
    <mergeCell ref="DN42:DU43"/>
    <mergeCell ref="DV42:EC43"/>
    <mergeCell ref="ED42:EK43"/>
    <mergeCell ref="W44:AK44"/>
    <mergeCell ref="AL44:AS44"/>
    <mergeCell ref="AT44:AX44"/>
    <mergeCell ref="AY44:BC44"/>
    <mergeCell ref="CP42:CW43"/>
    <mergeCell ref="CX42:DE43"/>
    <mergeCell ref="DF42:DM43"/>
    <mergeCell ref="BD42:BJ43"/>
    <mergeCell ref="BK42:BR43"/>
    <mergeCell ref="BS42:BX43"/>
    <mergeCell ref="BY42:CC43"/>
    <mergeCell ref="CD42:CI43"/>
    <mergeCell ref="CJ42:CO43"/>
    <mergeCell ref="CX39:DE39"/>
    <mergeCell ref="DF39:DM39"/>
    <mergeCell ref="DN39:DU39"/>
    <mergeCell ref="DV39:EC39"/>
    <mergeCell ref="ED39:EK39"/>
    <mergeCell ref="A42:V42"/>
    <mergeCell ref="W42:AK43"/>
    <mergeCell ref="AL42:AS43"/>
    <mergeCell ref="AT42:AX43"/>
    <mergeCell ref="AY42:BC43"/>
    <mergeCell ref="BK39:BR39"/>
    <mergeCell ref="BS39:BX39"/>
    <mergeCell ref="BY39:CC39"/>
    <mergeCell ref="CD39:CI39"/>
    <mergeCell ref="CJ39:CO39"/>
    <mergeCell ref="CP39:CW39"/>
    <mergeCell ref="A39:V39"/>
    <mergeCell ref="W39:AK39"/>
    <mergeCell ref="AL39:AS39"/>
    <mergeCell ref="AT39:AX39"/>
    <mergeCell ref="AY39:BC39"/>
    <mergeCell ref="BD39:BJ39"/>
    <mergeCell ref="DN40:DU41"/>
    <mergeCell ref="A43:V43"/>
    <mergeCell ref="DF37:DM38"/>
    <mergeCell ref="DN37:DU38"/>
    <mergeCell ref="DV37:EC38"/>
    <mergeCell ref="ED37:EK38"/>
    <mergeCell ref="BD37:BJ38"/>
    <mergeCell ref="BK37:BR38"/>
    <mergeCell ref="BS37:BX38"/>
    <mergeCell ref="BY37:CC38"/>
    <mergeCell ref="CD37:CI38"/>
    <mergeCell ref="CJ37:CO38"/>
    <mergeCell ref="A37:V37"/>
    <mergeCell ref="W37:AK38"/>
    <mergeCell ref="AL37:AS38"/>
    <mergeCell ref="AT37:AX38"/>
    <mergeCell ref="AY37:BC38"/>
    <mergeCell ref="A38:V38"/>
    <mergeCell ref="CP35:CW36"/>
    <mergeCell ref="CX35:DE36"/>
    <mergeCell ref="CP37:CW38"/>
    <mergeCell ref="CX37:DE38"/>
    <mergeCell ref="ED34:EK34"/>
    <mergeCell ref="A35:V35"/>
    <mergeCell ref="W35:AK36"/>
    <mergeCell ref="AL35:AS36"/>
    <mergeCell ref="AT35:AX36"/>
    <mergeCell ref="AY35:BC36"/>
    <mergeCell ref="BK34:BR34"/>
    <mergeCell ref="BS34:BX34"/>
    <mergeCell ref="BY34:CC34"/>
    <mergeCell ref="CD34:CI34"/>
    <mergeCell ref="CJ34:CO34"/>
    <mergeCell ref="CP34:CW34"/>
    <mergeCell ref="DF35:DM36"/>
    <mergeCell ref="DN35:DU36"/>
    <mergeCell ref="DV35:EC36"/>
    <mergeCell ref="ED35:EK36"/>
    <mergeCell ref="BD35:BJ36"/>
    <mergeCell ref="BK35:BR36"/>
    <mergeCell ref="BS35:BX36"/>
    <mergeCell ref="BY35:CC36"/>
    <mergeCell ref="CD35:CI36"/>
    <mergeCell ref="CJ35:CO36"/>
    <mergeCell ref="A36:V36"/>
    <mergeCell ref="DV30:EC31"/>
    <mergeCell ref="ED30:EK31"/>
    <mergeCell ref="W27:AK28"/>
    <mergeCell ref="AL27:AS28"/>
    <mergeCell ref="DN32:DU33"/>
    <mergeCell ref="DV32:EC33"/>
    <mergeCell ref="ED32:EK33"/>
    <mergeCell ref="A33:V33"/>
    <mergeCell ref="A34:V34"/>
    <mergeCell ref="W34:AK34"/>
    <mergeCell ref="AL34:AS34"/>
    <mergeCell ref="AT34:AX34"/>
    <mergeCell ref="AY34:BC34"/>
    <mergeCell ref="BD34:BJ34"/>
    <mergeCell ref="BY32:CC33"/>
    <mergeCell ref="CD32:CI33"/>
    <mergeCell ref="CJ32:CO33"/>
    <mergeCell ref="CP32:CW33"/>
    <mergeCell ref="CX32:DE33"/>
    <mergeCell ref="DF32:DM33"/>
    <mergeCell ref="CX34:DE34"/>
    <mergeCell ref="DF34:DM34"/>
    <mergeCell ref="DN34:DU34"/>
    <mergeCell ref="DV34:EC34"/>
    <mergeCell ref="DV29:EC29"/>
    <mergeCell ref="CP27:CW28"/>
    <mergeCell ref="CX27:DE28"/>
    <mergeCell ref="DF27:DM28"/>
    <mergeCell ref="DN27:DU28"/>
    <mergeCell ref="DV23:EC24"/>
    <mergeCell ref="ED23:EK24"/>
    <mergeCell ref="A32:V32"/>
    <mergeCell ref="W32:AK33"/>
    <mergeCell ref="AL32:AS33"/>
    <mergeCell ref="AT32:AX33"/>
    <mergeCell ref="AY32:BC33"/>
    <mergeCell ref="BD32:BJ33"/>
    <mergeCell ref="BK32:BR33"/>
    <mergeCell ref="BS32:BX33"/>
    <mergeCell ref="DV27:EC28"/>
    <mergeCell ref="ED27:EK28"/>
    <mergeCell ref="W23:AK24"/>
    <mergeCell ref="AL23:AS24"/>
    <mergeCell ref="AT23:AX24"/>
    <mergeCell ref="AY23:BC24"/>
    <mergeCell ref="BD23:BJ24"/>
    <mergeCell ref="BK23:BR24"/>
    <mergeCell ref="BS23:BX24"/>
    <mergeCell ref="DF30:DM31"/>
    <mergeCell ref="DN30:DU31"/>
    <mergeCell ref="BS30:BX31"/>
    <mergeCell ref="BY30:CC31"/>
    <mergeCell ref="CD30:CI31"/>
    <mergeCell ref="CJ30:CO31"/>
    <mergeCell ref="AT27:AX28"/>
    <mergeCell ref="AY27:BC28"/>
    <mergeCell ref="BD27:BJ28"/>
    <mergeCell ref="BK27:BR28"/>
    <mergeCell ref="BS27:BX28"/>
    <mergeCell ref="BY27:CC28"/>
    <mergeCell ref="DF29:DM29"/>
    <mergeCell ref="DN29:DU29"/>
    <mergeCell ref="CP29:CW29"/>
    <mergeCell ref="CX29:DE29"/>
    <mergeCell ref="BY23:CC24"/>
    <mergeCell ref="BD25:BJ25"/>
    <mergeCell ref="BY22:CC22"/>
    <mergeCell ref="CD22:CI22"/>
    <mergeCell ref="CJ22:CO22"/>
    <mergeCell ref="A24:V24"/>
    <mergeCell ref="A23:V23"/>
    <mergeCell ref="A29:V29"/>
    <mergeCell ref="W29:AK29"/>
    <mergeCell ref="AL29:AS29"/>
    <mergeCell ref="AT29:AX29"/>
    <mergeCell ref="AY29:BC29"/>
    <mergeCell ref="BD29:BJ29"/>
    <mergeCell ref="BK29:BR29"/>
    <mergeCell ref="CD27:CI28"/>
    <mergeCell ref="CJ27:CO28"/>
    <mergeCell ref="A28:V28"/>
    <mergeCell ref="BS29:BX29"/>
    <mergeCell ref="BY29:CC29"/>
    <mergeCell ref="CD29:CI29"/>
    <mergeCell ref="CJ29:CO29"/>
    <mergeCell ref="A22:V22"/>
    <mergeCell ref="W22:AK22"/>
    <mergeCell ref="AL22:AS22"/>
    <mergeCell ref="BK16:CC16"/>
    <mergeCell ref="CD15:CO15"/>
    <mergeCell ref="CD16:CO16"/>
    <mergeCell ref="CP15:DE15"/>
    <mergeCell ref="CP16:DE16"/>
    <mergeCell ref="CX25:DE25"/>
    <mergeCell ref="DF25:DM25"/>
    <mergeCell ref="DN25:DU25"/>
    <mergeCell ref="DV25:EC25"/>
    <mergeCell ref="CP23:CW24"/>
    <mergeCell ref="CX23:DE24"/>
    <mergeCell ref="DF23:DM24"/>
    <mergeCell ref="DN23:DU24"/>
    <mergeCell ref="CD23:CI24"/>
    <mergeCell ref="CJ23:CO24"/>
    <mergeCell ref="CX21:DE21"/>
    <mergeCell ref="DF21:DM21"/>
    <mergeCell ref="DN21:DU21"/>
    <mergeCell ref="DV21:EC21"/>
    <mergeCell ref="DF20:DM20"/>
    <mergeCell ref="DN20:DU20"/>
    <mergeCell ref="DV20:EC20"/>
    <mergeCell ref="DF18:DM18"/>
    <mergeCell ref="DN18:DU18"/>
    <mergeCell ref="DN45:DU45"/>
    <mergeCell ref="DV45:EC45"/>
    <mergeCell ref="ED45:EK45"/>
    <mergeCell ref="BK45:BR45"/>
    <mergeCell ref="BS45:BX45"/>
    <mergeCell ref="BY45:CC45"/>
    <mergeCell ref="CD45:CI45"/>
    <mergeCell ref="CJ45:CO45"/>
    <mergeCell ref="CP45:CW45"/>
    <mergeCell ref="A45:V45"/>
    <mergeCell ref="W45:AK45"/>
    <mergeCell ref="AL45:AS45"/>
    <mergeCell ref="AT45:AX45"/>
    <mergeCell ref="AY45:BC45"/>
    <mergeCell ref="BD45:BJ45"/>
    <mergeCell ref="CP40:CW41"/>
    <mergeCell ref="CX40:DE41"/>
    <mergeCell ref="DF40:DM41"/>
    <mergeCell ref="BD40:BJ41"/>
    <mergeCell ref="BK40:BR41"/>
    <mergeCell ref="BS40:BX41"/>
    <mergeCell ref="BY40:CC41"/>
    <mergeCell ref="A41:V41"/>
    <mergeCell ref="CD40:CI41"/>
    <mergeCell ref="CJ40:CO41"/>
    <mergeCell ref="A40:V40"/>
    <mergeCell ref="W40:AK41"/>
    <mergeCell ref="AL40:AS41"/>
    <mergeCell ref="AT40:AX41"/>
    <mergeCell ref="AY40:BC41"/>
    <mergeCell ref="CX45:DE45"/>
    <mergeCell ref="DF45:DM45"/>
    <mergeCell ref="A44:V44"/>
    <mergeCell ref="A31:V31"/>
    <mergeCell ref="A30:V30"/>
    <mergeCell ref="CP26:CW26"/>
    <mergeCell ref="CX26:DE26"/>
    <mergeCell ref="DF26:DM26"/>
    <mergeCell ref="DN26:DU26"/>
    <mergeCell ref="DV26:EC26"/>
    <mergeCell ref="ED26:EK26"/>
    <mergeCell ref="BD26:BJ26"/>
    <mergeCell ref="BK26:BR26"/>
    <mergeCell ref="BS26:BX26"/>
    <mergeCell ref="BY26:CC26"/>
    <mergeCell ref="CD26:CI26"/>
    <mergeCell ref="CJ26:CO26"/>
    <mergeCell ref="A27:V27"/>
    <mergeCell ref="ED29:EK29"/>
    <mergeCell ref="W30:AK31"/>
    <mergeCell ref="AL30:AS31"/>
    <mergeCell ref="AT30:AX31"/>
    <mergeCell ref="AY30:BC31"/>
    <mergeCell ref="BD30:BJ31"/>
    <mergeCell ref="BK30:BR31"/>
    <mergeCell ref="CP30:CW31"/>
    <mergeCell ref="CX30:DE31"/>
    <mergeCell ref="ED25:EK25"/>
    <mergeCell ref="A26:V26"/>
    <mergeCell ref="W26:AK26"/>
    <mergeCell ref="AL26:AS26"/>
    <mergeCell ref="AT26:AX26"/>
    <mergeCell ref="AY26:BC26"/>
    <mergeCell ref="BK25:BR25"/>
    <mergeCell ref="BS25:BX25"/>
    <mergeCell ref="BY25:CC25"/>
    <mergeCell ref="CD25:CI25"/>
    <mergeCell ref="CJ25:CO25"/>
    <mergeCell ref="CP25:CW25"/>
    <mergeCell ref="A25:V25"/>
    <mergeCell ref="W25:AK25"/>
    <mergeCell ref="AL25:AS25"/>
    <mergeCell ref="AT25:AX25"/>
    <mergeCell ref="AY25:BC25"/>
    <mergeCell ref="AT22:AX22"/>
    <mergeCell ref="AY22:BC22"/>
    <mergeCell ref="BK21:BR21"/>
    <mergeCell ref="BS21:BX21"/>
    <mergeCell ref="BY21:CC21"/>
    <mergeCell ref="CD21:CI21"/>
    <mergeCell ref="A21:V21"/>
    <mergeCell ref="W21:AK21"/>
    <mergeCell ref="AL21:AS21"/>
    <mergeCell ref="AT21:AX21"/>
    <mergeCell ref="AY21:BC21"/>
    <mergeCell ref="BD21:BJ21"/>
    <mergeCell ref="BD22:BJ22"/>
    <mergeCell ref="BK22:BR22"/>
    <mergeCell ref="BS22:BX22"/>
    <mergeCell ref="CP22:CW22"/>
    <mergeCell ref="CX22:DE22"/>
    <mergeCell ref="ED21:EK21"/>
    <mergeCell ref="CJ21:CO21"/>
    <mergeCell ref="CP21:CW21"/>
    <mergeCell ref="DN22:DU22"/>
    <mergeCell ref="DV22:EC22"/>
    <mergeCell ref="ED22:EK22"/>
    <mergeCell ref="DF22:DM22"/>
    <mergeCell ref="CX19:DE19"/>
    <mergeCell ref="DF19:DM19"/>
    <mergeCell ref="DN19:DU19"/>
    <mergeCell ref="DV19:EC19"/>
    <mergeCell ref="ED19:EK19"/>
    <mergeCell ref="CJ19:CO19"/>
    <mergeCell ref="CP19:CW19"/>
    <mergeCell ref="CP20:CW20"/>
    <mergeCell ref="CX20:DE20"/>
    <mergeCell ref="ED20:EK20"/>
    <mergeCell ref="CJ20:CO20"/>
    <mergeCell ref="A20:V20"/>
    <mergeCell ref="W20:AK20"/>
    <mergeCell ref="AL20:AS20"/>
    <mergeCell ref="AT20:AX20"/>
    <mergeCell ref="AY20:BC20"/>
    <mergeCell ref="BK19:BR19"/>
    <mergeCell ref="BS19:BX19"/>
    <mergeCell ref="BY19:CC19"/>
    <mergeCell ref="CD19:CI19"/>
    <mergeCell ref="A19:V19"/>
    <mergeCell ref="W19:AK19"/>
    <mergeCell ref="AL19:AS19"/>
    <mergeCell ref="AT19:AX19"/>
    <mergeCell ref="AY19:BC19"/>
    <mergeCell ref="BD19:BJ19"/>
    <mergeCell ref="BD20:BJ20"/>
    <mergeCell ref="BK20:BR20"/>
    <mergeCell ref="BS20:BX20"/>
    <mergeCell ref="BY20:CC20"/>
    <mergeCell ref="CD20:CI20"/>
    <mergeCell ref="DV18:EC18"/>
    <mergeCell ref="ED18:EK18"/>
    <mergeCell ref="BD18:BJ18"/>
    <mergeCell ref="BK18:BR18"/>
    <mergeCell ref="BS18:BX18"/>
    <mergeCell ref="BY18:CC18"/>
    <mergeCell ref="CD18:CI18"/>
    <mergeCell ref="CJ18:CO18"/>
    <mergeCell ref="CX17:DE17"/>
    <mergeCell ref="DF17:DM17"/>
    <mergeCell ref="DN17:DU17"/>
    <mergeCell ref="DV17:EC17"/>
    <mergeCell ref="ED17:EK17"/>
    <mergeCell ref="CJ17:CO17"/>
    <mergeCell ref="CP17:CW17"/>
    <mergeCell ref="CP18:CW18"/>
    <mergeCell ref="CX18:DE18"/>
    <mergeCell ref="A18:V18"/>
    <mergeCell ref="W18:AK18"/>
    <mergeCell ref="AL18:AS18"/>
    <mergeCell ref="AT18:AX18"/>
    <mergeCell ref="AY18:BC18"/>
    <mergeCell ref="BK17:BR17"/>
    <mergeCell ref="BS17:BX17"/>
    <mergeCell ref="BY17:CC17"/>
    <mergeCell ref="CD17:CI17"/>
    <mergeCell ref="A17:V17"/>
    <mergeCell ref="W17:AK17"/>
    <mergeCell ref="AL17:AS17"/>
    <mergeCell ref="AT17:AX17"/>
    <mergeCell ref="AY17:BC17"/>
    <mergeCell ref="BD17:BJ17"/>
    <mergeCell ref="A13:EK13"/>
    <mergeCell ref="DW5:EK5"/>
    <mergeCell ref="DW6:EK6"/>
    <mergeCell ref="Z7:DE7"/>
    <mergeCell ref="DW7:EK7"/>
    <mergeCell ref="DW8:EK9"/>
    <mergeCell ref="Z9:DE9"/>
    <mergeCell ref="DF16:DM16"/>
    <mergeCell ref="ED16:EK16"/>
    <mergeCell ref="DN16:EC16"/>
    <mergeCell ref="BD16:BJ16"/>
    <mergeCell ref="DF15:DM15"/>
    <mergeCell ref="ED15:EK15"/>
    <mergeCell ref="A16:V16"/>
    <mergeCell ref="W16:AK16"/>
    <mergeCell ref="AY16:BC16"/>
    <mergeCell ref="A15:V15"/>
    <mergeCell ref="W15:AK15"/>
    <mergeCell ref="AY15:BC15"/>
    <mergeCell ref="BD15:BJ15"/>
    <mergeCell ref="AL15:AX15"/>
    <mergeCell ref="DN15:EC15"/>
    <mergeCell ref="AL16:AX16"/>
    <mergeCell ref="BK15:CC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K49"/>
  <sheetViews>
    <sheetView workbookViewId="0">
      <selection activeCell="CP31" sqref="CP31:EC32"/>
    </sheetView>
  </sheetViews>
  <sheetFormatPr defaultColWidth="1.42578125" defaultRowHeight="15.75" x14ac:dyDescent="0.25"/>
  <cols>
    <col min="1" max="16384" width="1.42578125" style="1"/>
  </cols>
  <sheetData>
    <row r="1" spans="1:141" s="11" customFormat="1" ht="15" x14ac:dyDescent="0.25">
      <c r="A1" s="369" t="s">
        <v>536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M1" s="369"/>
      <c r="AN1" s="369"/>
      <c r="AO1" s="369"/>
      <c r="AP1" s="369"/>
      <c r="AQ1" s="369"/>
      <c r="AR1" s="369"/>
      <c r="AS1" s="369"/>
      <c r="AT1" s="369"/>
      <c r="AU1" s="369"/>
      <c r="AV1" s="369"/>
      <c r="AW1" s="369"/>
      <c r="AX1" s="369"/>
      <c r="AY1" s="369"/>
      <c r="AZ1" s="369"/>
      <c r="BA1" s="369"/>
      <c r="BB1" s="369"/>
      <c r="BC1" s="369"/>
      <c r="BD1" s="369"/>
      <c r="BE1" s="369"/>
      <c r="BF1" s="369"/>
      <c r="BG1" s="369"/>
      <c r="BH1" s="369"/>
      <c r="BI1" s="369"/>
      <c r="BJ1" s="369"/>
      <c r="BK1" s="369"/>
      <c r="BL1" s="369"/>
      <c r="BM1" s="369"/>
      <c r="BN1" s="369"/>
      <c r="BO1" s="369"/>
      <c r="BP1" s="369"/>
      <c r="BQ1" s="369"/>
      <c r="BR1" s="369"/>
      <c r="BS1" s="369"/>
      <c r="BT1" s="369"/>
      <c r="BU1" s="369"/>
      <c r="BV1" s="369"/>
      <c r="BW1" s="369"/>
      <c r="BX1" s="369"/>
      <c r="BY1" s="369"/>
      <c r="BZ1" s="369"/>
      <c r="CA1" s="369"/>
      <c r="CB1" s="369"/>
      <c r="CC1" s="369"/>
      <c r="CD1" s="369"/>
      <c r="CE1" s="369"/>
      <c r="CF1" s="369"/>
      <c r="CG1" s="369"/>
      <c r="CH1" s="369"/>
      <c r="CI1" s="369"/>
      <c r="CJ1" s="369"/>
      <c r="CK1" s="369"/>
      <c r="CL1" s="369"/>
      <c r="CM1" s="369"/>
      <c r="CN1" s="369"/>
      <c r="CO1" s="369"/>
      <c r="CP1" s="369"/>
      <c r="CQ1" s="369"/>
      <c r="CR1" s="369"/>
      <c r="CS1" s="369"/>
      <c r="CT1" s="369"/>
      <c r="CU1" s="369"/>
      <c r="CV1" s="369"/>
      <c r="CW1" s="369"/>
      <c r="CX1" s="369"/>
      <c r="CY1" s="369"/>
      <c r="CZ1" s="369"/>
      <c r="DA1" s="369"/>
      <c r="DB1" s="369"/>
      <c r="DC1" s="369"/>
      <c r="DD1" s="369"/>
      <c r="DE1" s="369"/>
      <c r="DF1" s="369"/>
      <c r="DG1" s="369"/>
      <c r="DH1" s="369"/>
      <c r="DI1" s="369"/>
      <c r="DJ1" s="369"/>
      <c r="DK1" s="369"/>
      <c r="DL1" s="369"/>
      <c r="DM1" s="369"/>
      <c r="DN1" s="369"/>
      <c r="DO1" s="369"/>
      <c r="DP1" s="369"/>
      <c r="DQ1" s="369"/>
      <c r="DR1" s="369"/>
      <c r="DS1" s="369"/>
      <c r="DT1" s="369"/>
      <c r="DU1" s="369"/>
      <c r="DV1" s="369"/>
      <c r="DW1" s="369"/>
      <c r="DX1" s="369"/>
      <c r="DY1" s="369"/>
      <c r="DZ1" s="369"/>
      <c r="EA1" s="369"/>
      <c r="EB1" s="369"/>
      <c r="EC1" s="369"/>
      <c r="ED1" s="369"/>
      <c r="EE1" s="369"/>
      <c r="EF1" s="369"/>
      <c r="EG1" s="369"/>
      <c r="EH1" s="369"/>
      <c r="EI1" s="369"/>
      <c r="EJ1" s="369"/>
      <c r="EK1" s="369"/>
    </row>
    <row r="2" spans="1:141" s="22" customFormat="1" ht="8.25" x14ac:dyDescent="0.15"/>
    <row r="3" spans="1:141" s="25" customFormat="1" ht="12.75" x14ac:dyDescent="0.2">
      <c r="A3" s="510" t="s">
        <v>382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348" t="s">
        <v>381</v>
      </c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365"/>
      <c r="AJ3" s="510" t="s">
        <v>386</v>
      </c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348" t="s">
        <v>18</v>
      </c>
      <c r="AW3" s="510"/>
      <c r="AX3" s="510"/>
      <c r="AY3" s="510"/>
      <c r="AZ3" s="365"/>
      <c r="BA3" s="348" t="s">
        <v>503</v>
      </c>
      <c r="BB3" s="510"/>
      <c r="BC3" s="510"/>
      <c r="BD3" s="510"/>
      <c r="BE3" s="510"/>
      <c r="BF3" s="510"/>
      <c r="BG3" s="365"/>
      <c r="BH3" s="510" t="s">
        <v>505</v>
      </c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348" t="s">
        <v>537</v>
      </c>
      <c r="CB3" s="510"/>
      <c r="CC3" s="510"/>
      <c r="CD3" s="510"/>
      <c r="CE3" s="510"/>
      <c r="CF3" s="510"/>
      <c r="CG3" s="365"/>
      <c r="CH3" s="348" t="s">
        <v>507</v>
      </c>
      <c r="CI3" s="510"/>
      <c r="CJ3" s="510"/>
      <c r="CK3" s="510"/>
      <c r="CL3" s="510"/>
      <c r="CM3" s="510"/>
      <c r="CN3" s="510"/>
      <c r="CO3" s="510"/>
      <c r="CP3" s="510"/>
      <c r="CQ3" s="510"/>
      <c r="CR3" s="510"/>
      <c r="CS3" s="510"/>
      <c r="CT3" s="510"/>
      <c r="CU3" s="510"/>
      <c r="CV3" s="510"/>
      <c r="CW3" s="510"/>
      <c r="CX3" s="510"/>
      <c r="CY3" s="510"/>
      <c r="CZ3" s="510"/>
      <c r="DA3" s="510"/>
      <c r="DB3" s="510"/>
      <c r="DC3" s="510"/>
      <c r="DD3" s="510"/>
      <c r="DE3" s="365"/>
      <c r="DF3" s="348" t="s">
        <v>508</v>
      </c>
      <c r="DG3" s="510"/>
      <c r="DH3" s="510"/>
      <c r="DI3" s="510"/>
      <c r="DJ3" s="510"/>
      <c r="DK3" s="510"/>
      <c r="DL3" s="510"/>
      <c r="DM3" s="365"/>
      <c r="DN3" s="510" t="s">
        <v>514</v>
      </c>
      <c r="DO3" s="510"/>
      <c r="DP3" s="510"/>
      <c r="DQ3" s="510"/>
      <c r="DR3" s="510"/>
      <c r="DS3" s="510"/>
      <c r="DT3" s="510"/>
      <c r="DU3" s="510"/>
      <c r="DV3" s="510"/>
      <c r="DW3" s="510"/>
      <c r="DX3" s="510"/>
      <c r="DY3" s="510"/>
      <c r="DZ3" s="510"/>
      <c r="EA3" s="510"/>
      <c r="EB3" s="510"/>
      <c r="EC3" s="365"/>
      <c r="ED3" s="510" t="s">
        <v>516</v>
      </c>
      <c r="EE3" s="510"/>
      <c r="EF3" s="510"/>
      <c r="EG3" s="510"/>
      <c r="EH3" s="510"/>
      <c r="EI3" s="510"/>
      <c r="EJ3" s="510"/>
      <c r="EK3" s="510"/>
    </row>
    <row r="4" spans="1:141" s="25" customFormat="1" ht="12.75" x14ac:dyDescent="0.2">
      <c r="A4" s="512"/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360"/>
      <c r="W4" s="512"/>
      <c r="X4" s="512"/>
      <c r="Y4" s="512"/>
      <c r="Z4" s="512"/>
      <c r="AA4" s="512"/>
      <c r="AB4" s="512"/>
      <c r="AC4" s="512"/>
      <c r="AD4" s="512"/>
      <c r="AE4" s="512"/>
      <c r="AF4" s="512"/>
      <c r="AG4" s="512"/>
      <c r="AH4" s="512"/>
      <c r="AI4" s="364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360" t="s">
        <v>21</v>
      </c>
      <c r="AW4" s="512"/>
      <c r="AX4" s="512"/>
      <c r="AY4" s="512"/>
      <c r="AZ4" s="364"/>
      <c r="BA4" s="360" t="s">
        <v>504</v>
      </c>
      <c r="BB4" s="512"/>
      <c r="BC4" s="512"/>
      <c r="BD4" s="512"/>
      <c r="BE4" s="512"/>
      <c r="BF4" s="512"/>
      <c r="BG4" s="364"/>
      <c r="BH4" s="512"/>
      <c r="BI4" s="512"/>
      <c r="BJ4" s="512"/>
      <c r="BK4" s="512"/>
      <c r="BL4" s="512"/>
      <c r="BM4" s="512"/>
      <c r="BN4" s="512"/>
      <c r="BO4" s="512"/>
      <c r="BP4" s="512"/>
      <c r="BQ4" s="512"/>
      <c r="BR4" s="512"/>
      <c r="BS4" s="512"/>
      <c r="BT4" s="512"/>
      <c r="BU4" s="512"/>
      <c r="BV4" s="512"/>
      <c r="BW4" s="512"/>
      <c r="BX4" s="512"/>
      <c r="BY4" s="512"/>
      <c r="BZ4" s="512"/>
      <c r="CA4" s="360" t="s">
        <v>538</v>
      </c>
      <c r="CB4" s="512"/>
      <c r="CC4" s="512"/>
      <c r="CD4" s="512"/>
      <c r="CE4" s="512"/>
      <c r="CF4" s="512"/>
      <c r="CG4" s="364"/>
      <c r="CH4" s="360"/>
      <c r="CI4" s="512"/>
      <c r="CJ4" s="512"/>
      <c r="CK4" s="512"/>
      <c r="CL4" s="512"/>
      <c r="CM4" s="512"/>
      <c r="CN4" s="512"/>
      <c r="CO4" s="512"/>
      <c r="CP4" s="512"/>
      <c r="CQ4" s="512"/>
      <c r="CR4" s="512"/>
      <c r="CS4" s="512"/>
      <c r="CT4" s="512"/>
      <c r="CU4" s="512"/>
      <c r="CV4" s="512"/>
      <c r="CW4" s="512"/>
      <c r="CX4" s="512"/>
      <c r="CY4" s="512"/>
      <c r="CZ4" s="512"/>
      <c r="DA4" s="512"/>
      <c r="DB4" s="512"/>
      <c r="DC4" s="512"/>
      <c r="DD4" s="512"/>
      <c r="DE4" s="364"/>
      <c r="DF4" s="360" t="s">
        <v>509</v>
      </c>
      <c r="DG4" s="512"/>
      <c r="DH4" s="512"/>
      <c r="DI4" s="512"/>
      <c r="DJ4" s="512"/>
      <c r="DK4" s="512"/>
      <c r="DL4" s="512"/>
      <c r="DM4" s="364"/>
      <c r="DN4" s="512" t="s">
        <v>540</v>
      </c>
      <c r="DO4" s="512"/>
      <c r="DP4" s="512"/>
      <c r="DQ4" s="512"/>
      <c r="DR4" s="512"/>
      <c r="DS4" s="512"/>
      <c r="DT4" s="512"/>
      <c r="DU4" s="512"/>
      <c r="DV4" s="512"/>
      <c r="DW4" s="512"/>
      <c r="DX4" s="512"/>
      <c r="DY4" s="512"/>
      <c r="DZ4" s="512"/>
      <c r="EA4" s="512"/>
      <c r="EB4" s="512"/>
      <c r="EC4" s="364"/>
      <c r="ED4" s="512" t="s">
        <v>517</v>
      </c>
      <c r="EE4" s="512"/>
      <c r="EF4" s="512"/>
      <c r="EG4" s="512"/>
      <c r="EH4" s="512"/>
      <c r="EI4" s="512"/>
      <c r="EJ4" s="512"/>
      <c r="EK4" s="512"/>
    </row>
    <row r="5" spans="1:141" s="25" customFormat="1" ht="12.75" x14ac:dyDescent="0.2">
      <c r="A5" s="512"/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360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/>
      <c r="AH5" s="512"/>
      <c r="AI5" s="364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360"/>
      <c r="AW5" s="512"/>
      <c r="AX5" s="512"/>
      <c r="AY5" s="512"/>
      <c r="AZ5" s="364"/>
      <c r="BA5" s="360" t="s">
        <v>498</v>
      </c>
      <c r="BB5" s="512"/>
      <c r="BC5" s="512"/>
      <c r="BD5" s="512"/>
      <c r="BE5" s="512"/>
      <c r="BF5" s="512"/>
      <c r="BG5" s="364"/>
      <c r="BH5" s="512"/>
      <c r="BI5" s="512"/>
      <c r="BJ5" s="512"/>
      <c r="BK5" s="512"/>
      <c r="BL5" s="512"/>
      <c r="BM5" s="512"/>
      <c r="BN5" s="512"/>
      <c r="BO5" s="512"/>
      <c r="BP5" s="512"/>
      <c r="BQ5" s="512"/>
      <c r="BR5" s="512"/>
      <c r="BS5" s="512"/>
      <c r="BT5" s="512"/>
      <c r="BU5" s="512"/>
      <c r="BV5" s="512"/>
      <c r="BW5" s="512"/>
      <c r="BX5" s="512"/>
      <c r="BY5" s="512"/>
      <c r="BZ5" s="512"/>
      <c r="CA5" s="360" t="s">
        <v>539</v>
      </c>
      <c r="CB5" s="512"/>
      <c r="CC5" s="512"/>
      <c r="CD5" s="512"/>
      <c r="CE5" s="512"/>
      <c r="CF5" s="512"/>
      <c r="CG5" s="364"/>
      <c r="CH5" s="363"/>
      <c r="CI5" s="241"/>
      <c r="CJ5" s="241"/>
      <c r="CK5" s="241"/>
      <c r="CL5" s="241"/>
      <c r="CM5" s="241"/>
      <c r="CN5" s="241"/>
      <c r="CO5" s="241"/>
      <c r="CP5" s="241"/>
      <c r="CQ5" s="241"/>
      <c r="CR5" s="241"/>
      <c r="CS5" s="241"/>
      <c r="CT5" s="241"/>
      <c r="CU5" s="241"/>
      <c r="CV5" s="241"/>
      <c r="CW5" s="241"/>
      <c r="CX5" s="241"/>
      <c r="CY5" s="241"/>
      <c r="CZ5" s="241"/>
      <c r="DA5" s="241"/>
      <c r="DB5" s="241"/>
      <c r="DC5" s="241"/>
      <c r="DD5" s="241"/>
      <c r="DE5" s="361"/>
      <c r="DF5" s="360" t="s">
        <v>510</v>
      </c>
      <c r="DG5" s="512"/>
      <c r="DH5" s="512"/>
      <c r="DI5" s="512"/>
      <c r="DJ5" s="512"/>
      <c r="DK5" s="512"/>
      <c r="DL5" s="512"/>
      <c r="DM5" s="364"/>
      <c r="DN5" s="512" t="s">
        <v>498</v>
      </c>
      <c r="DO5" s="512"/>
      <c r="DP5" s="512"/>
      <c r="DQ5" s="512"/>
      <c r="DR5" s="512"/>
      <c r="DS5" s="512"/>
      <c r="DT5" s="512"/>
      <c r="DU5" s="512"/>
      <c r="DV5" s="512"/>
      <c r="DW5" s="512"/>
      <c r="DX5" s="512"/>
      <c r="DY5" s="512"/>
      <c r="DZ5" s="512"/>
      <c r="EA5" s="512"/>
      <c r="EB5" s="512"/>
      <c r="EC5" s="364"/>
      <c r="ED5" s="512" t="s">
        <v>518</v>
      </c>
      <c r="EE5" s="512"/>
      <c r="EF5" s="512"/>
      <c r="EG5" s="512"/>
      <c r="EH5" s="512"/>
      <c r="EI5" s="512"/>
      <c r="EJ5" s="512"/>
      <c r="EK5" s="512"/>
    </row>
    <row r="6" spans="1:141" s="25" customFormat="1" ht="12.75" x14ac:dyDescent="0.2">
      <c r="A6" s="512"/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  <c r="R6" s="512"/>
      <c r="S6" s="512"/>
      <c r="T6" s="512"/>
      <c r="U6" s="512"/>
      <c r="V6" s="360"/>
      <c r="W6" s="512"/>
      <c r="X6" s="512"/>
      <c r="Y6" s="512"/>
      <c r="Z6" s="512"/>
      <c r="AA6" s="512"/>
      <c r="AB6" s="512"/>
      <c r="AC6" s="512"/>
      <c r="AD6" s="512"/>
      <c r="AE6" s="512"/>
      <c r="AF6" s="512"/>
      <c r="AG6" s="512"/>
      <c r="AH6" s="512"/>
      <c r="AI6" s="364"/>
      <c r="AJ6" s="348" t="s">
        <v>467</v>
      </c>
      <c r="AK6" s="510"/>
      <c r="AL6" s="510"/>
      <c r="AM6" s="510"/>
      <c r="AN6" s="510"/>
      <c r="AO6" s="510"/>
      <c r="AP6" s="365"/>
      <c r="AQ6" s="348" t="s">
        <v>454</v>
      </c>
      <c r="AR6" s="510"/>
      <c r="AS6" s="510"/>
      <c r="AT6" s="510"/>
      <c r="AU6" s="365"/>
      <c r="AV6" s="360"/>
      <c r="AW6" s="512"/>
      <c r="AX6" s="512"/>
      <c r="AY6" s="512"/>
      <c r="AZ6" s="364"/>
      <c r="BA6" s="360"/>
      <c r="BB6" s="512"/>
      <c r="BC6" s="512"/>
      <c r="BD6" s="512"/>
      <c r="BE6" s="512"/>
      <c r="BF6" s="512"/>
      <c r="BG6" s="364"/>
      <c r="BH6" s="348" t="s">
        <v>467</v>
      </c>
      <c r="BI6" s="510"/>
      <c r="BJ6" s="510"/>
      <c r="BK6" s="510"/>
      <c r="BL6" s="510"/>
      <c r="BM6" s="510"/>
      <c r="BN6" s="510"/>
      <c r="BO6" s="365"/>
      <c r="BP6" s="348" t="s">
        <v>5</v>
      </c>
      <c r="BQ6" s="510"/>
      <c r="BR6" s="510"/>
      <c r="BS6" s="510"/>
      <c r="BT6" s="510"/>
      <c r="BU6" s="365"/>
      <c r="BV6" s="348" t="s">
        <v>454</v>
      </c>
      <c r="BW6" s="510"/>
      <c r="BX6" s="510"/>
      <c r="BY6" s="510"/>
      <c r="BZ6" s="510"/>
      <c r="CA6" s="360" t="s">
        <v>523</v>
      </c>
      <c r="CB6" s="512"/>
      <c r="CC6" s="512"/>
      <c r="CD6" s="512"/>
      <c r="CE6" s="512"/>
      <c r="CF6" s="512"/>
      <c r="CG6" s="364"/>
      <c r="CH6" s="510" t="s">
        <v>524</v>
      </c>
      <c r="CI6" s="510"/>
      <c r="CJ6" s="510"/>
      <c r="CK6" s="510"/>
      <c r="CL6" s="510"/>
      <c r="CM6" s="510"/>
      <c r="CN6" s="510"/>
      <c r="CO6" s="365"/>
      <c r="CP6" s="348" t="s">
        <v>527</v>
      </c>
      <c r="CQ6" s="510"/>
      <c r="CR6" s="510"/>
      <c r="CS6" s="510"/>
      <c r="CT6" s="510"/>
      <c r="CU6" s="510"/>
      <c r="CV6" s="510"/>
      <c r="CW6" s="365"/>
      <c r="CX6" s="348" t="s">
        <v>543</v>
      </c>
      <c r="CY6" s="510"/>
      <c r="CZ6" s="510"/>
      <c r="DA6" s="510"/>
      <c r="DB6" s="510"/>
      <c r="DC6" s="510"/>
      <c r="DD6" s="510"/>
      <c r="DE6" s="365"/>
      <c r="DF6" s="360" t="s">
        <v>541</v>
      </c>
      <c r="DG6" s="512"/>
      <c r="DH6" s="512"/>
      <c r="DI6" s="512"/>
      <c r="DJ6" s="512"/>
      <c r="DK6" s="512"/>
      <c r="DL6" s="512"/>
      <c r="DM6" s="364"/>
      <c r="DN6" s="348" t="s">
        <v>528</v>
      </c>
      <c r="DO6" s="510"/>
      <c r="DP6" s="510"/>
      <c r="DQ6" s="510"/>
      <c r="DR6" s="510"/>
      <c r="DS6" s="510"/>
      <c r="DT6" s="510"/>
      <c r="DU6" s="365"/>
      <c r="DV6" s="348" t="s">
        <v>528</v>
      </c>
      <c r="DW6" s="510"/>
      <c r="DX6" s="510"/>
      <c r="DY6" s="510"/>
      <c r="DZ6" s="510"/>
      <c r="EA6" s="510"/>
      <c r="EB6" s="510"/>
      <c r="EC6" s="365"/>
      <c r="ED6" s="512" t="s">
        <v>392</v>
      </c>
      <c r="EE6" s="512"/>
      <c r="EF6" s="512"/>
      <c r="EG6" s="512"/>
      <c r="EH6" s="512"/>
      <c r="EI6" s="512"/>
      <c r="EJ6" s="512"/>
      <c r="EK6" s="512"/>
    </row>
    <row r="7" spans="1:141" s="25" customFormat="1" ht="12.75" x14ac:dyDescent="0.2">
      <c r="A7" s="512"/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  <c r="M7" s="512"/>
      <c r="N7" s="512"/>
      <c r="O7" s="512"/>
      <c r="P7" s="512"/>
      <c r="Q7" s="512"/>
      <c r="R7" s="512"/>
      <c r="S7" s="512"/>
      <c r="T7" s="512"/>
      <c r="U7" s="512"/>
      <c r="V7" s="360"/>
      <c r="W7" s="512"/>
      <c r="X7" s="512"/>
      <c r="Y7" s="512"/>
      <c r="Z7" s="512"/>
      <c r="AA7" s="512"/>
      <c r="AB7" s="512"/>
      <c r="AC7" s="512"/>
      <c r="AD7" s="512"/>
      <c r="AE7" s="512"/>
      <c r="AF7" s="512"/>
      <c r="AG7" s="512"/>
      <c r="AH7" s="512"/>
      <c r="AI7" s="364"/>
      <c r="AJ7" s="360" t="s">
        <v>468</v>
      </c>
      <c r="AK7" s="512"/>
      <c r="AL7" s="512"/>
      <c r="AM7" s="512"/>
      <c r="AN7" s="512"/>
      <c r="AO7" s="512"/>
      <c r="AP7" s="364"/>
      <c r="AQ7" s="360" t="s">
        <v>519</v>
      </c>
      <c r="AR7" s="512"/>
      <c r="AS7" s="512"/>
      <c r="AT7" s="512"/>
      <c r="AU7" s="364"/>
      <c r="AV7" s="360"/>
      <c r="AW7" s="512"/>
      <c r="AX7" s="512"/>
      <c r="AY7" s="512"/>
      <c r="AZ7" s="364"/>
      <c r="BA7" s="360"/>
      <c r="BB7" s="512"/>
      <c r="BC7" s="512"/>
      <c r="BD7" s="512"/>
      <c r="BE7" s="512"/>
      <c r="BF7" s="512"/>
      <c r="BG7" s="364"/>
      <c r="BH7" s="360" t="s">
        <v>468</v>
      </c>
      <c r="BI7" s="512"/>
      <c r="BJ7" s="512"/>
      <c r="BK7" s="512"/>
      <c r="BL7" s="512"/>
      <c r="BM7" s="512"/>
      <c r="BN7" s="512"/>
      <c r="BO7" s="364"/>
      <c r="BP7" s="360"/>
      <c r="BQ7" s="512"/>
      <c r="BR7" s="512"/>
      <c r="BS7" s="512"/>
      <c r="BT7" s="512"/>
      <c r="BU7" s="364"/>
      <c r="BV7" s="360" t="s">
        <v>519</v>
      </c>
      <c r="BW7" s="512"/>
      <c r="BX7" s="512"/>
      <c r="BY7" s="512"/>
      <c r="BZ7" s="512"/>
      <c r="CA7" s="360" t="s">
        <v>1154</v>
      </c>
      <c r="CB7" s="512"/>
      <c r="CC7" s="512"/>
      <c r="CD7" s="512"/>
      <c r="CE7" s="512"/>
      <c r="CF7" s="512"/>
      <c r="CG7" s="364"/>
      <c r="CH7" s="512" t="s">
        <v>525</v>
      </c>
      <c r="CI7" s="512"/>
      <c r="CJ7" s="512"/>
      <c r="CK7" s="512"/>
      <c r="CL7" s="512"/>
      <c r="CM7" s="512"/>
      <c r="CN7" s="512"/>
      <c r="CO7" s="364"/>
      <c r="CP7" s="360" t="s">
        <v>881</v>
      </c>
      <c r="CQ7" s="512"/>
      <c r="CR7" s="512"/>
      <c r="CS7" s="512"/>
      <c r="CT7" s="512"/>
      <c r="CU7" s="512"/>
      <c r="CV7" s="512"/>
      <c r="CW7" s="364"/>
      <c r="CX7" s="360" t="s">
        <v>544</v>
      </c>
      <c r="CY7" s="512"/>
      <c r="CZ7" s="512"/>
      <c r="DA7" s="512"/>
      <c r="DB7" s="512"/>
      <c r="DC7" s="512"/>
      <c r="DD7" s="512"/>
      <c r="DE7" s="364"/>
      <c r="DF7" s="360" t="s">
        <v>542</v>
      </c>
      <c r="DG7" s="512"/>
      <c r="DH7" s="512"/>
      <c r="DI7" s="512"/>
      <c r="DJ7" s="512"/>
      <c r="DK7" s="512"/>
      <c r="DL7" s="512"/>
      <c r="DM7" s="364"/>
      <c r="DN7" s="360" t="s">
        <v>529</v>
      </c>
      <c r="DO7" s="512"/>
      <c r="DP7" s="512"/>
      <c r="DQ7" s="512"/>
      <c r="DR7" s="512"/>
      <c r="DS7" s="512"/>
      <c r="DT7" s="512"/>
      <c r="DU7" s="364"/>
      <c r="DV7" s="360" t="s">
        <v>532</v>
      </c>
      <c r="DW7" s="512"/>
      <c r="DX7" s="512"/>
      <c r="DY7" s="512"/>
      <c r="DZ7" s="512"/>
      <c r="EA7" s="512"/>
      <c r="EB7" s="512"/>
      <c r="EC7" s="364"/>
      <c r="ED7" s="512"/>
      <c r="EE7" s="512"/>
      <c r="EF7" s="512"/>
      <c r="EG7" s="512"/>
      <c r="EH7" s="512"/>
      <c r="EI7" s="512"/>
      <c r="EJ7" s="512"/>
      <c r="EK7" s="512"/>
    </row>
    <row r="8" spans="1:141" s="25" customFormat="1" ht="12.75" x14ac:dyDescent="0.2">
      <c r="A8" s="512"/>
      <c r="B8" s="512"/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  <c r="Q8" s="512"/>
      <c r="R8" s="512"/>
      <c r="S8" s="512"/>
      <c r="T8" s="512"/>
      <c r="U8" s="512"/>
      <c r="V8" s="360"/>
      <c r="W8" s="512"/>
      <c r="X8" s="512"/>
      <c r="Y8" s="512"/>
      <c r="Z8" s="512"/>
      <c r="AA8" s="512"/>
      <c r="AB8" s="512"/>
      <c r="AC8" s="512"/>
      <c r="AD8" s="512"/>
      <c r="AE8" s="512"/>
      <c r="AF8" s="512"/>
      <c r="AG8" s="512"/>
      <c r="AH8" s="512"/>
      <c r="AI8" s="364"/>
      <c r="AJ8" s="360"/>
      <c r="AK8" s="512"/>
      <c r="AL8" s="512"/>
      <c r="AM8" s="512"/>
      <c r="AN8" s="512"/>
      <c r="AO8" s="512"/>
      <c r="AP8" s="364"/>
      <c r="AQ8" s="360" t="s">
        <v>27</v>
      </c>
      <c r="AR8" s="512"/>
      <c r="AS8" s="512"/>
      <c r="AT8" s="512"/>
      <c r="AU8" s="364"/>
      <c r="AV8" s="360"/>
      <c r="AW8" s="512"/>
      <c r="AX8" s="512"/>
      <c r="AY8" s="512"/>
      <c r="AZ8" s="364"/>
      <c r="BA8" s="360"/>
      <c r="BB8" s="512"/>
      <c r="BC8" s="512"/>
      <c r="BD8" s="512"/>
      <c r="BE8" s="512"/>
      <c r="BF8" s="512"/>
      <c r="BG8" s="364"/>
      <c r="BH8" s="360"/>
      <c r="BI8" s="512"/>
      <c r="BJ8" s="512"/>
      <c r="BK8" s="512"/>
      <c r="BL8" s="512"/>
      <c r="BM8" s="512"/>
      <c r="BN8" s="512"/>
      <c r="BO8" s="364"/>
      <c r="BP8" s="360"/>
      <c r="BQ8" s="512"/>
      <c r="BR8" s="512"/>
      <c r="BS8" s="512"/>
      <c r="BT8" s="512"/>
      <c r="BU8" s="364"/>
      <c r="BV8" s="360" t="s">
        <v>520</v>
      </c>
      <c r="BW8" s="512"/>
      <c r="BX8" s="512"/>
      <c r="BY8" s="512"/>
      <c r="BZ8" s="512"/>
      <c r="CA8" s="360"/>
      <c r="CB8" s="512"/>
      <c r="CC8" s="512"/>
      <c r="CD8" s="512"/>
      <c r="CE8" s="512"/>
      <c r="CF8" s="512"/>
      <c r="CG8" s="364"/>
      <c r="CH8" s="512" t="s">
        <v>881</v>
      </c>
      <c r="CI8" s="512"/>
      <c r="CJ8" s="512"/>
      <c r="CK8" s="512"/>
      <c r="CL8" s="512"/>
      <c r="CM8" s="512"/>
      <c r="CN8" s="512"/>
      <c r="CO8" s="364"/>
      <c r="CP8" s="360"/>
      <c r="CQ8" s="512"/>
      <c r="CR8" s="512"/>
      <c r="CS8" s="512"/>
      <c r="CT8" s="512"/>
      <c r="CU8" s="512"/>
      <c r="CV8" s="512"/>
      <c r="CW8" s="364"/>
      <c r="CX8" s="360"/>
      <c r="CY8" s="512"/>
      <c r="CZ8" s="512"/>
      <c r="DA8" s="512"/>
      <c r="DB8" s="512"/>
      <c r="DC8" s="512"/>
      <c r="DD8" s="512"/>
      <c r="DE8" s="364"/>
      <c r="DF8" s="360" t="s">
        <v>498</v>
      </c>
      <c r="DG8" s="512"/>
      <c r="DH8" s="512"/>
      <c r="DI8" s="512"/>
      <c r="DJ8" s="512"/>
      <c r="DK8" s="512"/>
      <c r="DL8" s="512"/>
      <c r="DM8" s="364"/>
      <c r="DN8" s="360" t="s">
        <v>530</v>
      </c>
      <c r="DO8" s="512"/>
      <c r="DP8" s="512"/>
      <c r="DQ8" s="512"/>
      <c r="DR8" s="512"/>
      <c r="DS8" s="512"/>
      <c r="DT8" s="512"/>
      <c r="DU8" s="364"/>
      <c r="DV8" s="360" t="s">
        <v>307</v>
      </c>
      <c r="DW8" s="512"/>
      <c r="DX8" s="512"/>
      <c r="DY8" s="512"/>
      <c r="DZ8" s="512"/>
      <c r="EA8" s="512"/>
      <c r="EB8" s="512"/>
      <c r="EC8" s="364"/>
      <c r="ED8" s="512"/>
      <c r="EE8" s="512"/>
      <c r="EF8" s="512"/>
      <c r="EG8" s="512"/>
      <c r="EH8" s="512"/>
      <c r="EI8" s="512"/>
      <c r="EJ8" s="512"/>
      <c r="EK8" s="512"/>
    </row>
    <row r="9" spans="1:141" s="25" customFormat="1" ht="12.75" customHeight="1" x14ac:dyDescent="0.2">
      <c r="A9" s="241"/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363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361"/>
      <c r="AJ9" s="363"/>
      <c r="AK9" s="241"/>
      <c r="AL9" s="241"/>
      <c r="AM9" s="241"/>
      <c r="AN9" s="241"/>
      <c r="AO9" s="241"/>
      <c r="AP9" s="361"/>
      <c r="AQ9" s="363"/>
      <c r="AR9" s="241"/>
      <c r="AS9" s="241"/>
      <c r="AT9" s="241"/>
      <c r="AU9" s="361"/>
      <c r="AV9" s="363"/>
      <c r="AW9" s="241"/>
      <c r="AX9" s="241"/>
      <c r="AY9" s="241"/>
      <c r="AZ9" s="361"/>
      <c r="BA9" s="363"/>
      <c r="BB9" s="241"/>
      <c r="BC9" s="241"/>
      <c r="BD9" s="241"/>
      <c r="BE9" s="241"/>
      <c r="BF9" s="241"/>
      <c r="BG9" s="361"/>
      <c r="BH9" s="363"/>
      <c r="BI9" s="241"/>
      <c r="BJ9" s="241"/>
      <c r="BK9" s="241"/>
      <c r="BL9" s="241"/>
      <c r="BM9" s="241"/>
      <c r="BN9" s="241"/>
      <c r="BO9" s="361"/>
      <c r="BP9" s="363"/>
      <c r="BQ9" s="241"/>
      <c r="BR9" s="241"/>
      <c r="BS9" s="241"/>
      <c r="BT9" s="241"/>
      <c r="BU9" s="361"/>
      <c r="BV9" s="363"/>
      <c r="BW9" s="241"/>
      <c r="BX9" s="241"/>
      <c r="BY9" s="241"/>
      <c r="BZ9" s="241"/>
      <c r="CA9" s="363"/>
      <c r="CB9" s="241"/>
      <c r="CC9" s="241"/>
      <c r="CD9" s="241"/>
      <c r="CE9" s="241"/>
      <c r="CF9" s="241"/>
      <c r="CG9" s="361"/>
      <c r="CH9" s="241"/>
      <c r="CI9" s="241"/>
      <c r="CJ9" s="241"/>
      <c r="CK9" s="241"/>
      <c r="CL9" s="241"/>
      <c r="CM9" s="241"/>
      <c r="CN9" s="241"/>
      <c r="CO9" s="361"/>
      <c r="CP9" s="363"/>
      <c r="CQ9" s="241"/>
      <c r="CR9" s="241"/>
      <c r="CS9" s="241"/>
      <c r="CT9" s="241"/>
      <c r="CU9" s="241"/>
      <c r="CV9" s="241"/>
      <c r="CW9" s="361"/>
      <c r="CX9" s="363"/>
      <c r="CY9" s="241"/>
      <c r="CZ9" s="241"/>
      <c r="DA9" s="241"/>
      <c r="DB9" s="241"/>
      <c r="DC9" s="241"/>
      <c r="DD9" s="241"/>
      <c r="DE9" s="361"/>
      <c r="DF9" s="363" t="s">
        <v>513</v>
      </c>
      <c r="DG9" s="241"/>
      <c r="DH9" s="241"/>
      <c r="DI9" s="241"/>
      <c r="DJ9" s="241"/>
      <c r="DK9" s="241"/>
      <c r="DL9" s="241"/>
      <c r="DM9" s="361"/>
      <c r="DN9" s="579" t="s">
        <v>531</v>
      </c>
      <c r="DO9" s="288"/>
      <c r="DP9" s="288"/>
      <c r="DQ9" s="288"/>
      <c r="DR9" s="288"/>
      <c r="DS9" s="288"/>
      <c r="DT9" s="288"/>
      <c r="DU9" s="584"/>
      <c r="DV9" s="579" t="s">
        <v>533</v>
      </c>
      <c r="DW9" s="288"/>
      <c r="DX9" s="288"/>
      <c r="DY9" s="288"/>
      <c r="DZ9" s="288"/>
      <c r="EA9" s="288"/>
      <c r="EB9" s="288"/>
      <c r="EC9" s="584"/>
      <c r="ED9" s="241"/>
      <c r="EE9" s="241"/>
      <c r="EF9" s="241"/>
      <c r="EG9" s="241"/>
      <c r="EH9" s="241"/>
      <c r="EI9" s="241"/>
      <c r="EJ9" s="241"/>
      <c r="EK9" s="241"/>
    </row>
    <row r="10" spans="1:141" s="25" customFormat="1" ht="13.5" thickBot="1" x14ac:dyDescent="0.25">
      <c r="A10" s="356">
        <v>1</v>
      </c>
      <c r="B10" s="357"/>
      <c r="C10" s="357"/>
      <c r="D10" s="357"/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57"/>
      <c r="U10" s="357"/>
      <c r="V10" s="347">
        <v>2</v>
      </c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>
        <v>3</v>
      </c>
      <c r="AK10" s="347"/>
      <c r="AL10" s="347"/>
      <c r="AM10" s="347"/>
      <c r="AN10" s="347"/>
      <c r="AO10" s="347"/>
      <c r="AP10" s="347"/>
      <c r="AQ10" s="347">
        <v>4</v>
      </c>
      <c r="AR10" s="347"/>
      <c r="AS10" s="347"/>
      <c r="AT10" s="347"/>
      <c r="AU10" s="347"/>
      <c r="AV10" s="347">
        <v>5</v>
      </c>
      <c r="AW10" s="347"/>
      <c r="AX10" s="347"/>
      <c r="AY10" s="347"/>
      <c r="AZ10" s="347"/>
      <c r="BA10" s="347">
        <v>6</v>
      </c>
      <c r="BB10" s="347"/>
      <c r="BC10" s="347"/>
      <c r="BD10" s="347"/>
      <c r="BE10" s="347"/>
      <c r="BF10" s="347"/>
      <c r="BG10" s="347"/>
      <c r="BH10" s="347">
        <v>7</v>
      </c>
      <c r="BI10" s="347"/>
      <c r="BJ10" s="347"/>
      <c r="BK10" s="347"/>
      <c r="BL10" s="347"/>
      <c r="BM10" s="347"/>
      <c r="BN10" s="347"/>
      <c r="BO10" s="347"/>
      <c r="BP10" s="347">
        <v>8</v>
      </c>
      <c r="BQ10" s="347"/>
      <c r="BR10" s="347"/>
      <c r="BS10" s="347"/>
      <c r="BT10" s="347"/>
      <c r="BU10" s="347"/>
      <c r="BV10" s="347">
        <v>9</v>
      </c>
      <c r="BW10" s="347"/>
      <c r="BX10" s="347"/>
      <c r="BY10" s="347"/>
      <c r="BZ10" s="347"/>
      <c r="CA10" s="359">
        <v>10</v>
      </c>
      <c r="CB10" s="359"/>
      <c r="CC10" s="359"/>
      <c r="CD10" s="359"/>
      <c r="CE10" s="359"/>
      <c r="CF10" s="359"/>
      <c r="CG10" s="359"/>
      <c r="CH10" s="347">
        <v>11</v>
      </c>
      <c r="CI10" s="347"/>
      <c r="CJ10" s="347"/>
      <c r="CK10" s="347"/>
      <c r="CL10" s="347"/>
      <c r="CM10" s="347"/>
      <c r="CN10" s="347"/>
      <c r="CO10" s="347"/>
      <c r="CP10" s="347">
        <v>12</v>
      </c>
      <c r="CQ10" s="347"/>
      <c r="CR10" s="347"/>
      <c r="CS10" s="347"/>
      <c r="CT10" s="347"/>
      <c r="CU10" s="347"/>
      <c r="CV10" s="347"/>
      <c r="CW10" s="347"/>
      <c r="CX10" s="347">
        <v>13</v>
      </c>
      <c r="CY10" s="347"/>
      <c r="CZ10" s="347"/>
      <c r="DA10" s="347"/>
      <c r="DB10" s="347"/>
      <c r="DC10" s="347"/>
      <c r="DD10" s="347"/>
      <c r="DE10" s="347"/>
      <c r="DF10" s="347">
        <v>14</v>
      </c>
      <c r="DG10" s="347"/>
      <c r="DH10" s="347"/>
      <c r="DI10" s="347"/>
      <c r="DJ10" s="347"/>
      <c r="DK10" s="347"/>
      <c r="DL10" s="347"/>
      <c r="DM10" s="347"/>
      <c r="DN10" s="347">
        <v>15</v>
      </c>
      <c r="DO10" s="347"/>
      <c r="DP10" s="347"/>
      <c r="DQ10" s="347"/>
      <c r="DR10" s="347"/>
      <c r="DS10" s="347"/>
      <c r="DT10" s="347"/>
      <c r="DU10" s="347"/>
      <c r="DV10" s="347">
        <v>16</v>
      </c>
      <c r="DW10" s="347"/>
      <c r="DX10" s="347"/>
      <c r="DY10" s="347"/>
      <c r="DZ10" s="347"/>
      <c r="EA10" s="347"/>
      <c r="EB10" s="347"/>
      <c r="EC10" s="347"/>
      <c r="ED10" s="347">
        <v>17</v>
      </c>
      <c r="EE10" s="347"/>
      <c r="EF10" s="347"/>
      <c r="EG10" s="347"/>
      <c r="EH10" s="347"/>
      <c r="EI10" s="347"/>
      <c r="EJ10" s="347"/>
      <c r="EK10" s="348"/>
    </row>
    <row r="11" spans="1:141" s="25" customFormat="1" ht="15" customHeight="1" x14ac:dyDescent="0.2">
      <c r="A11" s="286" t="s">
        <v>411</v>
      </c>
      <c r="B11" s="286"/>
      <c r="C11" s="286"/>
      <c r="D11" s="286"/>
      <c r="E11" s="286"/>
      <c r="F11" s="286"/>
      <c r="G11" s="286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  <c r="U11" s="286"/>
      <c r="V11" s="306" t="s">
        <v>39</v>
      </c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525" t="s">
        <v>1485</v>
      </c>
      <c r="AK11" s="525"/>
      <c r="AL11" s="525"/>
      <c r="AM11" s="525"/>
      <c r="AN11" s="525"/>
      <c r="AO11" s="525"/>
      <c r="AP11" s="525"/>
      <c r="AQ11" s="306" t="s">
        <v>1486</v>
      </c>
      <c r="AR11" s="306"/>
      <c r="AS11" s="306"/>
      <c r="AT11" s="306"/>
      <c r="AU11" s="634"/>
      <c r="AV11" s="349" t="s">
        <v>40</v>
      </c>
      <c r="AW11" s="350"/>
      <c r="AX11" s="350"/>
      <c r="AY11" s="350"/>
      <c r="AZ11" s="350"/>
      <c r="BA11" s="623"/>
      <c r="BB11" s="623"/>
      <c r="BC11" s="623"/>
      <c r="BD11" s="623"/>
      <c r="BE11" s="623"/>
      <c r="BF11" s="623"/>
      <c r="BG11" s="623"/>
      <c r="BH11" s="623" t="s">
        <v>39</v>
      </c>
      <c r="BI11" s="623"/>
      <c r="BJ11" s="623"/>
      <c r="BK11" s="623"/>
      <c r="BL11" s="623"/>
      <c r="BM11" s="623"/>
      <c r="BN11" s="623"/>
      <c r="BO11" s="623"/>
      <c r="BP11" s="350" t="s">
        <v>39</v>
      </c>
      <c r="BQ11" s="350"/>
      <c r="BR11" s="350"/>
      <c r="BS11" s="350"/>
      <c r="BT11" s="350"/>
      <c r="BU11" s="350"/>
      <c r="BV11" s="350" t="s">
        <v>39</v>
      </c>
      <c r="BW11" s="350"/>
      <c r="BX11" s="350"/>
      <c r="BY11" s="350"/>
      <c r="BZ11" s="350"/>
      <c r="CA11" s="623" t="s">
        <v>39</v>
      </c>
      <c r="CB11" s="623"/>
      <c r="CC11" s="623"/>
      <c r="CD11" s="623"/>
      <c r="CE11" s="623"/>
      <c r="CF11" s="623"/>
      <c r="CG11" s="623"/>
      <c r="CH11" s="623" t="s">
        <v>39</v>
      </c>
      <c r="CI11" s="623"/>
      <c r="CJ11" s="623"/>
      <c r="CK11" s="623"/>
      <c r="CL11" s="623"/>
      <c r="CM11" s="623"/>
      <c r="CN11" s="623"/>
      <c r="CO11" s="623"/>
      <c r="CP11" s="623" t="s">
        <v>39</v>
      </c>
      <c r="CQ11" s="623"/>
      <c r="CR11" s="623"/>
      <c r="CS11" s="623"/>
      <c r="CT11" s="623"/>
      <c r="CU11" s="623"/>
      <c r="CV11" s="623"/>
      <c r="CW11" s="623"/>
      <c r="CX11" s="623"/>
      <c r="CY11" s="623"/>
      <c r="CZ11" s="623"/>
      <c r="DA11" s="623"/>
      <c r="DB11" s="623"/>
      <c r="DC11" s="623"/>
      <c r="DD11" s="623"/>
      <c r="DE11" s="623"/>
      <c r="DF11" s="623"/>
      <c r="DG11" s="623"/>
      <c r="DH11" s="623"/>
      <c r="DI11" s="623"/>
      <c r="DJ11" s="623"/>
      <c r="DK11" s="623"/>
      <c r="DL11" s="623"/>
      <c r="DM11" s="623"/>
      <c r="DN11" s="623" t="s">
        <v>39</v>
      </c>
      <c r="DO11" s="623"/>
      <c r="DP11" s="623"/>
      <c r="DQ11" s="623"/>
      <c r="DR11" s="623"/>
      <c r="DS11" s="623"/>
      <c r="DT11" s="623"/>
      <c r="DU11" s="623"/>
      <c r="DV11" s="623" t="s">
        <v>39</v>
      </c>
      <c r="DW11" s="623"/>
      <c r="DX11" s="623"/>
      <c r="DY11" s="623"/>
      <c r="DZ11" s="623"/>
      <c r="EA11" s="623"/>
      <c r="EB11" s="623"/>
      <c r="EC11" s="623"/>
      <c r="ED11" s="623" t="s">
        <v>39</v>
      </c>
      <c r="EE11" s="623"/>
      <c r="EF11" s="623"/>
      <c r="EG11" s="623"/>
      <c r="EH11" s="623"/>
      <c r="EI11" s="623"/>
      <c r="EJ11" s="623"/>
      <c r="EK11" s="625"/>
    </row>
    <row r="12" spans="1:141" s="25" customFormat="1" ht="12.75" x14ac:dyDescent="0.2">
      <c r="A12" s="313" t="s">
        <v>133</v>
      </c>
      <c r="B12" s="313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534"/>
      <c r="W12" s="534"/>
      <c r="X12" s="534"/>
      <c r="Y12" s="534"/>
      <c r="Z12" s="534"/>
      <c r="AA12" s="534"/>
      <c r="AB12" s="534"/>
      <c r="AC12" s="534"/>
      <c r="AD12" s="534"/>
      <c r="AE12" s="534"/>
      <c r="AF12" s="534"/>
      <c r="AG12" s="534"/>
      <c r="AH12" s="534"/>
      <c r="AI12" s="534"/>
      <c r="AJ12" s="525" t="s">
        <v>1485</v>
      </c>
      <c r="AK12" s="525"/>
      <c r="AL12" s="525"/>
      <c r="AM12" s="525"/>
      <c r="AN12" s="525"/>
      <c r="AO12" s="525"/>
      <c r="AP12" s="525"/>
      <c r="AQ12" s="306" t="s">
        <v>1486</v>
      </c>
      <c r="AR12" s="306"/>
      <c r="AS12" s="306"/>
      <c r="AT12" s="306"/>
      <c r="AU12" s="634"/>
      <c r="AV12" s="305" t="s">
        <v>419</v>
      </c>
      <c r="AW12" s="306"/>
      <c r="AX12" s="306"/>
      <c r="AY12" s="306"/>
      <c r="AZ12" s="306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306"/>
      <c r="BQ12" s="306"/>
      <c r="BR12" s="306"/>
      <c r="BS12" s="306"/>
      <c r="BT12" s="306"/>
      <c r="BU12" s="306"/>
      <c r="BV12" s="306"/>
      <c r="BW12" s="306"/>
      <c r="BX12" s="306"/>
      <c r="BY12" s="306"/>
      <c r="BZ12" s="306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5"/>
      <c r="EA12" s="525"/>
      <c r="EB12" s="525"/>
      <c r="EC12" s="525"/>
      <c r="ED12" s="525"/>
      <c r="EE12" s="525"/>
      <c r="EF12" s="525"/>
      <c r="EG12" s="525"/>
      <c r="EH12" s="525"/>
      <c r="EI12" s="525"/>
      <c r="EJ12" s="525"/>
      <c r="EK12" s="628"/>
    </row>
    <row r="13" spans="1:141" s="25" customFormat="1" ht="12.75" x14ac:dyDescent="0.2">
      <c r="A13" s="290"/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534"/>
      <c r="W13" s="534"/>
      <c r="X13" s="534"/>
      <c r="Y13" s="534"/>
      <c r="Z13" s="534"/>
      <c r="AA13" s="534"/>
      <c r="AB13" s="534"/>
      <c r="AC13" s="534"/>
      <c r="AD13" s="534"/>
      <c r="AE13" s="534"/>
      <c r="AF13" s="534"/>
      <c r="AG13" s="534"/>
      <c r="AH13" s="534"/>
      <c r="AI13" s="534"/>
      <c r="AJ13" s="525"/>
      <c r="AK13" s="525"/>
      <c r="AL13" s="525"/>
      <c r="AM13" s="525"/>
      <c r="AN13" s="525"/>
      <c r="AO13" s="525"/>
      <c r="AP13" s="525"/>
      <c r="AQ13" s="306"/>
      <c r="AR13" s="306"/>
      <c r="AS13" s="306"/>
      <c r="AT13" s="306"/>
      <c r="AU13" s="634"/>
      <c r="AV13" s="305"/>
      <c r="AW13" s="306"/>
      <c r="AX13" s="306"/>
      <c r="AY13" s="306"/>
      <c r="AZ13" s="306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306"/>
      <c r="BQ13" s="306"/>
      <c r="BR13" s="306"/>
      <c r="BS13" s="306"/>
      <c r="BT13" s="306"/>
      <c r="BU13" s="306"/>
      <c r="BV13" s="306"/>
      <c r="BW13" s="306"/>
      <c r="BX13" s="306"/>
      <c r="BY13" s="306"/>
      <c r="BZ13" s="306"/>
      <c r="CA13" s="525"/>
      <c r="CB13" s="525"/>
      <c r="CC13" s="525"/>
      <c r="CD13" s="525"/>
      <c r="CE13" s="525"/>
      <c r="CF13" s="525"/>
      <c r="CG13" s="525"/>
      <c r="CH13" s="525"/>
      <c r="CI13" s="525"/>
      <c r="CJ13" s="525"/>
      <c r="CK13" s="525"/>
      <c r="CL13" s="525"/>
      <c r="CM13" s="525"/>
      <c r="CN13" s="525"/>
      <c r="CO13" s="525"/>
      <c r="CP13" s="525"/>
      <c r="CQ13" s="525"/>
      <c r="CR13" s="525"/>
      <c r="CS13" s="525"/>
      <c r="CT13" s="525"/>
      <c r="CU13" s="525"/>
      <c r="CV13" s="525"/>
      <c r="CW13" s="525"/>
      <c r="CX13" s="525"/>
      <c r="CY13" s="525"/>
      <c r="CZ13" s="525"/>
      <c r="DA13" s="525"/>
      <c r="DB13" s="525"/>
      <c r="DC13" s="525"/>
      <c r="DD13" s="525"/>
      <c r="DE13" s="525"/>
      <c r="DF13" s="525"/>
      <c r="DG13" s="525"/>
      <c r="DH13" s="525"/>
      <c r="DI13" s="525"/>
      <c r="DJ13" s="525"/>
      <c r="DK13" s="525"/>
      <c r="DL13" s="525"/>
      <c r="DM13" s="525"/>
      <c r="DN13" s="525"/>
      <c r="DO13" s="525"/>
      <c r="DP13" s="525"/>
      <c r="DQ13" s="525"/>
      <c r="DR13" s="525"/>
      <c r="DS13" s="525"/>
      <c r="DT13" s="525"/>
      <c r="DU13" s="525"/>
      <c r="DV13" s="525"/>
      <c r="DW13" s="525"/>
      <c r="DX13" s="525"/>
      <c r="DY13" s="525"/>
      <c r="DZ13" s="525"/>
      <c r="EA13" s="525"/>
      <c r="EB13" s="525"/>
      <c r="EC13" s="525"/>
      <c r="ED13" s="525"/>
      <c r="EE13" s="525"/>
      <c r="EF13" s="525"/>
      <c r="EG13" s="525"/>
      <c r="EH13" s="525"/>
      <c r="EI13" s="525"/>
      <c r="EJ13" s="525"/>
      <c r="EK13" s="628"/>
    </row>
    <row r="14" spans="1:141" s="25" customFormat="1" ht="15" customHeight="1" thickBot="1" x14ac:dyDescent="0.25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534"/>
      <c r="W14" s="534"/>
      <c r="X14" s="534"/>
      <c r="Y14" s="534"/>
      <c r="Z14" s="534"/>
      <c r="AA14" s="534"/>
      <c r="AB14" s="534"/>
      <c r="AC14" s="534"/>
      <c r="AD14" s="534"/>
      <c r="AE14" s="534"/>
      <c r="AF14" s="534"/>
      <c r="AG14" s="534"/>
      <c r="AH14" s="534"/>
      <c r="AI14" s="534"/>
      <c r="AJ14" s="525" t="s">
        <v>1485</v>
      </c>
      <c r="AK14" s="525"/>
      <c r="AL14" s="525"/>
      <c r="AM14" s="525"/>
      <c r="AN14" s="525"/>
      <c r="AO14" s="525"/>
      <c r="AP14" s="525"/>
      <c r="AQ14" s="306" t="s">
        <v>1486</v>
      </c>
      <c r="AR14" s="306"/>
      <c r="AS14" s="306"/>
      <c r="AT14" s="306"/>
      <c r="AU14" s="634"/>
      <c r="AV14" s="305"/>
      <c r="AW14" s="306"/>
      <c r="AX14" s="306"/>
      <c r="AY14" s="306"/>
      <c r="AZ14" s="306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306"/>
      <c r="BQ14" s="306"/>
      <c r="BR14" s="306"/>
      <c r="BS14" s="306"/>
      <c r="BT14" s="306"/>
      <c r="BU14" s="306"/>
      <c r="BV14" s="306"/>
      <c r="BW14" s="306"/>
      <c r="BX14" s="306"/>
      <c r="BY14" s="306"/>
      <c r="BZ14" s="306"/>
      <c r="CA14" s="525"/>
      <c r="CB14" s="525"/>
      <c r="CC14" s="525"/>
      <c r="CD14" s="525"/>
      <c r="CE14" s="525"/>
      <c r="CF14" s="525"/>
      <c r="CG14" s="525"/>
      <c r="CH14" s="525"/>
      <c r="CI14" s="525"/>
      <c r="CJ14" s="525"/>
      <c r="CK14" s="525"/>
      <c r="CL14" s="525"/>
      <c r="CM14" s="525"/>
      <c r="CN14" s="525"/>
      <c r="CO14" s="525"/>
      <c r="CP14" s="525"/>
      <c r="CQ14" s="525"/>
      <c r="CR14" s="525"/>
      <c r="CS14" s="525"/>
      <c r="CT14" s="525"/>
      <c r="CU14" s="525"/>
      <c r="CV14" s="525"/>
      <c r="CW14" s="525"/>
      <c r="CX14" s="525"/>
      <c r="CY14" s="525"/>
      <c r="CZ14" s="525"/>
      <c r="DA14" s="525"/>
      <c r="DB14" s="525"/>
      <c r="DC14" s="525"/>
      <c r="DD14" s="525"/>
      <c r="DE14" s="525"/>
      <c r="DF14" s="525"/>
      <c r="DG14" s="525"/>
      <c r="DH14" s="525"/>
      <c r="DI14" s="525"/>
      <c r="DJ14" s="525"/>
      <c r="DK14" s="525"/>
      <c r="DL14" s="525"/>
      <c r="DM14" s="525"/>
      <c r="DN14" s="525"/>
      <c r="DO14" s="525"/>
      <c r="DP14" s="525"/>
      <c r="DQ14" s="525"/>
      <c r="DR14" s="525"/>
      <c r="DS14" s="525"/>
      <c r="DT14" s="525"/>
      <c r="DU14" s="525"/>
      <c r="DV14" s="525"/>
      <c r="DW14" s="525"/>
      <c r="DX14" s="525"/>
      <c r="DY14" s="525"/>
      <c r="DZ14" s="525"/>
      <c r="EA14" s="525"/>
      <c r="EB14" s="525"/>
      <c r="EC14" s="525"/>
      <c r="ED14" s="525"/>
      <c r="EE14" s="525"/>
      <c r="EF14" s="525"/>
      <c r="EG14" s="525"/>
      <c r="EH14" s="525"/>
      <c r="EI14" s="525"/>
      <c r="EJ14" s="525"/>
      <c r="EK14" s="628"/>
    </row>
    <row r="15" spans="1:141" s="25" customFormat="1" ht="15" customHeight="1" x14ac:dyDescent="0.2">
      <c r="A15" s="286" t="s">
        <v>412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306" t="s">
        <v>39</v>
      </c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525" t="s">
        <v>1487</v>
      </c>
      <c r="AK15" s="525"/>
      <c r="AL15" s="525"/>
      <c r="AM15" s="525"/>
      <c r="AN15" s="525"/>
      <c r="AO15" s="525"/>
      <c r="AP15" s="525"/>
      <c r="AQ15" s="306" t="s">
        <v>1488</v>
      </c>
      <c r="AR15" s="306"/>
      <c r="AS15" s="306"/>
      <c r="AT15" s="306"/>
      <c r="AU15" s="634"/>
      <c r="AV15" s="305" t="s">
        <v>41</v>
      </c>
      <c r="AW15" s="306"/>
      <c r="AX15" s="306"/>
      <c r="AY15" s="306"/>
      <c r="AZ15" s="306"/>
      <c r="BA15" s="525"/>
      <c r="BB15" s="525"/>
      <c r="BC15" s="525"/>
      <c r="BD15" s="525"/>
      <c r="BE15" s="525"/>
      <c r="BF15" s="525"/>
      <c r="BG15" s="525"/>
      <c r="BH15" s="623" t="s">
        <v>39</v>
      </c>
      <c r="BI15" s="623"/>
      <c r="BJ15" s="623"/>
      <c r="BK15" s="623"/>
      <c r="BL15" s="623"/>
      <c r="BM15" s="623"/>
      <c r="BN15" s="623"/>
      <c r="BO15" s="623"/>
      <c r="BP15" s="350" t="s">
        <v>39</v>
      </c>
      <c r="BQ15" s="350"/>
      <c r="BR15" s="350"/>
      <c r="BS15" s="350"/>
      <c r="BT15" s="350"/>
      <c r="BU15" s="350"/>
      <c r="BV15" s="350" t="s">
        <v>39</v>
      </c>
      <c r="BW15" s="350"/>
      <c r="BX15" s="350"/>
      <c r="BY15" s="350"/>
      <c r="BZ15" s="350"/>
      <c r="CA15" s="623" t="s">
        <v>39</v>
      </c>
      <c r="CB15" s="623"/>
      <c r="CC15" s="623"/>
      <c r="CD15" s="623"/>
      <c r="CE15" s="623"/>
      <c r="CF15" s="623"/>
      <c r="CG15" s="623"/>
      <c r="CH15" s="623" t="s">
        <v>39</v>
      </c>
      <c r="CI15" s="623"/>
      <c r="CJ15" s="623"/>
      <c r="CK15" s="623"/>
      <c r="CL15" s="623"/>
      <c r="CM15" s="623"/>
      <c r="CN15" s="623"/>
      <c r="CO15" s="623"/>
      <c r="CP15" s="623" t="s">
        <v>39</v>
      </c>
      <c r="CQ15" s="623"/>
      <c r="CR15" s="623"/>
      <c r="CS15" s="623"/>
      <c r="CT15" s="623"/>
      <c r="CU15" s="623"/>
      <c r="CV15" s="623"/>
      <c r="CW15" s="623"/>
      <c r="CX15" s="623"/>
      <c r="CY15" s="623"/>
      <c r="CZ15" s="623"/>
      <c r="DA15" s="623"/>
      <c r="DB15" s="623"/>
      <c r="DC15" s="623"/>
      <c r="DD15" s="623"/>
      <c r="DE15" s="623"/>
      <c r="DF15" s="623"/>
      <c r="DG15" s="623"/>
      <c r="DH15" s="623"/>
      <c r="DI15" s="623"/>
      <c r="DJ15" s="623"/>
      <c r="DK15" s="623"/>
      <c r="DL15" s="623"/>
      <c r="DM15" s="623"/>
      <c r="DN15" s="623" t="s">
        <v>39</v>
      </c>
      <c r="DO15" s="623"/>
      <c r="DP15" s="623"/>
      <c r="DQ15" s="623"/>
      <c r="DR15" s="623"/>
      <c r="DS15" s="623"/>
      <c r="DT15" s="623"/>
      <c r="DU15" s="623"/>
      <c r="DV15" s="623" t="s">
        <v>39</v>
      </c>
      <c r="DW15" s="623"/>
      <c r="DX15" s="623"/>
      <c r="DY15" s="623"/>
      <c r="DZ15" s="623"/>
      <c r="EA15" s="623"/>
      <c r="EB15" s="623"/>
      <c r="EC15" s="623"/>
      <c r="ED15" s="623" t="s">
        <v>39</v>
      </c>
      <c r="EE15" s="623"/>
      <c r="EF15" s="623"/>
      <c r="EG15" s="623"/>
      <c r="EH15" s="623"/>
      <c r="EI15" s="623"/>
      <c r="EJ15" s="623"/>
      <c r="EK15" s="625"/>
    </row>
    <row r="16" spans="1:141" s="25" customFormat="1" ht="12.75" x14ac:dyDescent="0.2">
      <c r="A16" s="313" t="s">
        <v>133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534"/>
      <c r="W16" s="534"/>
      <c r="X16" s="534"/>
      <c r="Y16" s="534"/>
      <c r="Z16" s="534"/>
      <c r="AA16" s="534"/>
      <c r="AB16" s="534"/>
      <c r="AC16" s="534"/>
      <c r="AD16" s="534"/>
      <c r="AE16" s="534"/>
      <c r="AF16" s="534"/>
      <c r="AG16" s="534"/>
      <c r="AH16" s="534"/>
      <c r="AI16" s="534"/>
      <c r="AJ16" s="525" t="s">
        <v>1487</v>
      </c>
      <c r="AK16" s="525"/>
      <c r="AL16" s="525"/>
      <c r="AM16" s="525"/>
      <c r="AN16" s="525"/>
      <c r="AO16" s="525"/>
      <c r="AP16" s="525"/>
      <c r="AQ16" s="306" t="s">
        <v>1488</v>
      </c>
      <c r="AR16" s="306"/>
      <c r="AS16" s="306"/>
      <c r="AT16" s="306"/>
      <c r="AU16" s="634"/>
      <c r="AV16" s="305" t="s">
        <v>420</v>
      </c>
      <c r="AW16" s="306"/>
      <c r="AX16" s="306"/>
      <c r="AY16" s="306"/>
      <c r="AZ16" s="306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306"/>
      <c r="BQ16" s="306"/>
      <c r="BR16" s="306"/>
      <c r="BS16" s="306"/>
      <c r="BT16" s="306"/>
      <c r="BU16" s="306"/>
      <c r="BV16" s="306"/>
      <c r="BW16" s="306"/>
      <c r="BX16" s="306"/>
      <c r="BY16" s="306"/>
      <c r="BZ16" s="306"/>
      <c r="CA16" s="525"/>
      <c r="CB16" s="525"/>
      <c r="CC16" s="525"/>
      <c r="CD16" s="525"/>
      <c r="CE16" s="525"/>
      <c r="CF16" s="525"/>
      <c r="CG16" s="525"/>
      <c r="CH16" s="525"/>
      <c r="CI16" s="525"/>
      <c r="CJ16" s="525"/>
      <c r="CK16" s="525"/>
      <c r="CL16" s="525"/>
      <c r="CM16" s="525"/>
      <c r="CN16" s="525"/>
      <c r="CO16" s="525"/>
      <c r="CP16" s="525"/>
      <c r="CQ16" s="525"/>
      <c r="CR16" s="525"/>
      <c r="CS16" s="525"/>
      <c r="CT16" s="525"/>
      <c r="CU16" s="525"/>
      <c r="CV16" s="525"/>
      <c r="CW16" s="525"/>
      <c r="CX16" s="525"/>
      <c r="CY16" s="525"/>
      <c r="CZ16" s="525"/>
      <c r="DA16" s="525"/>
      <c r="DB16" s="525"/>
      <c r="DC16" s="525"/>
      <c r="DD16" s="525"/>
      <c r="DE16" s="525"/>
      <c r="DF16" s="525"/>
      <c r="DG16" s="525"/>
      <c r="DH16" s="525"/>
      <c r="DI16" s="525"/>
      <c r="DJ16" s="525"/>
      <c r="DK16" s="525"/>
      <c r="DL16" s="525"/>
      <c r="DM16" s="525"/>
      <c r="DN16" s="525"/>
      <c r="DO16" s="525"/>
      <c r="DP16" s="525"/>
      <c r="DQ16" s="525"/>
      <c r="DR16" s="525"/>
      <c r="DS16" s="525"/>
      <c r="DT16" s="525"/>
      <c r="DU16" s="525"/>
      <c r="DV16" s="525"/>
      <c r="DW16" s="525"/>
      <c r="DX16" s="525"/>
      <c r="DY16" s="525"/>
      <c r="DZ16" s="525"/>
      <c r="EA16" s="525"/>
      <c r="EB16" s="525"/>
      <c r="EC16" s="525"/>
      <c r="ED16" s="525"/>
      <c r="EE16" s="525"/>
      <c r="EF16" s="525"/>
      <c r="EG16" s="525"/>
      <c r="EH16" s="525"/>
      <c r="EI16" s="525"/>
      <c r="EJ16" s="525"/>
      <c r="EK16" s="628"/>
    </row>
    <row r="17" spans="1:141" s="25" customFormat="1" ht="12.75" x14ac:dyDescent="0.2">
      <c r="A17" s="290"/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534"/>
      <c r="W17" s="534"/>
      <c r="X17" s="534"/>
      <c r="Y17" s="534"/>
      <c r="Z17" s="534"/>
      <c r="AA17" s="534"/>
      <c r="AB17" s="534"/>
      <c r="AC17" s="534"/>
      <c r="AD17" s="534"/>
      <c r="AE17" s="534"/>
      <c r="AF17" s="534"/>
      <c r="AG17" s="534"/>
      <c r="AH17" s="534"/>
      <c r="AI17" s="534"/>
      <c r="AJ17" s="525"/>
      <c r="AK17" s="525"/>
      <c r="AL17" s="525"/>
      <c r="AM17" s="525"/>
      <c r="AN17" s="525"/>
      <c r="AO17" s="525"/>
      <c r="AP17" s="525"/>
      <c r="AQ17" s="306"/>
      <c r="AR17" s="306"/>
      <c r="AS17" s="306"/>
      <c r="AT17" s="306"/>
      <c r="AU17" s="634"/>
      <c r="AV17" s="305"/>
      <c r="AW17" s="306"/>
      <c r="AX17" s="306"/>
      <c r="AY17" s="306"/>
      <c r="AZ17" s="306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306"/>
      <c r="BQ17" s="306"/>
      <c r="BR17" s="306"/>
      <c r="BS17" s="306"/>
      <c r="BT17" s="306"/>
      <c r="BU17" s="306"/>
      <c r="BV17" s="306"/>
      <c r="BW17" s="306"/>
      <c r="BX17" s="306"/>
      <c r="BY17" s="306"/>
      <c r="BZ17" s="306"/>
      <c r="CA17" s="525"/>
      <c r="CB17" s="525"/>
      <c r="CC17" s="525"/>
      <c r="CD17" s="525"/>
      <c r="CE17" s="525"/>
      <c r="CF17" s="525"/>
      <c r="CG17" s="525"/>
      <c r="CH17" s="525"/>
      <c r="CI17" s="525"/>
      <c r="CJ17" s="525"/>
      <c r="CK17" s="525"/>
      <c r="CL17" s="525"/>
      <c r="CM17" s="525"/>
      <c r="CN17" s="525"/>
      <c r="CO17" s="525"/>
      <c r="CP17" s="525"/>
      <c r="CQ17" s="525"/>
      <c r="CR17" s="525"/>
      <c r="CS17" s="525"/>
      <c r="CT17" s="525"/>
      <c r="CU17" s="525"/>
      <c r="CV17" s="525"/>
      <c r="CW17" s="525"/>
      <c r="CX17" s="525"/>
      <c r="CY17" s="525"/>
      <c r="CZ17" s="525"/>
      <c r="DA17" s="525"/>
      <c r="DB17" s="525"/>
      <c r="DC17" s="525"/>
      <c r="DD17" s="525"/>
      <c r="DE17" s="525"/>
      <c r="DF17" s="525"/>
      <c r="DG17" s="525"/>
      <c r="DH17" s="525"/>
      <c r="DI17" s="525"/>
      <c r="DJ17" s="525"/>
      <c r="DK17" s="525"/>
      <c r="DL17" s="525"/>
      <c r="DM17" s="525"/>
      <c r="DN17" s="525"/>
      <c r="DO17" s="525"/>
      <c r="DP17" s="525"/>
      <c r="DQ17" s="525"/>
      <c r="DR17" s="525"/>
      <c r="DS17" s="525"/>
      <c r="DT17" s="525"/>
      <c r="DU17" s="525"/>
      <c r="DV17" s="525"/>
      <c r="DW17" s="525"/>
      <c r="DX17" s="525"/>
      <c r="DY17" s="525"/>
      <c r="DZ17" s="525"/>
      <c r="EA17" s="525"/>
      <c r="EB17" s="525"/>
      <c r="EC17" s="525"/>
      <c r="ED17" s="525"/>
      <c r="EE17" s="525"/>
      <c r="EF17" s="525"/>
      <c r="EG17" s="525"/>
      <c r="EH17" s="525"/>
      <c r="EI17" s="525"/>
      <c r="EJ17" s="525"/>
      <c r="EK17" s="628"/>
    </row>
    <row r="18" spans="1:141" s="25" customFormat="1" ht="15" customHeight="1" x14ac:dyDescent="0.2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534"/>
      <c r="W18" s="534"/>
      <c r="X18" s="534"/>
      <c r="Y18" s="534"/>
      <c r="Z18" s="534"/>
      <c r="AA18" s="534"/>
      <c r="AB18" s="534"/>
      <c r="AC18" s="534"/>
      <c r="AD18" s="534"/>
      <c r="AE18" s="534"/>
      <c r="AF18" s="534"/>
      <c r="AG18" s="534"/>
      <c r="AH18" s="534"/>
      <c r="AI18" s="534"/>
      <c r="AJ18" s="525" t="s">
        <v>1487</v>
      </c>
      <c r="AK18" s="525"/>
      <c r="AL18" s="525"/>
      <c r="AM18" s="525"/>
      <c r="AN18" s="525"/>
      <c r="AO18" s="525"/>
      <c r="AP18" s="525"/>
      <c r="AQ18" s="306" t="s">
        <v>1488</v>
      </c>
      <c r="AR18" s="306"/>
      <c r="AS18" s="306"/>
      <c r="AT18" s="306"/>
      <c r="AU18" s="634"/>
      <c r="AV18" s="305"/>
      <c r="AW18" s="306"/>
      <c r="AX18" s="306"/>
      <c r="AY18" s="306"/>
      <c r="AZ18" s="306"/>
      <c r="BA18" s="525"/>
      <c r="BB18" s="525"/>
      <c r="BC18" s="525"/>
      <c r="BD18" s="525"/>
      <c r="BE18" s="525"/>
      <c r="BF18" s="525"/>
      <c r="BG18" s="525"/>
      <c r="BH18" s="525"/>
      <c r="BI18" s="525"/>
      <c r="BJ18" s="525"/>
      <c r="BK18" s="525"/>
      <c r="BL18" s="525"/>
      <c r="BM18" s="525"/>
      <c r="BN18" s="525"/>
      <c r="BO18" s="525"/>
      <c r="BP18" s="306"/>
      <c r="BQ18" s="306"/>
      <c r="BR18" s="306"/>
      <c r="BS18" s="306"/>
      <c r="BT18" s="306"/>
      <c r="BU18" s="306"/>
      <c r="BV18" s="306"/>
      <c r="BW18" s="306"/>
      <c r="BX18" s="306"/>
      <c r="BY18" s="306"/>
      <c r="BZ18" s="306"/>
      <c r="CA18" s="525"/>
      <c r="CB18" s="525"/>
      <c r="CC18" s="525"/>
      <c r="CD18" s="525"/>
      <c r="CE18" s="525"/>
      <c r="CF18" s="525"/>
      <c r="CG18" s="525"/>
      <c r="CH18" s="525"/>
      <c r="CI18" s="525"/>
      <c r="CJ18" s="525"/>
      <c r="CK18" s="525"/>
      <c r="CL18" s="525"/>
      <c r="CM18" s="525"/>
      <c r="CN18" s="525"/>
      <c r="CO18" s="525"/>
      <c r="CP18" s="525"/>
      <c r="CQ18" s="525"/>
      <c r="CR18" s="525"/>
      <c r="CS18" s="525"/>
      <c r="CT18" s="525"/>
      <c r="CU18" s="525"/>
      <c r="CV18" s="525"/>
      <c r="CW18" s="525"/>
      <c r="CX18" s="525"/>
      <c r="CY18" s="525"/>
      <c r="CZ18" s="525"/>
      <c r="DA18" s="525"/>
      <c r="DB18" s="525"/>
      <c r="DC18" s="525"/>
      <c r="DD18" s="525"/>
      <c r="DE18" s="525"/>
      <c r="DF18" s="525"/>
      <c r="DG18" s="525"/>
      <c r="DH18" s="525"/>
      <c r="DI18" s="525"/>
      <c r="DJ18" s="525"/>
      <c r="DK18" s="525"/>
      <c r="DL18" s="525"/>
      <c r="DM18" s="525"/>
      <c r="DN18" s="525"/>
      <c r="DO18" s="525"/>
      <c r="DP18" s="525"/>
      <c r="DQ18" s="525"/>
      <c r="DR18" s="525"/>
      <c r="DS18" s="525"/>
      <c r="DT18" s="525"/>
      <c r="DU18" s="525"/>
      <c r="DV18" s="525"/>
      <c r="DW18" s="525"/>
      <c r="DX18" s="525"/>
      <c r="DY18" s="525"/>
      <c r="DZ18" s="525"/>
      <c r="EA18" s="525"/>
      <c r="EB18" s="525"/>
      <c r="EC18" s="525"/>
      <c r="ED18" s="525"/>
      <c r="EE18" s="525"/>
      <c r="EF18" s="525"/>
      <c r="EG18" s="525"/>
      <c r="EH18" s="525"/>
      <c r="EI18" s="525"/>
      <c r="EJ18" s="525"/>
      <c r="EK18" s="628"/>
    </row>
    <row r="19" spans="1:141" s="25" customFormat="1" ht="12.75" x14ac:dyDescent="0.2">
      <c r="A19" s="304" t="s">
        <v>413</v>
      </c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6" t="s">
        <v>39</v>
      </c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525" t="s">
        <v>1489</v>
      </c>
      <c r="AK19" s="525"/>
      <c r="AL19" s="525"/>
      <c r="AM19" s="525"/>
      <c r="AN19" s="525"/>
      <c r="AO19" s="525"/>
      <c r="AP19" s="525"/>
      <c r="AQ19" s="306" t="s">
        <v>1490</v>
      </c>
      <c r="AR19" s="306"/>
      <c r="AS19" s="306"/>
      <c r="AT19" s="306"/>
      <c r="AU19" s="634"/>
      <c r="AV19" s="305" t="s">
        <v>168</v>
      </c>
      <c r="AW19" s="306"/>
      <c r="AX19" s="306"/>
      <c r="AY19" s="306"/>
      <c r="AZ19" s="306"/>
      <c r="BA19" s="525"/>
      <c r="BB19" s="525"/>
      <c r="BC19" s="525"/>
      <c r="BD19" s="525"/>
      <c r="BE19" s="525"/>
      <c r="BF19" s="525"/>
      <c r="BG19" s="525"/>
      <c r="BH19" s="525" t="s">
        <v>39</v>
      </c>
      <c r="BI19" s="525"/>
      <c r="BJ19" s="525"/>
      <c r="BK19" s="525"/>
      <c r="BL19" s="525"/>
      <c r="BM19" s="525"/>
      <c r="BN19" s="525"/>
      <c r="BO19" s="525"/>
      <c r="BP19" s="306" t="s">
        <v>39</v>
      </c>
      <c r="BQ19" s="306"/>
      <c r="BR19" s="306"/>
      <c r="BS19" s="306"/>
      <c r="BT19" s="306"/>
      <c r="BU19" s="306"/>
      <c r="BV19" s="306" t="s">
        <v>39</v>
      </c>
      <c r="BW19" s="306"/>
      <c r="BX19" s="306"/>
      <c r="BY19" s="306"/>
      <c r="BZ19" s="306"/>
      <c r="CA19" s="525" t="s">
        <v>39</v>
      </c>
      <c r="CB19" s="525"/>
      <c r="CC19" s="525"/>
      <c r="CD19" s="525"/>
      <c r="CE19" s="525"/>
      <c r="CF19" s="525"/>
      <c r="CG19" s="525"/>
      <c r="CH19" s="525" t="s">
        <v>39</v>
      </c>
      <c r="CI19" s="525"/>
      <c r="CJ19" s="525"/>
      <c r="CK19" s="525"/>
      <c r="CL19" s="525"/>
      <c r="CM19" s="525"/>
      <c r="CN19" s="525"/>
      <c r="CO19" s="525"/>
      <c r="CP19" s="525" t="s">
        <v>39</v>
      </c>
      <c r="CQ19" s="525"/>
      <c r="CR19" s="525"/>
      <c r="CS19" s="525"/>
      <c r="CT19" s="525"/>
      <c r="CU19" s="525"/>
      <c r="CV19" s="525"/>
      <c r="CW19" s="525"/>
      <c r="CX19" s="525"/>
      <c r="CY19" s="525"/>
      <c r="CZ19" s="525"/>
      <c r="DA19" s="525"/>
      <c r="DB19" s="525"/>
      <c r="DC19" s="525"/>
      <c r="DD19" s="525"/>
      <c r="DE19" s="525"/>
      <c r="DF19" s="525"/>
      <c r="DG19" s="525"/>
      <c r="DH19" s="525"/>
      <c r="DI19" s="525"/>
      <c r="DJ19" s="525"/>
      <c r="DK19" s="525"/>
      <c r="DL19" s="525"/>
      <c r="DM19" s="525"/>
      <c r="DN19" s="525" t="s">
        <v>39</v>
      </c>
      <c r="DO19" s="525"/>
      <c r="DP19" s="525"/>
      <c r="DQ19" s="525"/>
      <c r="DR19" s="525"/>
      <c r="DS19" s="525"/>
      <c r="DT19" s="525"/>
      <c r="DU19" s="525"/>
      <c r="DV19" s="525" t="s">
        <v>39</v>
      </c>
      <c r="DW19" s="525"/>
      <c r="DX19" s="525"/>
      <c r="DY19" s="525"/>
      <c r="DZ19" s="525"/>
      <c r="EA19" s="525"/>
      <c r="EB19" s="525"/>
      <c r="EC19" s="525"/>
      <c r="ED19" s="525" t="s">
        <v>39</v>
      </c>
      <c r="EE19" s="525"/>
      <c r="EF19" s="525"/>
      <c r="EG19" s="525"/>
      <c r="EH19" s="525"/>
      <c r="EI19" s="525"/>
      <c r="EJ19" s="525"/>
      <c r="EK19" s="628"/>
    </row>
    <row r="20" spans="1:141" s="25" customFormat="1" ht="12.75" x14ac:dyDescent="0.2">
      <c r="A20" s="290" t="s">
        <v>414</v>
      </c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525"/>
      <c r="AK20" s="525"/>
      <c r="AL20" s="525"/>
      <c r="AM20" s="525"/>
      <c r="AN20" s="525"/>
      <c r="AO20" s="525"/>
      <c r="AP20" s="525"/>
      <c r="AQ20" s="306"/>
      <c r="AR20" s="306"/>
      <c r="AS20" s="306"/>
      <c r="AT20" s="306"/>
      <c r="AU20" s="634"/>
      <c r="AV20" s="305"/>
      <c r="AW20" s="306"/>
      <c r="AX20" s="306"/>
      <c r="AY20" s="306"/>
      <c r="AZ20" s="306"/>
      <c r="BA20" s="525"/>
      <c r="BB20" s="525"/>
      <c r="BC20" s="525"/>
      <c r="BD20" s="525"/>
      <c r="BE20" s="525"/>
      <c r="BF20" s="525"/>
      <c r="BG20" s="525"/>
      <c r="BH20" s="525"/>
      <c r="BI20" s="525"/>
      <c r="BJ20" s="525"/>
      <c r="BK20" s="525"/>
      <c r="BL20" s="525"/>
      <c r="BM20" s="525"/>
      <c r="BN20" s="525"/>
      <c r="BO20" s="525"/>
      <c r="BP20" s="306"/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525"/>
      <c r="CB20" s="525"/>
      <c r="CC20" s="525"/>
      <c r="CD20" s="525"/>
      <c r="CE20" s="525"/>
      <c r="CF20" s="525"/>
      <c r="CG20" s="525"/>
      <c r="CH20" s="525"/>
      <c r="CI20" s="525"/>
      <c r="CJ20" s="525"/>
      <c r="CK20" s="525"/>
      <c r="CL20" s="525"/>
      <c r="CM20" s="525"/>
      <c r="CN20" s="525"/>
      <c r="CO20" s="525"/>
      <c r="CP20" s="525"/>
      <c r="CQ20" s="525"/>
      <c r="CR20" s="525"/>
      <c r="CS20" s="525"/>
      <c r="CT20" s="525"/>
      <c r="CU20" s="525"/>
      <c r="CV20" s="525"/>
      <c r="CW20" s="525"/>
      <c r="CX20" s="525"/>
      <c r="CY20" s="525"/>
      <c r="CZ20" s="525"/>
      <c r="DA20" s="525"/>
      <c r="DB20" s="525"/>
      <c r="DC20" s="525"/>
      <c r="DD20" s="525"/>
      <c r="DE20" s="525"/>
      <c r="DF20" s="525"/>
      <c r="DG20" s="525"/>
      <c r="DH20" s="525"/>
      <c r="DI20" s="525"/>
      <c r="DJ20" s="525"/>
      <c r="DK20" s="525"/>
      <c r="DL20" s="525"/>
      <c r="DM20" s="525"/>
      <c r="DN20" s="525"/>
      <c r="DO20" s="525"/>
      <c r="DP20" s="525"/>
      <c r="DQ20" s="525"/>
      <c r="DR20" s="525"/>
      <c r="DS20" s="525"/>
      <c r="DT20" s="525"/>
      <c r="DU20" s="525"/>
      <c r="DV20" s="525"/>
      <c r="DW20" s="525"/>
      <c r="DX20" s="525"/>
      <c r="DY20" s="525"/>
      <c r="DZ20" s="525"/>
      <c r="EA20" s="525"/>
      <c r="EB20" s="525"/>
      <c r="EC20" s="525"/>
      <c r="ED20" s="525"/>
      <c r="EE20" s="525"/>
      <c r="EF20" s="525"/>
      <c r="EG20" s="525"/>
      <c r="EH20" s="525"/>
      <c r="EI20" s="525"/>
      <c r="EJ20" s="525"/>
      <c r="EK20" s="628"/>
    </row>
    <row r="21" spans="1:141" s="25" customFormat="1" ht="12.75" x14ac:dyDescent="0.2">
      <c r="A21" s="313" t="s">
        <v>133</v>
      </c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534"/>
      <c r="W21" s="534"/>
      <c r="X21" s="534"/>
      <c r="Y21" s="534"/>
      <c r="Z21" s="534"/>
      <c r="AA21" s="534"/>
      <c r="AB21" s="534"/>
      <c r="AC21" s="534"/>
      <c r="AD21" s="534"/>
      <c r="AE21" s="534"/>
      <c r="AF21" s="534"/>
      <c r="AG21" s="534"/>
      <c r="AH21" s="534"/>
      <c r="AI21" s="534"/>
      <c r="AJ21" s="525" t="s">
        <v>1489</v>
      </c>
      <c r="AK21" s="525"/>
      <c r="AL21" s="525"/>
      <c r="AM21" s="525"/>
      <c r="AN21" s="525"/>
      <c r="AO21" s="525"/>
      <c r="AP21" s="525"/>
      <c r="AQ21" s="306" t="s">
        <v>1490</v>
      </c>
      <c r="AR21" s="306"/>
      <c r="AS21" s="306"/>
      <c r="AT21" s="306"/>
      <c r="AU21" s="634"/>
      <c r="AV21" s="305" t="s">
        <v>421</v>
      </c>
      <c r="AW21" s="306"/>
      <c r="AX21" s="306"/>
      <c r="AY21" s="306"/>
      <c r="AZ21" s="306"/>
      <c r="BA21" s="525"/>
      <c r="BB21" s="525"/>
      <c r="BC21" s="525"/>
      <c r="BD21" s="525"/>
      <c r="BE21" s="525"/>
      <c r="BF21" s="525"/>
      <c r="BG21" s="525"/>
      <c r="BH21" s="525"/>
      <c r="BI21" s="525"/>
      <c r="BJ21" s="525"/>
      <c r="BK21" s="525"/>
      <c r="BL21" s="525"/>
      <c r="BM21" s="525"/>
      <c r="BN21" s="525"/>
      <c r="BO21" s="525"/>
      <c r="BP21" s="306"/>
      <c r="BQ21" s="306"/>
      <c r="BR21" s="306"/>
      <c r="BS21" s="306"/>
      <c r="BT21" s="306"/>
      <c r="BU21" s="306"/>
      <c r="BV21" s="306"/>
      <c r="BW21" s="306"/>
      <c r="BX21" s="306"/>
      <c r="BY21" s="306"/>
      <c r="BZ21" s="306"/>
      <c r="CA21" s="525"/>
      <c r="CB21" s="525"/>
      <c r="CC21" s="525"/>
      <c r="CD21" s="525"/>
      <c r="CE21" s="525"/>
      <c r="CF21" s="525"/>
      <c r="CG21" s="525"/>
      <c r="CH21" s="525"/>
      <c r="CI21" s="525"/>
      <c r="CJ21" s="525"/>
      <c r="CK21" s="525"/>
      <c r="CL21" s="525"/>
      <c r="CM21" s="525"/>
      <c r="CN21" s="525"/>
      <c r="CO21" s="525"/>
      <c r="CP21" s="525"/>
      <c r="CQ21" s="525"/>
      <c r="CR21" s="525"/>
      <c r="CS21" s="525"/>
      <c r="CT21" s="525"/>
      <c r="CU21" s="525"/>
      <c r="CV21" s="525"/>
      <c r="CW21" s="525"/>
      <c r="CX21" s="525"/>
      <c r="CY21" s="525"/>
      <c r="CZ21" s="525"/>
      <c r="DA21" s="525"/>
      <c r="DB21" s="525"/>
      <c r="DC21" s="525"/>
      <c r="DD21" s="525"/>
      <c r="DE21" s="525"/>
      <c r="DF21" s="525"/>
      <c r="DG21" s="525"/>
      <c r="DH21" s="525"/>
      <c r="DI21" s="525"/>
      <c r="DJ21" s="525"/>
      <c r="DK21" s="525"/>
      <c r="DL21" s="525"/>
      <c r="DM21" s="525"/>
      <c r="DN21" s="525"/>
      <c r="DO21" s="525"/>
      <c r="DP21" s="525"/>
      <c r="DQ21" s="525"/>
      <c r="DR21" s="525"/>
      <c r="DS21" s="525"/>
      <c r="DT21" s="525"/>
      <c r="DU21" s="525"/>
      <c r="DV21" s="525"/>
      <c r="DW21" s="525"/>
      <c r="DX21" s="525"/>
      <c r="DY21" s="525"/>
      <c r="DZ21" s="525"/>
      <c r="EA21" s="525"/>
      <c r="EB21" s="525"/>
      <c r="EC21" s="525"/>
      <c r="ED21" s="525"/>
      <c r="EE21" s="525"/>
      <c r="EF21" s="525"/>
      <c r="EG21" s="525"/>
      <c r="EH21" s="525"/>
      <c r="EI21" s="525"/>
      <c r="EJ21" s="525"/>
      <c r="EK21" s="628"/>
    </row>
    <row r="22" spans="1:141" s="25" customFormat="1" ht="12.75" x14ac:dyDescent="0.2">
      <c r="A22" s="290"/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534"/>
      <c r="W22" s="534"/>
      <c r="X22" s="534"/>
      <c r="Y22" s="534"/>
      <c r="Z22" s="534"/>
      <c r="AA22" s="534"/>
      <c r="AB22" s="534"/>
      <c r="AC22" s="534"/>
      <c r="AD22" s="534"/>
      <c r="AE22" s="534"/>
      <c r="AF22" s="534"/>
      <c r="AG22" s="534"/>
      <c r="AH22" s="534"/>
      <c r="AI22" s="534"/>
      <c r="AJ22" s="525"/>
      <c r="AK22" s="525"/>
      <c r="AL22" s="525"/>
      <c r="AM22" s="525"/>
      <c r="AN22" s="525"/>
      <c r="AO22" s="525"/>
      <c r="AP22" s="525"/>
      <c r="AQ22" s="306"/>
      <c r="AR22" s="306"/>
      <c r="AS22" s="306"/>
      <c r="AT22" s="306"/>
      <c r="AU22" s="634"/>
      <c r="AV22" s="305"/>
      <c r="AW22" s="306"/>
      <c r="AX22" s="306"/>
      <c r="AY22" s="306"/>
      <c r="AZ22" s="306"/>
      <c r="BA22" s="525"/>
      <c r="BB22" s="525"/>
      <c r="BC22" s="525"/>
      <c r="BD22" s="525"/>
      <c r="BE22" s="525"/>
      <c r="BF22" s="525"/>
      <c r="BG22" s="525"/>
      <c r="BH22" s="525"/>
      <c r="BI22" s="525"/>
      <c r="BJ22" s="525"/>
      <c r="BK22" s="525"/>
      <c r="BL22" s="525"/>
      <c r="BM22" s="525"/>
      <c r="BN22" s="525"/>
      <c r="BO22" s="525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525"/>
      <c r="CB22" s="525"/>
      <c r="CC22" s="525"/>
      <c r="CD22" s="525"/>
      <c r="CE22" s="525"/>
      <c r="CF22" s="525"/>
      <c r="CG22" s="525"/>
      <c r="CH22" s="525"/>
      <c r="CI22" s="525"/>
      <c r="CJ22" s="525"/>
      <c r="CK22" s="525"/>
      <c r="CL22" s="525"/>
      <c r="CM22" s="525"/>
      <c r="CN22" s="525"/>
      <c r="CO22" s="525"/>
      <c r="CP22" s="525"/>
      <c r="CQ22" s="525"/>
      <c r="CR22" s="525"/>
      <c r="CS22" s="525"/>
      <c r="CT22" s="525"/>
      <c r="CU22" s="525"/>
      <c r="CV22" s="525"/>
      <c r="CW22" s="525"/>
      <c r="CX22" s="525"/>
      <c r="CY22" s="525"/>
      <c r="CZ22" s="525"/>
      <c r="DA22" s="525"/>
      <c r="DB22" s="525"/>
      <c r="DC22" s="525"/>
      <c r="DD22" s="525"/>
      <c r="DE22" s="525"/>
      <c r="DF22" s="525"/>
      <c r="DG22" s="525"/>
      <c r="DH22" s="525"/>
      <c r="DI22" s="525"/>
      <c r="DJ22" s="525"/>
      <c r="DK22" s="525"/>
      <c r="DL22" s="525"/>
      <c r="DM22" s="525"/>
      <c r="DN22" s="525"/>
      <c r="DO22" s="525"/>
      <c r="DP22" s="525"/>
      <c r="DQ22" s="525"/>
      <c r="DR22" s="525"/>
      <c r="DS22" s="525"/>
      <c r="DT22" s="525"/>
      <c r="DU22" s="525"/>
      <c r="DV22" s="525"/>
      <c r="DW22" s="525"/>
      <c r="DX22" s="525"/>
      <c r="DY22" s="525"/>
      <c r="DZ22" s="525"/>
      <c r="EA22" s="525"/>
      <c r="EB22" s="525"/>
      <c r="EC22" s="525"/>
      <c r="ED22" s="525"/>
      <c r="EE22" s="525"/>
      <c r="EF22" s="525"/>
      <c r="EG22" s="525"/>
      <c r="EH22" s="525"/>
      <c r="EI22" s="525"/>
      <c r="EJ22" s="525"/>
      <c r="EK22" s="628"/>
    </row>
    <row r="23" spans="1:141" s="25" customFormat="1" ht="15" customHeight="1" x14ac:dyDescent="0.2">
      <c r="A23" s="286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534"/>
      <c r="W23" s="534"/>
      <c r="X23" s="534"/>
      <c r="Y23" s="534"/>
      <c r="Z23" s="534"/>
      <c r="AA23" s="534"/>
      <c r="AB23" s="534"/>
      <c r="AC23" s="534"/>
      <c r="AD23" s="534"/>
      <c r="AE23" s="534"/>
      <c r="AF23" s="534"/>
      <c r="AG23" s="534"/>
      <c r="AH23" s="534"/>
      <c r="AI23" s="534"/>
      <c r="AJ23" s="525" t="s">
        <v>1489</v>
      </c>
      <c r="AK23" s="525"/>
      <c r="AL23" s="525"/>
      <c r="AM23" s="525"/>
      <c r="AN23" s="525"/>
      <c r="AO23" s="525"/>
      <c r="AP23" s="525"/>
      <c r="AQ23" s="306" t="s">
        <v>1490</v>
      </c>
      <c r="AR23" s="306"/>
      <c r="AS23" s="306"/>
      <c r="AT23" s="306"/>
      <c r="AU23" s="634"/>
      <c r="AV23" s="305"/>
      <c r="AW23" s="306"/>
      <c r="AX23" s="306"/>
      <c r="AY23" s="306"/>
      <c r="AZ23" s="306"/>
      <c r="BA23" s="525"/>
      <c r="BB23" s="525"/>
      <c r="BC23" s="525"/>
      <c r="BD23" s="525"/>
      <c r="BE23" s="525"/>
      <c r="BF23" s="525"/>
      <c r="BG23" s="525"/>
      <c r="BH23" s="525"/>
      <c r="BI23" s="525"/>
      <c r="BJ23" s="525"/>
      <c r="BK23" s="525"/>
      <c r="BL23" s="525"/>
      <c r="BM23" s="525"/>
      <c r="BN23" s="525"/>
      <c r="BO23" s="525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525"/>
      <c r="CB23" s="525"/>
      <c r="CC23" s="525"/>
      <c r="CD23" s="525"/>
      <c r="CE23" s="525"/>
      <c r="CF23" s="525"/>
      <c r="CG23" s="525"/>
      <c r="CH23" s="525"/>
      <c r="CI23" s="525"/>
      <c r="CJ23" s="525"/>
      <c r="CK23" s="525"/>
      <c r="CL23" s="525"/>
      <c r="CM23" s="525"/>
      <c r="CN23" s="525"/>
      <c r="CO23" s="525"/>
      <c r="CP23" s="525"/>
      <c r="CQ23" s="525"/>
      <c r="CR23" s="525"/>
      <c r="CS23" s="525"/>
      <c r="CT23" s="525"/>
      <c r="CU23" s="525"/>
      <c r="CV23" s="525"/>
      <c r="CW23" s="525"/>
      <c r="CX23" s="525"/>
      <c r="CY23" s="525"/>
      <c r="CZ23" s="525"/>
      <c r="DA23" s="525"/>
      <c r="DB23" s="525"/>
      <c r="DC23" s="525"/>
      <c r="DD23" s="525"/>
      <c r="DE23" s="525"/>
      <c r="DF23" s="525"/>
      <c r="DG23" s="525"/>
      <c r="DH23" s="525"/>
      <c r="DI23" s="525"/>
      <c r="DJ23" s="525"/>
      <c r="DK23" s="525"/>
      <c r="DL23" s="525"/>
      <c r="DM23" s="525"/>
      <c r="DN23" s="525"/>
      <c r="DO23" s="525"/>
      <c r="DP23" s="525"/>
      <c r="DQ23" s="525"/>
      <c r="DR23" s="525"/>
      <c r="DS23" s="525"/>
      <c r="DT23" s="525"/>
      <c r="DU23" s="525"/>
      <c r="DV23" s="525"/>
      <c r="DW23" s="525"/>
      <c r="DX23" s="525"/>
      <c r="DY23" s="525"/>
      <c r="DZ23" s="525"/>
      <c r="EA23" s="525"/>
      <c r="EB23" s="525"/>
      <c r="EC23" s="525"/>
      <c r="ED23" s="525"/>
      <c r="EE23" s="525"/>
      <c r="EF23" s="525"/>
      <c r="EG23" s="525"/>
      <c r="EH23" s="525"/>
      <c r="EI23" s="525"/>
      <c r="EJ23" s="525"/>
      <c r="EK23" s="628"/>
    </row>
    <row r="24" spans="1:141" s="25" customFormat="1" ht="12.75" x14ac:dyDescent="0.2">
      <c r="A24" s="304" t="s">
        <v>415</v>
      </c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6" t="s">
        <v>39</v>
      </c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525" t="s">
        <v>1487</v>
      </c>
      <c r="AK24" s="525"/>
      <c r="AL24" s="525"/>
      <c r="AM24" s="525"/>
      <c r="AN24" s="525"/>
      <c r="AO24" s="525"/>
      <c r="AP24" s="525"/>
      <c r="AQ24" s="306" t="s">
        <v>1488</v>
      </c>
      <c r="AR24" s="306"/>
      <c r="AS24" s="306"/>
      <c r="AT24" s="306"/>
      <c r="AU24" s="634"/>
      <c r="AV24" s="305" t="s">
        <v>160</v>
      </c>
      <c r="AW24" s="306"/>
      <c r="AX24" s="306"/>
      <c r="AY24" s="306"/>
      <c r="AZ24" s="306"/>
      <c r="BA24" s="525"/>
      <c r="BB24" s="525"/>
      <c r="BC24" s="525"/>
      <c r="BD24" s="525"/>
      <c r="BE24" s="525"/>
      <c r="BF24" s="525"/>
      <c r="BG24" s="525"/>
      <c r="BH24" s="525" t="s">
        <v>39</v>
      </c>
      <c r="BI24" s="525"/>
      <c r="BJ24" s="525"/>
      <c r="BK24" s="525"/>
      <c r="BL24" s="525"/>
      <c r="BM24" s="525"/>
      <c r="BN24" s="525"/>
      <c r="BO24" s="525"/>
      <c r="BP24" s="306" t="s">
        <v>39</v>
      </c>
      <c r="BQ24" s="306"/>
      <c r="BR24" s="306"/>
      <c r="BS24" s="306"/>
      <c r="BT24" s="306"/>
      <c r="BU24" s="306"/>
      <c r="BV24" s="306" t="s">
        <v>39</v>
      </c>
      <c r="BW24" s="306"/>
      <c r="BX24" s="306"/>
      <c r="BY24" s="306"/>
      <c r="BZ24" s="306"/>
      <c r="CA24" s="525" t="s">
        <v>39</v>
      </c>
      <c r="CB24" s="525"/>
      <c r="CC24" s="525"/>
      <c r="CD24" s="525"/>
      <c r="CE24" s="525"/>
      <c r="CF24" s="525"/>
      <c r="CG24" s="525"/>
      <c r="CH24" s="525" t="s">
        <v>39</v>
      </c>
      <c r="CI24" s="525"/>
      <c r="CJ24" s="525"/>
      <c r="CK24" s="525"/>
      <c r="CL24" s="525"/>
      <c r="CM24" s="525"/>
      <c r="CN24" s="525"/>
      <c r="CO24" s="525"/>
      <c r="CP24" s="525" t="s">
        <v>39</v>
      </c>
      <c r="CQ24" s="525"/>
      <c r="CR24" s="525"/>
      <c r="CS24" s="525"/>
      <c r="CT24" s="525"/>
      <c r="CU24" s="525"/>
      <c r="CV24" s="525"/>
      <c r="CW24" s="525"/>
      <c r="CX24" s="525"/>
      <c r="CY24" s="525"/>
      <c r="CZ24" s="525"/>
      <c r="DA24" s="525"/>
      <c r="DB24" s="525"/>
      <c r="DC24" s="525"/>
      <c r="DD24" s="525"/>
      <c r="DE24" s="525"/>
      <c r="DF24" s="525"/>
      <c r="DG24" s="525"/>
      <c r="DH24" s="525"/>
      <c r="DI24" s="525"/>
      <c r="DJ24" s="525"/>
      <c r="DK24" s="525"/>
      <c r="DL24" s="525"/>
      <c r="DM24" s="525"/>
      <c r="DN24" s="525" t="s">
        <v>39</v>
      </c>
      <c r="DO24" s="525"/>
      <c r="DP24" s="525"/>
      <c r="DQ24" s="525"/>
      <c r="DR24" s="525"/>
      <c r="DS24" s="525"/>
      <c r="DT24" s="525"/>
      <c r="DU24" s="525"/>
      <c r="DV24" s="525" t="s">
        <v>39</v>
      </c>
      <c r="DW24" s="525"/>
      <c r="DX24" s="525"/>
      <c r="DY24" s="525"/>
      <c r="DZ24" s="525"/>
      <c r="EA24" s="525"/>
      <c r="EB24" s="525"/>
      <c r="EC24" s="525"/>
      <c r="ED24" s="525" t="s">
        <v>39</v>
      </c>
      <c r="EE24" s="525"/>
      <c r="EF24" s="525"/>
      <c r="EG24" s="525"/>
      <c r="EH24" s="525"/>
      <c r="EI24" s="525"/>
      <c r="EJ24" s="525"/>
      <c r="EK24" s="628"/>
    </row>
    <row r="25" spans="1:141" s="25" customFormat="1" ht="12.75" x14ac:dyDescent="0.2">
      <c r="A25" s="290" t="s">
        <v>416</v>
      </c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306"/>
      <c r="W25" s="306"/>
      <c r="X25" s="306"/>
      <c r="Y25" s="306"/>
      <c r="Z25" s="306"/>
      <c r="AA25" s="306"/>
      <c r="AB25" s="306"/>
      <c r="AC25" s="306"/>
      <c r="AD25" s="306"/>
      <c r="AE25" s="306"/>
      <c r="AF25" s="306"/>
      <c r="AG25" s="306"/>
      <c r="AH25" s="306"/>
      <c r="AI25" s="306"/>
      <c r="AJ25" s="525"/>
      <c r="AK25" s="525"/>
      <c r="AL25" s="525"/>
      <c r="AM25" s="525"/>
      <c r="AN25" s="525"/>
      <c r="AO25" s="525"/>
      <c r="AP25" s="525"/>
      <c r="AQ25" s="306"/>
      <c r="AR25" s="306"/>
      <c r="AS25" s="306"/>
      <c r="AT25" s="306"/>
      <c r="AU25" s="634"/>
      <c r="AV25" s="305"/>
      <c r="AW25" s="306"/>
      <c r="AX25" s="306"/>
      <c r="AY25" s="306"/>
      <c r="AZ25" s="306"/>
      <c r="BA25" s="525"/>
      <c r="BB25" s="525"/>
      <c r="BC25" s="525"/>
      <c r="BD25" s="525"/>
      <c r="BE25" s="525"/>
      <c r="BF25" s="525"/>
      <c r="BG25" s="525"/>
      <c r="BH25" s="525"/>
      <c r="BI25" s="525"/>
      <c r="BJ25" s="525"/>
      <c r="BK25" s="525"/>
      <c r="BL25" s="525"/>
      <c r="BM25" s="525"/>
      <c r="BN25" s="525"/>
      <c r="BO25" s="525"/>
      <c r="BP25" s="306"/>
      <c r="BQ25" s="306"/>
      <c r="BR25" s="306"/>
      <c r="BS25" s="306"/>
      <c r="BT25" s="306"/>
      <c r="BU25" s="306"/>
      <c r="BV25" s="306"/>
      <c r="BW25" s="306"/>
      <c r="BX25" s="306"/>
      <c r="BY25" s="306"/>
      <c r="BZ25" s="306"/>
      <c r="CA25" s="525"/>
      <c r="CB25" s="525"/>
      <c r="CC25" s="525"/>
      <c r="CD25" s="525"/>
      <c r="CE25" s="525"/>
      <c r="CF25" s="525"/>
      <c r="CG25" s="525"/>
      <c r="CH25" s="525"/>
      <c r="CI25" s="525"/>
      <c r="CJ25" s="525"/>
      <c r="CK25" s="525"/>
      <c r="CL25" s="525"/>
      <c r="CM25" s="525"/>
      <c r="CN25" s="525"/>
      <c r="CO25" s="525"/>
      <c r="CP25" s="525"/>
      <c r="CQ25" s="525"/>
      <c r="CR25" s="525"/>
      <c r="CS25" s="525"/>
      <c r="CT25" s="525"/>
      <c r="CU25" s="525"/>
      <c r="CV25" s="525"/>
      <c r="CW25" s="525"/>
      <c r="CX25" s="525"/>
      <c r="CY25" s="525"/>
      <c r="CZ25" s="525"/>
      <c r="DA25" s="525"/>
      <c r="DB25" s="525"/>
      <c r="DC25" s="525"/>
      <c r="DD25" s="525"/>
      <c r="DE25" s="525"/>
      <c r="DF25" s="525"/>
      <c r="DG25" s="525"/>
      <c r="DH25" s="525"/>
      <c r="DI25" s="525"/>
      <c r="DJ25" s="525"/>
      <c r="DK25" s="525"/>
      <c r="DL25" s="525"/>
      <c r="DM25" s="525"/>
      <c r="DN25" s="525"/>
      <c r="DO25" s="525"/>
      <c r="DP25" s="525"/>
      <c r="DQ25" s="525"/>
      <c r="DR25" s="525"/>
      <c r="DS25" s="525"/>
      <c r="DT25" s="525"/>
      <c r="DU25" s="525"/>
      <c r="DV25" s="525"/>
      <c r="DW25" s="525"/>
      <c r="DX25" s="525"/>
      <c r="DY25" s="525"/>
      <c r="DZ25" s="525"/>
      <c r="EA25" s="525"/>
      <c r="EB25" s="525"/>
      <c r="EC25" s="525"/>
      <c r="ED25" s="525"/>
      <c r="EE25" s="525"/>
      <c r="EF25" s="525"/>
      <c r="EG25" s="525"/>
      <c r="EH25" s="525"/>
      <c r="EI25" s="525"/>
      <c r="EJ25" s="525"/>
      <c r="EK25" s="628"/>
    </row>
    <row r="26" spans="1:141" s="25" customFormat="1" ht="12.75" x14ac:dyDescent="0.2">
      <c r="A26" s="313" t="s">
        <v>133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534"/>
      <c r="W26" s="534"/>
      <c r="X26" s="534"/>
      <c r="Y26" s="534"/>
      <c r="Z26" s="534"/>
      <c r="AA26" s="534"/>
      <c r="AB26" s="534"/>
      <c r="AC26" s="534"/>
      <c r="AD26" s="534"/>
      <c r="AE26" s="534"/>
      <c r="AF26" s="534"/>
      <c r="AG26" s="534"/>
      <c r="AH26" s="534"/>
      <c r="AI26" s="534"/>
      <c r="AJ26" s="525" t="s">
        <v>1487</v>
      </c>
      <c r="AK26" s="525"/>
      <c r="AL26" s="525"/>
      <c r="AM26" s="525"/>
      <c r="AN26" s="525"/>
      <c r="AO26" s="525"/>
      <c r="AP26" s="525"/>
      <c r="AQ26" s="306" t="s">
        <v>1488</v>
      </c>
      <c r="AR26" s="306"/>
      <c r="AS26" s="306"/>
      <c r="AT26" s="306"/>
      <c r="AU26" s="634"/>
      <c r="AV26" s="305" t="s">
        <v>422</v>
      </c>
      <c r="AW26" s="306"/>
      <c r="AX26" s="306"/>
      <c r="AY26" s="306"/>
      <c r="AZ26" s="306"/>
      <c r="BA26" s="525"/>
      <c r="BB26" s="525"/>
      <c r="BC26" s="525"/>
      <c r="BD26" s="525"/>
      <c r="BE26" s="525"/>
      <c r="BF26" s="525"/>
      <c r="BG26" s="525"/>
      <c r="BH26" s="525"/>
      <c r="BI26" s="525"/>
      <c r="BJ26" s="525"/>
      <c r="BK26" s="525"/>
      <c r="BL26" s="525"/>
      <c r="BM26" s="525"/>
      <c r="BN26" s="525"/>
      <c r="BO26" s="525"/>
      <c r="BP26" s="306"/>
      <c r="BQ26" s="306"/>
      <c r="BR26" s="306"/>
      <c r="BS26" s="306"/>
      <c r="BT26" s="306"/>
      <c r="BU26" s="306"/>
      <c r="BV26" s="306"/>
      <c r="BW26" s="306"/>
      <c r="BX26" s="306"/>
      <c r="BY26" s="306"/>
      <c r="BZ26" s="306"/>
      <c r="CA26" s="525"/>
      <c r="CB26" s="525"/>
      <c r="CC26" s="525"/>
      <c r="CD26" s="525"/>
      <c r="CE26" s="525"/>
      <c r="CF26" s="525"/>
      <c r="CG26" s="525"/>
      <c r="CH26" s="525"/>
      <c r="CI26" s="525"/>
      <c r="CJ26" s="525"/>
      <c r="CK26" s="525"/>
      <c r="CL26" s="525"/>
      <c r="CM26" s="525"/>
      <c r="CN26" s="525"/>
      <c r="CO26" s="525"/>
      <c r="CP26" s="525"/>
      <c r="CQ26" s="525"/>
      <c r="CR26" s="525"/>
      <c r="CS26" s="525"/>
      <c r="CT26" s="525"/>
      <c r="CU26" s="525"/>
      <c r="CV26" s="525"/>
      <c r="CW26" s="525"/>
      <c r="CX26" s="525"/>
      <c r="CY26" s="525"/>
      <c r="CZ26" s="525"/>
      <c r="DA26" s="525"/>
      <c r="DB26" s="525"/>
      <c r="DC26" s="525"/>
      <c r="DD26" s="525"/>
      <c r="DE26" s="525"/>
      <c r="DF26" s="525"/>
      <c r="DG26" s="525"/>
      <c r="DH26" s="525"/>
      <c r="DI26" s="525"/>
      <c r="DJ26" s="525"/>
      <c r="DK26" s="525"/>
      <c r="DL26" s="525"/>
      <c r="DM26" s="525"/>
      <c r="DN26" s="525"/>
      <c r="DO26" s="525"/>
      <c r="DP26" s="525"/>
      <c r="DQ26" s="525"/>
      <c r="DR26" s="525"/>
      <c r="DS26" s="525"/>
      <c r="DT26" s="525"/>
      <c r="DU26" s="525"/>
      <c r="DV26" s="525"/>
      <c r="DW26" s="525"/>
      <c r="DX26" s="525"/>
      <c r="DY26" s="525"/>
      <c r="DZ26" s="525"/>
      <c r="EA26" s="525"/>
      <c r="EB26" s="525"/>
      <c r="EC26" s="525"/>
      <c r="ED26" s="525"/>
      <c r="EE26" s="525"/>
      <c r="EF26" s="525"/>
      <c r="EG26" s="525"/>
      <c r="EH26" s="525"/>
      <c r="EI26" s="525"/>
      <c r="EJ26" s="525"/>
      <c r="EK26" s="628"/>
    </row>
    <row r="27" spans="1:141" s="25" customFormat="1" ht="12.75" x14ac:dyDescent="0.2">
      <c r="A27" s="290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534"/>
      <c r="W27" s="534"/>
      <c r="X27" s="534"/>
      <c r="Y27" s="534"/>
      <c r="Z27" s="534"/>
      <c r="AA27" s="534"/>
      <c r="AB27" s="534"/>
      <c r="AC27" s="534"/>
      <c r="AD27" s="534"/>
      <c r="AE27" s="534"/>
      <c r="AF27" s="534"/>
      <c r="AG27" s="534"/>
      <c r="AH27" s="534"/>
      <c r="AI27" s="534"/>
      <c r="AJ27" s="525"/>
      <c r="AK27" s="525"/>
      <c r="AL27" s="525"/>
      <c r="AM27" s="525"/>
      <c r="AN27" s="525"/>
      <c r="AO27" s="525"/>
      <c r="AP27" s="525"/>
      <c r="AQ27" s="306"/>
      <c r="AR27" s="306"/>
      <c r="AS27" s="306"/>
      <c r="AT27" s="306"/>
      <c r="AU27" s="634"/>
      <c r="AV27" s="305"/>
      <c r="AW27" s="306"/>
      <c r="AX27" s="306"/>
      <c r="AY27" s="306"/>
      <c r="AZ27" s="306"/>
      <c r="BA27" s="525"/>
      <c r="BB27" s="525"/>
      <c r="BC27" s="525"/>
      <c r="BD27" s="525"/>
      <c r="BE27" s="525"/>
      <c r="BF27" s="525"/>
      <c r="BG27" s="525"/>
      <c r="BH27" s="525"/>
      <c r="BI27" s="525"/>
      <c r="BJ27" s="525"/>
      <c r="BK27" s="525"/>
      <c r="BL27" s="525"/>
      <c r="BM27" s="525"/>
      <c r="BN27" s="525"/>
      <c r="BO27" s="525"/>
      <c r="BP27" s="306"/>
      <c r="BQ27" s="306"/>
      <c r="BR27" s="306"/>
      <c r="BS27" s="306"/>
      <c r="BT27" s="306"/>
      <c r="BU27" s="306"/>
      <c r="BV27" s="306"/>
      <c r="BW27" s="306"/>
      <c r="BX27" s="306"/>
      <c r="BY27" s="306"/>
      <c r="BZ27" s="306"/>
      <c r="CA27" s="525"/>
      <c r="CB27" s="525"/>
      <c r="CC27" s="525"/>
      <c r="CD27" s="525"/>
      <c r="CE27" s="525"/>
      <c r="CF27" s="525"/>
      <c r="CG27" s="525"/>
      <c r="CH27" s="525"/>
      <c r="CI27" s="525"/>
      <c r="CJ27" s="525"/>
      <c r="CK27" s="525"/>
      <c r="CL27" s="525"/>
      <c r="CM27" s="525"/>
      <c r="CN27" s="525"/>
      <c r="CO27" s="525"/>
      <c r="CP27" s="525"/>
      <c r="CQ27" s="525"/>
      <c r="CR27" s="525"/>
      <c r="CS27" s="525"/>
      <c r="CT27" s="525"/>
      <c r="CU27" s="525"/>
      <c r="CV27" s="525"/>
      <c r="CW27" s="525"/>
      <c r="CX27" s="525"/>
      <c r="CY27" s="525"/>
      <c r="CZ27" s="525"/>
      <c r="DA27" s="525"/>
      <c r="DB27" s="525"/>
      <c r="DC27" s="525"/>
      <c r="DD27" s="525"/>
      <c r="DE27" s="525"/>
      <c r="DF27" s="525"/>
      <c r="DG27" s="525"/>
      <c r="DH27" s="525"/>
      <c r="DI27" s="525"/>
      <c r="DJ27" s="525"/>
      <c r="DK27" s="525"/>
      <c r="DL27" s="525"/>
      <c r="DM27" s="525"/>
      <c r="DN27" s="525"/>
      <c r="DO27" s="525"/>
      <c r="DP27" s="525"/>
      <c r="DQ27" s="525"/>
      <c r="DR27" s="525"/>
      <c r="DS27" s="525"/>
      <c r="DT27" s="525"/>
      <c r="DU27" s="525"/>
      <c r="DV27" s="525"/>
      <c r="DW27" s="525"/>
      <c r="DX27" s="525"/>
      <c r="DY27" s="525"/>
      <c r="DZ27" s="525"/>
      <c r="EA27" s="525"/>
      <c r="EB27" s="525"/>
      <c r="EC27" s="525"/>
      <c r="ED27" s="525"/>
      <c r="EE27" s="525"/>
      <c r="EF27" s="525"/>
      <c r="EG27" s="525"/>
      <c r="EH27" s="525"/>
      <c r="EI27" s="525"/>
      <c r="EJ27" s="525"/>
      <c r="EK27" s="628"/>
    </row>
    <row r="28" spans="1:141" s="25" customFormat="1" ht="15" customHeight="1" x14ac:dyDescent="0.2">
      <c r="A28" s="286"/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534"/>
      <c r="W28" s="534"/>
      <c r="X28" s="534"/>
      <c r="Y28" s="534"/>
      <c r="Z28" s="534"/>
      <c r="AA28" s="534"/>
      <c r="AB28" s="534"/>
      <c r="AC28" s="534"/>
      <c r="AD28" s="534"/>
      <c r="AE28" s="534"/>
      <c r="AF28" s="534"/>
      <c r="AG28" s="534"/>
      <c r="AH28" s="534"/>
      <c r="AI28" s="534"/>
      <c r="AJ28" s="525" t="s">
        <v>1487</v>
      </c>
      <c r="AK28" s="525"/>
      <c r="AL28" s="525"/>
      <c r="AM28" s="525"/>
      <c r="AN28" s="525"/>
      <c r="AO28" s="525"/>
      <c r="AP28" s="525"/>
      <c r="AQ28" s="306" t="s">
        <v>1488</v>
      </c>
      <c r="AR28" s="306"/>
      <c r="AS28" s="306"/>
      <c r="AT28" s="306"/>
      <c r="AU28" s="634"/>
      <c r="AV28" s="305"/>
      <c r="AW28" s="306"/>
      <c r="AX28" s="306"/>
      <c r="AY28" s="306"/>
      <c r="AZ28" s="306"/>
      <c r="BA28" s="525"/>
      <c r="BB28" s="525"/>
      <c r="BC28" s="525"/>
      <c r="BD28" s="525"/>
      <c r="BE28" s="525"/>
      <c r="BF28" s="525"/>
      <c r="BG28" s="525"/>
      <c r="BH28" s="525"/>
      <c r="BI28" s="525"/>
      <c r="BJ28" s="525"/>
      <c r="BK28" s="525"/>
      <c r="BL28" s="525"/>
      <c r="BM28" s="525"/>
      <c r="BN28" s="525"/>
      <c r="BO28" s="525"/>
      <c r="BP28" s="306"/>
      <c r="BQ28" s="306"/>
      <c r="BR28" s="306"/>
      <c r="BS28" s="306"/>
      <c r="BT28" s="306"/>
      <c r="BU28" s="306"/>
      <c r="BV28" s="306"/>
      <c r="BW28" s="306"/>
      <c r="BX28" s="306"/>
      <c r="BY28" s="306"/>
      <c r="BZ28" s="306"/>
      <c r="CA28" s="525"/>
      <c r="CB28" s="525"/>
      <c r="CC28" s="525"/>
      <c r="CD28" s="525"/>
      <c r="CE28" s="525"/>
      <c r="CF28" s="525"/>
      <c r="CG28" s="525"/>
      <c r="CH28" s="525"/>
      <c r="CI28" s="525"/>
      <c r="CJ28" s="525"/>
      <c r="CK28" s="525"/>
      <c r="CL28" s="525"/>
      <c r="CM28" s="525"/>
      <c r="CN28" s="525"/>
      <c r="CO28" s="525"/>
      <c r="CP28" s="525"/>
      <c r="CQ28" s="525"/>
      <c r="CR28" s="525"/>
      <c r="CS28" s="525"/>
      <c r="CT28" s="525"/>
      <c r="CU28" s="525"/>
      <c r="CV28" s="525"/>
      <c r="CW28" s="525"/>
      <c r="CX28" s="525"/>
      <c r="CY28" s="525"/>
      <c r="CZ28" s="525"/>
      <c r="DA28" s="525"/>
      <c r="DB28" s="525"/>
      <c r="DC28" s="525"/>
      <c r="DD28" s="525"/>
      <c r="DE28" s="525"/>
      <c r="DF28" s="525"/>
      <c r="DG28" s="525"/>
      <c r="DH28" s="525"/>
      <c r="DI28" s="525"/>
      <c r="DJ28" s="525"/>
      <c r="DK28" s="525"/>
      <c r="DL28" s="525"/>
      <c r="DM28" s="525"/>
      <c r="DN28" s="525"/>
      <c r="DO28" s="525"/>
      <c r="DP28" s="525"/>
      <c r="DQ28" s="525"/>
      <c r="DR28" s="525"/>
      <c r="DS28" s="525"/>
      <c r="DT28" s="525"/>
      <c r="DU28" s="525"/>
      <c r="DV28" s="525"/>
      <c r="DW28" s="525"/>
      <c r="DX28" s="525"/>
      <c r="DY28" s="525"/>
      <c r="DZ28" s="525"/>
      <c r="EA28" s="525"/>
      <c r="EB28" s="525"/>
      <c r="EC28" s="525"/>
      <c r="ED28" s="525"/>
      <c r="EE28" s="525"/>
      <c r="EF28" s="525"/>
      <c r="EG28" s="525"/>
      <c r="EH28" s="525"/>
      <c r="EI28" s="525"/>
      <c r="EJ28" s="525"/>
      <c r="EK28" s="628"/>
    </row>
    <row r="29" spans="1:141" s="25" customFormat="1" ht="12.75" x14ac:dyDescent="0.2">
      <c r="A29" s="304" t="s">
        <v>535</v>
      </c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6" t="s">
        <v>39</v>
      </c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525" t="s">
        <v>1491</v>
      </c>
      <c r="AK29" s="525"/>
      <c r="AL29" s="525"/>
      <c r="AM29" s="525"/>
      <c r="AN29" s="525"/>
      <c r="AO29" s="525"/>
      <c r="AP29" s="525"/>
      <c r="AQ29" s="306" t="s">
        <v>1492</v>
      </c>
      <c r="AR29" s="306"/>
      <c r="AS29" s="306"/>
      <c r="AT29" s="306"/>
      <c r="AU29" s="634"/>
      <c r="AV29" s="305" t="s">
        <v>158</v>
      </c>
      <c r="AW29" s="306"/>
      <c r="AX29" s="306"/>
      <c r="AY29" s="306"/>
      <c r="AZ29" s="306"/>
      <c r="BA29" s="525"/>
      <c r="BB29" s="525"/>
      <c r="BC29" s="525"/>
      <c r="BD29" s="525"/>
      <c r="BE29" s="525"/>
      <c r="BF29" s="525"/>
      <c r="BG29" s="525"/>
      <c r="BH29" s="525" t="s">
        <v>39</v>
      </c>
      <c r="BI29" s="525"/>
      <c r="BJ29" s="525"/>
      <c r="BK29" s="525"/>
      <c r="BL29" s="525"/>
      <c r="BM29" s="525"/>
      <c r="BN29" s="525"/>
      <c r="BO29" s="525"/>
      <c r="BP29" s="306" t="s">
        <v>39</v>
      </c>
      <c r="BQ29" s="306"/>
      <c r="BR29" s="306"/>
      <c r="BS29" s="306"/>
      <c r="BT29" s="306"/>
      <c r="BU29" s="306"/>
      <c r="BV29" s="306" t="s">
        <v>39</v>
      </c>
      <c r="BW29" s="306"/>
      <c r="BX29" s="306"/>
      <c r="BY29" s="306"/>
      <c r="BZ29" s="306"/>
      <c r="CA29" s="525" t="s">
        <v>39</v>
      </c>
      <c r="CB29" s="525"/>
      <c r="CC29" s="525"/>
      <c r="CD29" s="525"/>
      <c r="CE29" s="525"/>
      <c r="CF29" s="525"/>
      <c r="CG29" s="525"/>
      <c r="CH29" s="525" t="s">
        <v>39</v>
      </c>
      <c r="CI29" s="525"/>
      <c r="CJ29" s="525"/>
      <c r="CK29" s="525"/>
      <c r="CL29" s="525"/>
      <c r="CM29" s="525"/>
      <c r="CN29" s="525"/>
      <c r="CO29" s="525"/>
      <c r="CP29" s="525" t="s">
        <v>39</v>
      </c>
      <c r="CQ29" s="525"/>
      <c r="CR29" s="525"/>
      <c r="CS29" s="525"/>
      <c r="CT29" s="525"/>
      <c r="CU29" s="525"/>
      <c r="CV29" s="525"/>
      <c r="CW29" s="525"/>
      <c r="CX29" s="525"/>
      <c r="CY29" s="525"/>
      <c r="CZ29" s="525"/>
      <c r="DA29" s="525"/>
      <c r="DB29" s="525"/>
      <c r="DC29" s="525"/>
      <c r="DD29" s="525"/>
      <c r="DE29" s="525"/>
      <c r="DF29" s="525"/>
      <c r="DG29" s="525"/>
      <c r="DH29" s="525"/>
      <c r="DI29" s="525"/>
      <c r="DJ29" s="525"/>
      <c r="DK29" s="525"/>
      <c r="DL29" s="525"/>
      <c r="DM29" s="525"/>
      <c r="DN29" s="525" t="s">
        <v>39</v>
      </c>
      <c r="DO29" s="525"/>
      <c r="DP29" s="525"/>
      <c r="DQ29" s="525"/>
      <c r="DR29" s="525"/>
      <c r="DS29" s="525"/>
      <c r="DT29" s="525"/>
      <c r="DU29" s="525"/>
      <c r="DV29" s="525" t="s">
        <v>39</v>
      </c>
      <c r="DW29" s="525"/>
      <c r="DX29" s="525"/>
      <c r="DY29" s="525"/>
      <c r="DZ29" s="525"/>
      <c r="EA29" s="525"/>
      <c r="EB29" s="525"/>
      <c r="EC29" s="525"/>
      <c r="ED29" s="525" t="s">
        <v>39</v>
      </c>
      <c r="EE29" s="525"/>
      <c r="EF29" s="525"/>
      <c r="EG29" s="525"/>
      <c r="EH29" s="525"/>
      <c r="EI29" s="525"/>
      <c r="EJ29" s="525"/>
      <c r="EK29" s="628"/>
    </row>
    <row r="30" spans="1:141" s="25" customFormat="1" ht="12.75" x14ac:dyDescent="0.2">
      <c r="A30" s="290" t="s">
        <v>28</v>
      </c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525"/>
      <c r="AK30" s="525"/>
      <c r="AL30" s="525"/>
      <c r="AM30" s="525"/>
      <c r="AN30" s="525"/>
      <c r="AO30" s="525"/>
      <c r="AP30" s="525"/>
      <c r="AQ30" s="306"/>
      <c r="AR30" s="306"/>
      <c r="AS30" s="306"/>
      <c r="AT30" s="306"/>
      <c r="AU30" s="634"/>
      <c r="AV30" s="305"/>
      <c r="AW30" s="306"/>
      <c r="AX30" s="306"/>
      <c r="AY30" s="306"/>
      <c r="AZ30" s="306"/>
      <c r="BA30" s="525"/>
      <c r="BB30" s="525"/>
      <c r="BC30" s="525"/>
      <c r="BD30" s="525"/>
      <c r="BE30" s="525"/>
      <c r="BF30" s="525"/>
      <c r="BG30" s="525"/>
      <c r="BH30" s="525"/>
      <c r="BI30" s="525"/>
      <c r="BJ30" s="525"/>
      <c r="BK30" s="525"/>
      <c r="BL30" s="525"/>
      <c r="BM30" s="525"/>
      <c r="BN30" s="525"/>
      <c r="BO30" s="525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525"/>
      <c r="CB30" s="525"/>
      <c r="CC30" s="525"/>
      <c r="CD30" s="525"/>
      <c r="CE30" s="525"/>
      <c r="CF30" s="525"/>
      <c r="CG30" s="525"/>
      <c r="CH30" s="525"/>
      <c r="CI30" s="525"/>
      <c r="CJ30" s="525"/>
      <c r="CK30" s="525"/>
      <c r="CL30" s="525"/>
      <c r="CM30" s="525"/>
      <c r="CN30" s="525"/>
      <c r="CO30" s="525"/>
      <c r="CP30" s="525"/>
      <c r="CQ30" s="525"/>
      <c r="CR30" s="525"/>
      <c r="CS30" s="525"/>
      <c r="CT30" s="525"/>
      <c r="CU30" s="525"/>
      <c r="CV30" s="525"/>
      <c r="CW30" s="525"/>
      <c r="CX30" s="525"/>
      <c r="CY30" s="525"/>
      <c r="CZ30" s="525"/>
      <c r="DA30" s="525"/>
      <c r="DB30" s="525"/>
      <c r="DC30" s="525"/>
      <c r="DD30" s="525"/>
      <c r="DE30" s="525"/>
      <c r="DF30" s="525"/>
      <c r="DG30" s="525"/>
      <c r="DH30" s="525"/>
      <c r="DI30" s="525"/>
      <c r="DJ30" s="525"/>
      <c r="DK30" s="525"/>
      <c r="DL30" s="525"/>
      <c r="DM30" s="525"/>
      <c r="DN30" s="525"/>
      <c r="DO30" s="525"/>
      <c r="DP30" s="525"/>
      <c r="DQ30" s="525"/>
      <c r="DR30" s="525"/>
      <c r="DS30" s="525"/>
      <c r="DT30" s="525"/>
      <c r="DU30" s="525"/>
      <c r="DV30" s="525"/>
      <c r="DW30" s="525"/>
      <c r="DX30" s="525"/>
      <c r="DY30" s="525"/>
      <c r="DZ30" s="525"/>
      <c r="EA30" s="525"/>
      <c r="EB30" s="525"/>
      <c r="EC30" s="525"/>
      <c r="ED30" s="525"/>
      <c r="EE30" s="525"/>
      <c r="EF30" s="525"/>
      <c r="EG30" s="525"/>
      <c r="EH30" s="525"/>
      <c r="EI30" s="525"/>
      <c r="EJ30" s="525"/>
      <c r="EK30" s="628"/>
    </row>
    <row r="31" spans="1:141" s="25" customFormat="1" ht="12.75" x14ac:dyDescent="0.2">
      <c r="A31" s="313" t="s">
        <v>133</v>
      </c>
      <c r="B31" s="313"/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534"/>
      <c r="W31" s="534"/>
      <c r="X31" s="534"/>
      <c r="Y31" s="534"/>
      <c r="Z31" s="534"/>
      <c r="AA31" s="534"/>
      <c r="AB31" s="534"/>
      <c r="AC31" s="534"/>
      <c r="AD31" s="534"/>
      <c r="AE31" s="534"/>
      <c r="AF31" s="534"/>
      <c r="AG31" s="534"/>
      <c r="AH31" s="534"/>
      <c r="AI31" s="534"/>
      <c r="AJ31" s="525" t="s">
        <v>1491</v>
      </c>
      <c r="AK31" s="525"/>
      <c r="AL31" s="525"/>
      <c r="AM31" s="525"/>
      <c r="AN31" s="525"/>
      <c r="AO31" s="525"/>
      <c r="AP31" s="525"/>
      <c r="AQ31" s="306" t="s">
        <v>1492</v>
      </c>
      <c r="AR31" s="306"/>
      <c r="AS31" s="306"/>
      <c r="AT31" s="306"/>
      <c r="AU31" s="634"/>
      <c r="AV31" s="305" t="s">
        <v>423</v>
      </c>
      <c r="AW31" s="306"/>
      <c r="AX31" s="306"/>
      <c r="AY31" s="306"/>
      <c r="AZ31" s="306"/>
      <c r="BA31" s="525"/>
      <c r="BB31" s="525"/>
      <c r="BC31" s="525"/>
      <c r="BD31" s="525"/>
      <c r="BE31" s="525"/>
      <c r="BF31" s="525"/>
      <c r="BG31" s="525"/>
      <c r="BH31" s="525"/>
      <c r="BI31" s="525"/>
      <c r="BJ31" s="525"/>
      <c r="BK31" s="525"/>
      <c r="BL31" s="525"/>
      <c r="BM31" s="525"/>
      <c r="BN31" s="525"/>
      <c r="BO31" s="525"/>
      <c r="BP31" s="306"/>
      <c r="BQ31" s="306"/>
      <c r="BR31" s="306"/>
      <c r="BS31" s="306"/>
      <c r="BT31" s="306"/>
      <c r="BU31" s="306"/>
      <c r="BV31" s="306"/>
      <c r="BW31" s="306"/>
      <c r="BX31" s="306"/>
      <c r="BY31" s="306"/>
      <c r="BZ31" s="306"/>
      <c r="CA31" s="525"/>
      <c r="CB31" s="525"/>
      <c r="CC31" s="525"/>
      <c r="CD31" s="525"/>
      <c r="CE31" s="525"/>
      <c r="CF31" s="525"/>
      <c r="CG31" s="525"/>
      <c r="CH31" s="525"/>
      <c r="CI31" s="525"/>
      <c r="CJ31" s="525"/>
      <c r="CK31" s="525"/>
      <c r="CL31" s="525"/>
      <c r="CM31" s="525"/>
      <c r="CN31" s="525"/>
      <c r="CO31" s="525"/>
      <c r="CP31" s="525"/>
      <c r="CQ31" s="525"/>
      <c r="CR31" s="525"/>
      <c r="CS31" s="525"/>
      <c r="CT31" s="525"/>
      <c r="CU31" s="525"/>
      <c r="CV31" s="525"/>
      <c r="CW31" s="525"/>
      <c r="CX31" s="525"/>
      <c r="CY31" s="525"/>
      <c r="CZ31" s="525"/>
      <c r="DA31" s="525"/>
      <c r="DB31" s="525"/>
      <c r="DC31" s="525"/>
      <c r="DD31" s="525"/>
      <c r="DE31" s="525"/>
      <c r="DF31" s="525"/>
      <c r="DG31" s="525"/>
      <c r="DH31" s="525"/>
      <c r="DI31" s="525"/>
      <c r="DJ31" s="525"/>
      <c r="DK31" s="525"/>
      <c r="DL31" s="525"/>
      <c r="DM31" s="525"/>
      <c r="DN31" s="525"/>
      <c r="DO31" s="525"/>
      <c r="DP31" s="525"/>
      <c r="DQ31" s="525"/>
      <c r="DR31" s="525"/>
      <c r="DS31" s="525"/>
      <c r="DT31" s="525"/>
      <c r="DU31" s="525"/>
      <c r="DV31" s="525"/>
      <c r="DW31" s="525"/>
      <c r="DX31" s="525"/>
      <c r="DY31" s="525"/>
      <c r="DZ31" s="525"/>
      <c r="EA31" s="525"/>
      <c r="EB31" s="525"/>
      <c r="EC31" s="525"/>
      <c r="ED31" s="525"/>
      <c r="EE31" s="525"/>
      <c r="EF31" s="525"/>
      <c r="EG31" s="525"/>
      <c r="EH31" s="525"/>
      <c r="EI31" s="525"/>
      <c r="EJ31" s="525"/>
      <c r="EK31" s="628"/>
    </row>
    <row r="32" spans="1:141" s="25" customFormat="1" ht="12.75" x14ac:dyDescent="0.2">
      <c r="A32" s="290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534"/>
      <c r="W32" s="534"/>
      <c r="X32" s="534"/>
      <c r="Y32" s="534"/>
      <c r="Z32" s="534"/>
      <c r="AA32" s="534"/>
      <c r="AB32" s="534"/>
      <c r="AC32" s="534"/>
      <c r="AD32" s="534"/>
      <c r="AE32" s="534"/>
      <c r="AF32" s="534"/>
      <c r="AG32" s="534"/>
      <c r="AH32" s="534"/>
      <c r="AI32" s="534"/>
      <c r="AJ32" s="525"/>
      <c r="AK32" s="525"/>
      <c r="AL32" s="525"/>
      <c r="AM32" s="525"/>
      <c r="AN32" s="525"/>
      <c r="AO32" s="525"/>
      <c r="AP32" s="525"/>
      <c r="AQ32" s="306"/>
      <c r="AR32" s="306"/>
      <c r="AS32" s="306"/>
      <c r="AT32" s="306"/>
      <c r="AU32" s="634"/>
      <c r="AV32" s="305"/>
      <c r="AW32" s="306"/>
      <c r="AX32" s="306"/>
      <c r="AY32" s="306"/>
      <c r="AZ32" s="306"/>
      <c r="BA32" s="525"/>
      <c r="BB32" s="525"/>
      <c r="BC32" s="525"/>
      <c r="BD32" s="525"/>
      <c r="BE32" s="525"/>
      <c r="BF32" s="525"/>
      <c r="BG32" s="525"/>
      <c r="BH32" s="525"/>
      <c r="BI32" s="525"/>
      <c r="BJ32" s="525"/>
      <c r="BK32" s="525"/>
      <c r="BL32" s="525"/>
      <c r="BM32" s="525"/>
      <c r="BN32" s="525"/>
      <c r="BO32" s="525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525"/>
      <c r="CB32" s="525"/>
      <c r="CC32" s="525"/>
      <c r="CD32" s="525"/>
      <c r="CE32" s="525"/>
      <c r="CF32" s="525"/>
      <c r="CG32" s="525"/>
      <c r="CH32" s="525"/>
      <c r="CI32" s="525"/>
      <c r="CJ32" s="525"/>
      <c r="CK32" s="525"/>
      <c r="CL32" s="525"/>
      <c r="CM32" s="525"/>
      <c r="CN32" s="525"/>
      <c r="CO32" s="525"/>
      <c r="CP32" s="525"/>
      <c r="CQ32" s="525"/>
      <c r="CR32" s="525"/>
      <c r="CS32" s="525"/>
      <c r="CT32" s="525"/>
      <c r="CU32" s="525"/>
      <c r="CV32" s="525"/>
      <c r="CW32" s="525"/>
      <c r="CX32" s="525"/>
      <c r="CY32" s="525"/>
      <c r="CZ32" s="525"/>
      <c r="DA32" s="525"/>
      <c r="DB32" s="525"/>
      <c r="DC32" s="525"/>
      <c r="DD32" s="525"/>
      <c r="DE32" s="525"/>
      <c r="DF32" s="525"/>
      <c r="DG32" s="525"/>
      <c r="DH32" s="525"/>
      <c r="DI32" s="525"/>
      <c r="DJ32" s="525"/>
      <c r="DK32" s="525"/>
      <c r="DL32" s="525"/>
      <c r="DM32" s="525"/>
      <c r="DN32" s="525"/>
      <c r="DO32" s="525"/>
      <c r="DP32" s="525"/>
      <c r="DQ32" s="525"/>
      <c r="DR32" s="525"/>
      <c r="DS32" s="525"/>
      <c r="DT32" s="525"/>
      <c r="DU32" s="525"/>
      <c r="DV32" s="525"/>
      <c r="DW32" s="525"/>
      <c r="DX32" s="525"/>
      <c r="DY32" s="525"/>
      <c r="DZ32" s="525"/>
      <c r="EA32" s="525"/>
      <c r="EB32" s="525"/>
      <c r="EC32" s="525"/>
      <c r="ED32" s="525"/>
      <c r="EE32" s="525"/>
      <c r="EF32" s="525"/>
      <c r="EG32" s="525"/>
      <c r="EH32" s="525"/>
      <c r="EI32" s="525"/>
      <c r="EJ32" s="525"/>
      <c r="EK32" s="628"/>
    </row>
    <row r="33" spans="1:141" s="25" customFormat="1" ht="15" customHeight="1" x14ac:dyDescent="0.2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534"/>
      <c r="W33" s="534"/>
      <c r="X33" s="534"/>
      <c r="Y33" s="534"/>
      <c r="Z33" s="534"/>
      <c r="AA33" s="534"/>
      <c r="AB33" s="534"/>
      <c r="AC33" s="534"/>
      <c r="AD33" s="534"/>
      <c r="AE33" s="534"/>
      <c r="AF33" s="534"/>
      <c r="AG33" s="534"/>
      <c r="AH33" s="534"/>
      <c r="AI33" s="534"/>
      <c r="AJ33" s="525" t="s">
        <v>1491</v>
      </c>
      <c r="AK33" s="525"/>
      <c r="AL33" s="525"/>
      <c r="AM33" s="525"/>
      <c r="AN33" s="525"/>
      <c r="AO33" s="525"/>
      <c r="AP33" s="525"/>
      <c r="AQ33" s="306" t="s">
        <v>1492</v>
      </c>
      <c r="AR33" s="306"/>
      <c r="AS33" s="306"/>
      <c r="AT33" s="306"/>
      <c r="AU33" s="634"/>
      <c r="AV33" s="305"/>
      <c r="AW33" s="306"/>
      <c r="AX33" s="306"/>
      <c r="AY33" s="306"/>
      <c r="AZ33" s="306"/>
      <c r="BA33" s="525"/>
      <c r="BB33" s="525"/>
      <c r="BC33" s="525"/>
      <c r="BD33" s="525"/>
      <c r="BE33" s="525"/>
      <c r="BF33" s="525"/>
      <c r="BG33" s="525"/>
      <c r="BH33" s="525"/>
      <c r="BI33" s="525"/>
      <c r="BJ33" s="525"/>
      <c r="BK33" s="525"/>
      <c r="BL33" s="525"/>
      <c r="BM33" s="525"/>
      <c r="BN33" s="525"/>
      <c r="BO33" s="525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525"/>
      <c r="CB33" s="525"/>
      <c r="CC33" s="525"/>
      <c r="CD33" s="525"/>
      <c r="CE33" s="525"/>
      <c r="CF33" s="525"/>
      <c r="CG33" s="525"/>
      <c r="CH33" s="525"/>
      <c r="CI33" s="525"/>
      <c r="CJ33" s="525"/>
      <c r="CK33" s="525"/>
      <c r="CL33" s="525"/>
      <c r="CM33" s="525"/>
      <c r="CN33" s="525"/>
      <c r="CO33" s="525"/>
      <c r="CP33" s="525"/>
      <c r="CQ33" s="525"/>
      <c r="CR33" s="525"/>
      <c r="CS33" s="525"/>
      <c r="CT33" s="525"/>
      <c r="CU33" s="525"/>
      <c r="CV33" s="525"/>
      <c r="CW33" s="525"/>
      <c r="CX33" s="525"/>
      <c r="CY33" s="525"/>
      <c r="CZ33" s="525"/>
      <c r="DA33" s="525"/>
      <c r="DB33" s="525"/>
      <c r="DC33" s="525"/>
      <c r="DD33" s="525"/>
      <c r="DE33" s="525"/>
      <c r="DF33" s="525"/>
      <c r="DG33" s="525"/>
      <c r="DH33" s="525"/>
      <c r="DI33" s="525"/>
      <c r="DJ33" s="525"/>
      <c r="DK33" s="525"/>
      <c r="DL33" s="525"/>
      <c r="DM33" s="525"/>
      <c r="DN33" s="525"/>
      <c r="DO33" s="525"/>
      <c r="DP33" s="525"/>
      <c r="DQ33" s="525"/>
      <c r="DR33" s="525"/>
      <c r="DS33" s="525"/>
      <c r="DT33" s="525"/>
      <c r="DU33" s="525"/>
      <c r="DV33" s="525"/>
      <c r="DW33" s="525"/>
      <c r="DX33" s="525"/>
      <c r="DY33" s="525"/>
      <c r="DZ33" s="525"/>
      <c r="EA33" s="525"/>
      <c r="EB33" s="525"/>
      <c r="EC33" s="525"/>
      <c r="ED33" s="525"/>
      <c r="EE33" s="525"/>
      <c r="EF33" s="525"/>
      <c r="EG33" s="525"/>
      <c r="EH33" s="525"/>
      <c r="EI33" s="525"/>
      <c r="EJ33" s="525"/>
      <c r="EK33" s="628"/>
    </row>
    <row r="34" spans="1:141" s="20" customFormat="1" ht="15" customHeight="1" thickBot="1" x14ac:dyDescent="0.25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N34" s="636"/>
      <c r="O34" s="636"/>
      <c r="P34" s="636"/>
      <c r="Q34" s="636"/>
      <c r="R34" s="636"/>
      <c r="S34" s="636"/>
      <c r="T34" s="636"/>
      <c r="U34" s="636"/>
      <c r="V34" s="637"/>
      <c r="W34" s="637"/>
      <c r="X34" s="637"/>
      <c r="Y34" s="637"/>
      <c r="Z34" s="637"/>
      <c r="AA34" s="637"/>
      <c r="AB34" s="637"/>
      <c r="AC34" s="637"/>
      <c r="AD34" s="637"/>
      <c r="AE34" s="637"/>
      <c r="AF34" s="637"/>
      <c r="AG34" s="637"/>
      <c r="AH34" s="637"/>
      <c r="AI34" s="637"/>
      <c r="AJ34" s="636"/>
      <c r="AK34" s="636"/>
      <c r="AL34" s="636"/>
      <c r="AM34" s="636"/>
      <c r="AN34" s="636"/>
      <c r="AO34" s="636"/>
      <c r="AP34" s="636"/>
      <c r="AQ34" s="666" t="s">
        <v>38</v>
      </c>
      <c r="AR34" s="666"/>
      <c r="AS34" s="666"/>
      <c r="AT34" s="666"/>
      <c r="AU34" s="666"/>
      <c r="AV34" s="322" t="s">
        <v>42</v>
      </c>
      <c r="AW34" s="323"/>
      <c r="AX34" s="323"/>
      <c r="AY34" s="323"/>
      <c r="AZ34" s="323"/>
      <c r="BA34" s="641" t="s">
        <v>39</v>
      </c>
      <c r="BB34" s="641"/>
      <c r="BC34" s="641"/>
      <c r="BD34" s="641"/>
      <c r="BE34" s="641"/>
      <c r="BF34" s="641"/>
      <c r="BG34" s="641"/>
      <c r="BH34" s="641" t="s">
        <v>39</v>
      </c>
      <c r="BI34" s="641"/>
      <c r="BJ34" s="641"/>
      <c r="BK34" s="641"/>
      <c r="BL34" s="641"/>
      <c r="BM34" s="641"/>
      <c r="BN34" s="641"/>
      <c r="BO34" s="641"/>
      <c r="BP34" s="323" t="s">
        <v>39</v>
      </c>
      <c r="BQ34" s="323"/>
      <c r="BR34" s="323"/>
      <c r="BS34" s="323"/>
      <c r="BT34" s="323"/>
      <c r="BU34" s="323"/>
      <c r="BV34" s="323" t="s">
        <v>39</v>
      </c>
      <c r="BW34" s="323"/>
      <c r="BX34" s="323"/>
      <c r="BY34" s="323"/>
      <c r="BZ34" s="323"/>
      <c r="CA34" s="641" t="s">
        <v>39</v>
      </c>
      <c r="CB34" s="641"/>
      <c r="CC34" s="641"/>
      <c r="CD34" s="641"/>
      <c r="CE34" s="641"/>
      <c r="CF34" s="641"/>
      <c r="CG34" s="641"/>
      <c r="CH34" s="641" t="s">
        <v>39</v>
      </c>
      <c r="CI34" s="641"/>
      <c r="CJ34" s="641"/>
      <c r="CK34" s="641"/>
      <c r="CL34" s="641"/>
      <c r="CM34" s="641"/>
      <c r="CN34" s="641"/>
      <c r="CO34" s="641"/>
      <c r="CP34" s="641" t="s">
        <v>39</v>
      </c>
      <c r="CQ34" s="641"/>
      <c r="CR34" s="641"/>
      <c r="CS34" s="641"/>
      <c r="CT34" s="641"/>
      <c r="CU34" s="641"/>
      <c r="CV34" s="641"/>
      <c r="CW34" s="641"/>
      <c r="CX34" s="641"/>
      <c r="CY34" s="641"/>
      <c r="CZ34" s="641"/>
      <c r="DA34" s="641"/>
      <c r="DB34" s="641"/>
      <c r="DC34" s="641"/>
      <c r="DD34" s="641"/>
      <c r="DE34" s="641"/>
      <c r="DF34" s="641"/>
      <c r="DG34" s="641"/>
      <c r="DH34" s="641"/>
      <c r="DI34" s="641"/>
      <c r="DJ34" s="641"/>
      <c r="DK34" s="641"/>
      <c r="DL34" s="641"/>
      <c r="DM34" s="641"/>
      <c r="DN34" s="641" t="s">
        <v>39</v>
      </c>
      <c r="DO34" s="641"/>
      <c r="DP34" s="641"/>
      <c r="DQ34" s="641"/>
      <c r="DR34" s="641"/>
      <c r="DS34" s="641"/>
      <c r="DT34" s="641"/>
      <c r="DU34" s="641"/>
      <c r="DV34" s="641" t="s">
        <v>39</v>
      </c>
      <c r="DW34" s="641"/>
      <c r="DX34" s="641"/>
      <c r="DY34" s="641"/>
      <c r="DZ34" s="641"/>
      <c r="EA34" s="641"/>
      <c r="EB34" s="641"/>
      <c r="EC34" s="641"/>
      <c r="ED34" s="641" t="s">
        <v>39</v>
      </c>
      <c r="EE34" s="641"/>
      <c r="EF34" s="641"/>
      <c r="EG34" s="641"/>
      <c r="EH34" s="641"/>
      <c r="EI34" s="641"/>
      <c r="EJ34" s="641"/>
      <c r="EK34" s="642"/>
    </row>
    <row r="37" spans="1:141" s="25" customFormat="1" ht="12.75" x14ac:dyDescent="0.2">
      <c r="A37" s="28" t="s">
        <v>45</v>
      </c>
    </row>
    <row r="38" spans="1:141" s="25" customFormat="1" ht="12.75" x14ac:dyDescent="0.2">
      <c r="A38" s="28" t="s">
        <v>86</v>
      </c>
    </row>
    <row r="39" spans="1:141" s="25" customFormat="1" ht="12.75" x14ac:dyDescent="0.2">
      <c r="A39" s="28" t="s">
        <v>85</v>
      </c>
      <c r="W39" s="288" t="str">
        <f>Лист1!$O$68</f>
        <v>директор</v>
      </c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8"/>
      <c r="CB39" s="288"/>
      <c r="CC39" s="288"/>
      <c r="CD39" s="288"/>
      <c r="CE39" s="288"/>
      <c r="CF39" s="288"/>
      <c r="CG39" s="288"/>
      <c r="CH39" s="288"/>
      <c r="CI39" s="288"/>
      <c r="CJ39" s="288"/>
      <c r="CK39" s="288"/>
      <c r="CL39" s="288"/>
      <c r="CM39" s="288"/>
      <c r="CN39" s="288"/>
      <c r="CQ39" s="288" t="str">
        <f>Лист1!$BB$68</f>
        <v>И.Ю. Лодырев</v>
      </c>
      <c r="CR39" s="288"/>
      <c r="CS39" s="288"/>
      <c r="CT39" s="288"/>
      <c r="CU39" s="288"/>
      <c r="CV39" s="288"/>
      <c r="CW39" s="288"/>
      <c r="CX39" s="288"/>
      <c r="CY39" s="288"/>
      <c r="CZ39" s="288"/>
      <c r="DA39" s="288"/>
      <c r="DB39" s="288"/>
      <c r="DC39" s="288"/>
      <c r="DD39" s="288"/>
      <c r="DE39" s="288"/>
      <c r="DF39" s="288"/>
      <c r="DG39" s="288"/>
      <c r="DH39" s="288"/>
      <c r="DI39" s="288"/>
      <c r="DJ39" s="288"/>
      <c r="DK39" s="288"/>
      <c r="DL39" s="288"/>
      <c r="DM39" s="288"/>
      <c r="DN39" s="288"/>
      <c r="DO39" s="288"/>
      <c r="DP39" s="288"/>
      <c r="DQ39" s="288"/>
      <c r="DR39" s="288"/>
      <c r="DS39" s="288"/>
      <c r="DT39" s="288"/>
      <c r="DU39" s="288"/>
      <c r="DV39" s="288"/>
      <c r="DW39" s="288"/>
      <c r="DX39" s="288"/>
    </row>
    <row r="40" spans="1:141" s="24" customFormat="1" ht="10.5" x14ac:dyDescent="0.2">
      <c r="W40" s="287" t="s">
        <v>46</v>
      </c>
      <c r="X40" s="287"/>
      <c r="Y40" s="287"/>
      <c r="Z40" s="287"/>
      <c r="AA40" s="287"/>
      <c r="AB40" s="287"/>
      <c r="AC40" s="287"/>
      <c r="AD40" s="287"/>
      <c r="AE40" s="287"/>
      <c r="AF40" s="287"/>
      <c r="AG40" s="287"/>
      <c r="AH40" s="287"/>
      <c r="AI40" s="287"/>
      <c r="AJ40" s="287"/>
      <c r="AK40" s="287"/>
      <c r="AL40" s="287"/>
      <c r="AM40" s="287"/>
      <c r="AN40" s="287"/>
      <c r="AO40" s="287"/>
      <c r="AP40" s="287"/>
      <c r="AQ40" s="287"/>
      <c r="AR40" s="287"/>
      <c r="AS40" s="287"/>
      <c r="AT40" s="287"/>
      <c r="AU40" s="287"/>
      <c r="AV40" s="287"/>
      <c r="AW40" s="287"/>
      <c r="AX40" s="287"/>
      <c r="AY40" s="287"/>
      <c r="AZ40" s="287"/>
      <c r="BA40" s="287"/>
      <c r="BB40" s="287"/>
      <c r="BC40" s="287"/>
      <c r="BD40" s="287"/>
      <c r="BG40" s="287" t="s">
        <v>47</v>
      </c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7"/>
      <c r="BY40" s="287"/>
      <c r="BZ40" s="287"/>
      <c r="CA40" s="287"/>
      <c r="CB40" s="287"/>
      <c r="CC40" s="287"/>
      <c r="CD40" s="287"/>
      <c r="CE40" s="287"/>
      <c r="CF40" s="287"/>
      <c r="CG40" s="287"/>
      <c r="CH40" s="287"/>
      <c r="CI40" s="287"/>
      <c r="CJ40" s="287"/>
      <c r="CK40" s="287"/>
      <c r="CL40" s="287"/>
      <c r="CM40" s="287"/>
      <c r="CN40" s="287"/>
      <c r="CQ40" s="287" t="s">
        <v>48</v>
      </c>
      <c r="CR40" s="287"/>
      <c r="CS40" s="287"/>
      <c r="CT40" s="287"/>
      <c r="CU40" s="287"/>
      <c r="CV40" s="287"/>
      <c r="CW40" s="287"/>
      <c r="CX40" s="287"/>
      <c r="CY40" s="287"/>
      <c r="CZ40" s="287"/>
      <c r="DA40" s="287"/>
      <c r="DB40" s="287"/>
      <c r="DC40" s="287"/>
      <c r="DD40" s="287"/>
      <c r="DE40" s="287"/>
      <c r="DF40" s="287"/>
      <c r="DG40" s="287"/>
      <c r="DH40" s="287"/>
      <c r="DI40" s="287"/>
      <c r="DJ40" s="287"/>
      <c r="DK40" s="287"/>
      <c r="DL40" s="287"/>
      <c r="DM40" s="287"/>
      <c r="DN40" s="287"/>
      <c r="DO40" s="287"/>
      <c r="DP40" s="287"/>
      <c r="DQ40" s="287"/>
      <c r="DR40" s="287"/>
      <c r="DS40" s="287"/>
      <c r="DT40" s="287"/>
      <c r="DU40" s="287"/>
      <c r="DV40" s="287"/>
      <c r="DW40" s="287"/>
      <c r="DX40" s="287"/>
    </row>
    <row r="41" spans="1:141" s="24" customFormat="1" ht="3" customHeight="1" x14ac:dyDescent="0.2"/>
    <row r="42" spans="1:141" s="25" customFormat="1" ht="12.75" x14ac:dyDescent="0.2">
      <c r="A42" s="28" t="s">
        <v>49</v>
      </c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  <c r="CA42" s="288"/>
      <c r="CB42" s="288"/>
      <c r="CC42" s="288"/>
      <c r="CD42" s="288"/>
      <c r="CE42" s="288"/>
      <c r="CF42" s="288"/>
      <c r="CG42" s="288"/>
      <c r="CH42" s="288"/>
      <c r="CI42" s="288"/>
      <c r="CJ42" s="288"/>
      <c r="CK42" s="288"/>
      <c r="CL42" s="288"/>
      <c r="CM42" s="288"/>
      <c r="CN42" s="288"/>
      <c r="CQ42" s="284"/>
      <c r="CR42" s="284"/>
      <c r="CS42" s="284"/>
      <c r="CT42" s="284"/>
      <c r="CU42" s="284"/>
      <c r="CV42" s="284"/>
      <c r="CW42" s="284"/>
      <c r="CX42" s="284"/>
      <c r="CY42" s="284"/>
      <c r="CZ42" s="284"/>
      <c r="DA42" s="284"/>
      <c r="DB42" s="284"/>
      <c r="DC42" s="284"/>
      <c r="DD42" s="284"/>
      <c r="DE42" s="284"/>
      <c r="DF42" s="284"/>
      <c r="DG42" s="284"/>
      <c r="DH42" s="284"/>
      <c r="DI42" s="284"/>
      <c r="DJ42" s="284"/>
      <c r="DK42" s="284"/>
      <c r="DL42" s="284"/>
      <c r="DM42" s="284"/>
      <c r="DN42" s="284"/>
      <c r="DO42" s="284"/>
      <c r="DP42" s="284"/>
      <c r="DQ42" s="284"/>
      <c r="DR42" s="284"/>
      <c r="DS42" s="284"/>
      <c r="DT42" s="284"/>
      <c r="DU42" s="284"/>
      <c r="DV42" s="284"/>
      <c r="DW42" s="284"/>
      <c r="DX42" s="284"/>
    </row>
    <row r="43" spans="1:141" s="24" customFormat="1" ht="10.5" x14ac:dyDescent="0.2">
      <c r="W43" s="287" t="s">
        <v>46</v>
      </c>
      <c r="X43" s="287"/>
      <c r="Y43" s="287"/>
      <c r="Z43" s="287"/>
      <c r="AA43" s="287"/>
      <c r="AB43" s="287"/>
      <c r="AC43" s="287"/>
      <c r="AD43" s="287"/>
      <c r="AE43" s="287"/>
      <c r="AF43" s="287"/>
      <c r="AG43" s="287"/>
      <c r="AH43" s="287"/>
      <c r="AI43" s="287"/>
      <c r="AJ43" s="287"/>
      <c r="AK43" s="287"/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7"/>
      <c r="BC43" s="287"/>
      <c r="BD43" s="287"/>
      <c r="BG43" s="287" t="s">
        <v>87</v>
      </c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7"/>
      <c r="BY43" s="287"/>
      <c r="BZ43" s="287"/>
      <c r="CA43" s="287"/>
      <c r="CB43" s="287"/>
      <c r="CC43" s="287"/>
      <c r="CD43" s="287"/>
      <c r="CE43" s="287"/>
      <c r="CF43" s="287"/>
      <c r="CG43" s="287"/>
      <c r="CH43" s="287"/>
      <c r="CI43" s="287"/>
      <c r="CJ43" s="287"/>
      <c r="CK43" s="287"/>
      <c r="CL43" s="287"/>
      <c r="CM43" s="287"/>
      <c r="CN43" s="287"/>
      <c r="CQ43" s="287" t="s">
        <v>169</v>
      </c>
      <c r="CR43" s="287"/>
      <c r="CS43" s="287"/>
      <c r="CT43" s="287"/>
      <c r="CU43" s="287"/>
      <c r="CV43" s="287"/>
      <c r="CW43" s="287"/>
      <c r="CX43" s="287"/>
      <c r="CY43" s="287"/>
      <c r="CZ43" s="287"/>
      <c r="DA43" s="287"/>
      <c r="DB43" s="287"/>
      <c r="DC43" s="287"/>
      <c r="DD43" s="287"/>
      <c r="DE43" s="287"/>
      <c r="DF43" s="287"/>
      <c r="DG43" s="287"/>
      <c r="DH43" s="287"/>
      <c r="DI43" s="287"/>
      <c r="DJ43" s="287"/>
      <c r="DK43" s="287"/>
      <c r="DL43" s="287"/>
      <c r="DM43" s="287"/>
      <c r="DN43" s="287"/>
      <c r="DO43" s="287"/>
      <c r="DP43" s="287"/>
      <c r="DQ43" s="287"/>
      <c r="DR43" s="287"/>
      <c r="DS43" s="287"/>
      <c r="DT43" s="287"/>
      <c r="DU43" s="287"/>
      <c r="DV43" s="287"/>
      <c r="DW43" s="287"/>
      <c r="DX43" s="287"/>
    </row>
    <row r="44" spans="1:141" s="24" customFormat="1" ht="3" customHeight="1" x14ac:dyDescent="0.2"/>
    <row r="45" spans="1:141" s="25" customFormat="1" ht="12.75" x14ac:dyDescent="0.2">
      <c r="A45" s="23" t="s">
        <v>51</v>
      </c>
      <c r="B45" s="540" t="str">
        <f>Лист1!$B$74</f>
        <v>20</v>
      </c>
      <c r="C45" s="540"/>
      <c r="D45" s="540"/>
      <c r="E45" s="28" t="s">
        <v>52</v>
      </c>
      <c r="G45" s="284" t="str">
        <f>Лист1!$G$74</f>
        <v>февраля</v>
      </c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5">
        <v>20</v>
      </c>
      <c r="S45" s="285"/>
      <c r="T45" s="285"/>
      <c r="U45" s="541" t="str">
        <f>Лист1!$U$74</f>
        <v>25</v>
      </c>
      <c r="V45" s="541"/>
      <c r="W45" s="541"/>
      <c r="X45" s="28" t="s">
        <v>10</v>
      </c>
    </row>
    <row r="46" spans="1:141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</row>
    <row r="47" spans="1:141" s="2" customFormat="1" ht="13.5" customHeight="1" x14ac:dyDescent="0.2">
      <c r="A47" s="17" t="s">
        <v>545</v>
      </c>
    </row>
    <row r="48" spans="1:141" s="2" customFormat="1" ht="11.25" x14ac:dyDescent="0.2">
      <c r="A48" s="594" t="s">
        <v>546</v>
      </c>
      <c r="B48" s="594"/>
      <c r="C48" s="594"/>
      <c r="D48" s="594"/>
      <c r="E48" s="594"/>
      <c r="F48" s="594"/>
      <c r="G48" s="594"/>
      <c r="H48" s="594"/>
      <c r="I48" s="594"/>
      <c r="J48" s="594"/>
      <c r="K48" s="594"/>
      <c r="L48" s="594"/>
      <c r="M48" s="594"/>
      <c r="N48" s="594"/>
      <c r="O48" s="594"/>
      <c r="P48" s="594"/>
      <c r="Q48" s="594"/>
      <c r="R48" s="594"/>
      <c r="S48" s="594"/>
      <c r="T48" s="594"/>
      <c r="U48" s="594"/>
      <c r="V48" s="594"/>
      <c r="W48" s="594"/>
      <c r="X48" s="594"/>
      <c r="Y48" s="594"/>
      <c r="Z48" s="594"/>
      <c r="AA48" s="594"/>
      <c r="AB48" s="594"/>
      <c r="AC48" s="594"/>
      <c r="AD48" s="594"/>
      <c r="AE48" s="594"/>
      <c r="AF48" s="594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594"/>
      <c r="AS48" s="594"/>
      <c r="AT48" s="594"/>
      <c r="AU48" s="594"/>
      <c r="AV48" s="594"/>
      <c r="AW48" s="594"/>
      <c r="AX48" s="594"/>
      <c r="AY48" s="594"/>
      <c r="AZ48" s="594"/>
      <c r="BA48" s="594"/>
      <c r="BB48" s="594"/>
      <c r="BC48" s="594"/>
      <c r="BD48" s="594"/>
      <c r="BE48" s="594"/>
      <c r="BF48" s="594"/>
      <c r="BG48" s="594"/>
      <c r="BH48" s="594"/>
      <c r="BI48" s="594"/>
      <c r="BJ48" s="594"/>
      <c r="BK48" s="594"/>
      <c r="BL48" s="594"/>
      <c r="BM48" s="594"/>
      <c r="BN48" s="594"/>
      <c r="BO48" s="594"/>
      <c r="BP48" s="594"/>
      <c r="BQ48" s="594"/>
      <c r="BR48" s="594"/>
      <c r="BS48" s="594"/>
      <c r="BT48" s="594"/>
      <c r="BU48" s="594"/>
      <c r="BV48" s="594"/>
      <c r="BW48" s="594"/>
      <c r="BX48" s="594"/>
      <c r="BY48" s="594"/>
      <c r="BZ48" s="594"/>
      <c r="CA48" s="594"/>
      <c r="CB48" s="594"/>
      <c r="CC48" s="594"/>
      <c r="CD48" s="594"/>
      <c r="CE48" s="594"/>
      <c r="CF48" s="594"/>
      <c r="CG48" s="594"/>
      <c r="CH48" s="594"/>
      <c r="CI48" s="594"/>
      <c r="CJ48" s="594"/>
      <c r="CK48" s="594"/>
      <c r="CL48" s="594"/>
      <c r="CM48" s="594"/>
      <c r="CN48" s="594"/>
      <c r="CO48" s="594"/>
      <c r="CP48" s="594"/>
      <c r="CQ48" s="594"/>
      <c r="CR48" s="594"/>
      <c r="CS48" s="594"/>
      <c r="CT48" s="594"/>
      <c r="CU48" s="594"/>
      <c r="CV48" s="594"/>
      <c r="CW48" s="594"/>
      <c r="CX48" s="594"/>
      <c r="CY48" s="594"/>
      <c r="CZ48" s="594"/>
      <c r="DA48" s="594"/>
      <c r="DB48" s="594"/>
      <c r="DC48" s="594"/>
      <c r="DD48" s="594"/>
      <c r="DE48" s="594"/>
      <c r="DF48" s="594"/>
      <c r="DG48" s="594"/>
      <c r="DH48" s="594"/>
      <c r="DI48" s="594"/>
      <c r="DJ48" s="594"/>
      <c r="DK48" s="594"/>
      <c r="DL48" s="594"/>
      <c r="DM48" s="594"/>
      <c r="DN48" s="594"/>
      <c r="DO48" s="594"/>
      <c r="DP48" s="594"/>
      <c r="DQ48" s="594"/>
      <c r="DR48" s="594"/>
      <c r="DS48" s="594"/>
      <c r="DT48" s="594"/>
      <c r="DU48" s="594"/>
      <c r="DV48" s="594"/>
      <c r="DW48" s="594"/>
      <c r="DX48" s="594"/>
      <c r="DY48" s="594"/>
      <c r="DZ48" s="594"/>
      <c r="EA48" s="594"/>
      <c r="EB48" s="594"/>
      <c r="EC48" s="594"/>
      <c r="ED48" s="594"/>
      <c r="EE48" s="594"/>
      <c r="EF48" s="594"/>
      <c r="EG48" s="594"/>
      <c r="EH48" s="594"/>
      <c r="EI48" s="594"/>
      <c r="EJ48" s="594"/>
      <c r="EK48" s="594"/>
    </row>
    <row r="49" spans="1:141" s="2" customFormat="1" ht="11.25" x14ac:dyDescent="0.2">
      <c r="A49" s="594"/>
      <c r="B49" s="594"/>
      <c r="C49" s="594"/>
      <c r="D49" s="594"/>
      <c r="E49" s="594"/>
      <c r="F49" s="594"/>
      <c r="G49" s="594"/>
      <c r="H49" s="594"/>
      <c r="I49" s="594"/>
      <c r="J49" s="594"/>
      <c r="K49" s="594"/>
      <c r="L49" s="594"/>
      <c r="M49" s="594"/>
      <c r="N49" s="594"/>
      <c r="O49" s="594"/>
      <c r="P49" s="594"/>
      <c r="Q49" s="594"/>
      <c r="R49" s="594"/>
      <c r="S49" s="594"/>
      <c r="T49" s="594"/>
      <c r="U49" s="594"/>
      <c r="V49" s="594"/>
      <c r="W49" s="594"/>
      <c r="X49" s="594"/>
      <c r="Y49" s="594"/>
      <c r="Z49" s="594"/>
      <c r="AA49" s="594"/>
      <c r="AB49" s="594"/>
      <c r="AC49" s="594"/>
      <c r="AD49" s="594"/>
      <c r="AE49" s="594"/>
      <c r="AF49" s="594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594"/>
      <c r="AS49" s="594"/>
      <c r="AT49" s="594"/>
      <c r="AU49" s="594"/>
      <c r="AV49" s="594"/>
      <c r="AW49" s="594"/>
      <c r="AX49" s="594"/>
      <c r="AY49" s="594"/>
      <c r="AZ49" s="594"/>
      <c r="BA49" s="594"/>
      <c r="BB49" s="594"/>
      <c r="BC49" s="594"/>
      <c r="BD49" s="594"/>
      <c r="BE49" s="594"/>
      <c r="BF49" s="594"/>
      <c r="BG49" s="594"/>
      <c r="BH49" s="594"/>
      <c r="BI49" s="594"/>
      <c r="BJ49" s="594"/>
      <c r="BK49" s="594"/>
      <c r="BL49" s="594"/>
      <c r="BM49" s="594"/>
      <c r="BN49" s="594"/>
      <c r="BO49" s="594"/>
      <c r="BP49" s="594"/>
      <c r="BQ49" s="594"/>
      <c r="BR49" s="594"/>
      <c r="BS49" s="594"/>
      <c r="BT49" s="594"/>
      <c r="BU49" s="594"/>
      <c r="BV49" s="594"/>
      <c r="BW49" s="594"/>
      <c r="BX49" s="594"/>
      <c r="BY49" s="594"/>
      <c r="BZ49" s="594"/>
      <c r="CA49" s="594"/>
      <c r="CB49" s="594"/>
      <c r="CC49" s="594"/>
      <c r="CD49" s="594"/>
      <c r="CE49" s="594"/>
      <c r="CF49" s="594"/>
      <c r="CG49" s="594"/>
      <c r="CH49" s="594"/>
      <c r="CI49" s="594"/>
      <c r="CJ49" s="594"/>
      <c r="CK49" s="594"/>
      <c r="CL49" s="594"/>
      <c r="CM49" s="594"/>
      <c r="CN49" s="594"/>
      <c r="CO49" s="594"/>
      <c r="CP49" s="594"/>
      <c r="CQ49" s="594"/>
      <c r="CR49" s="594"/>
      <c r="CS49" s="594"/>
      <c r="CT49" s="594"/>
      <c r="CU49" s="594"/>
      <c r="CV49" s="594"/>
      <c r="CW49" s="594"/>
      <c r="CX49" s="594"/>
      <c r="CY49" s="594"/>
      <c r="CZ49" s="594"/>
      <c r="DA49" s="594"/>
      <c r="DB49" s="594"/>
      <c r="DC49" s="594"/>
      <c r="DD49" s="594"/>
      <c r="DE49" s="594"/>
      <c r="DF49" s="594"/>
      <c r="DG49" s="594"/>
      <c r="DH49" s="594"/>
      <c r="DI49" s="594"/>
      <c r="DJ49" s="594"/>
      <c r="DK49" s="594"/>
      <c r="DL49" s="594"/>
      <c r="DM49" s="594"/>
      <c r="DN49" s="594"/>
      <c r="DO49" s="594"/>
      <c r="DP49" s="594"/>
      <c r="DQ49" s="594"/>
      <c r="DR49" s="594"/>
      <c r="DS49" s="594"/>
      <c r="DT49" s="594"/>
      <c r="DU49" s="594"/>
      <c r="DV49" s="594"/>
      <c r="DW49" s="594"/>
      <c r="DX49" s="594"/>
      <c r="DY49" s="594"/>
      <c r="DZ49" s="594"/>
      <c r="EA49" s="594"/>
      <c r="EB49" s="594"/>
      <c r="EC49" s="594"/>
      <c r="ED49" s="594"/>
      <c r="EE49" s="594"/>
      <c r="EF49" s="594"/>
      <c r="EG49" s="594"/>
      <c r="EH49" s="594"/>
      <c r="EI49" s="594"/>
      <c r="EJ49" s="594"/>
      <c r="EK49" s="594"/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16">
    <mergeCell ref="B45:D45"/>
    <mergeCell ref="G45:Q45"/>
    <mergeCell ref="R45:T45"/>
    <mergeCell ref="U45:W45"/>
    <mergeCell ref="A48:EK49"/>
    <mergeCell ref="W42:BD42"/>
    <mergeCell ref="BG42:CN42"/>
    <mergeCell ref="CQ42:DX42"/>
    <mergeCell ref="W43:BD43"/>
    <mergeCell ref="BG43:CN43"/>
    <mergeCell ref="CQ43:DX43"/>
    <mergeCell ref="CX33:DE33"/>
    <mergeCell ref="DF33:DM33"/>
    <mergeCell ref="DN33:DU33"/>
    <mergeCell ref="BA5:BG5"/>
    <mergeCell ref="BH5:BZ5"/>
    <mergeCell ref="CA5:CG5"/>
    <mergeCell ref="ED33:EK33"/>
    <mergeCell ref="ED31:EK32"/>
    <mergeCell ref="ED29:EK30"/>
    <mergeCell ref="ED28:EK28"/>
    <mergeCell ref="BH28:BO28"/>
    <mergeCell ref="CP31:CW32"/>
    <mergeCell ref="CX31:DE32"/>
    <mergeCell ref="BA29:BG30"/>
    <mergeCell ref="BH29:BO30"/>
    <mergeCell ref="BP29:BU30"/>
    <mergeCell ref="BV29:BZ30"/>
    <mergeCell ref="CH29:CO30"/>
    <mergeCell ref="CA29:CG30"/>
    <mergeCell ref="BA28:BG28"/>
    <mergeCell ref="DV26:EC27"/>
    <mergeCell ref="ED26:EK27"/>
    <mergeCell ref="DV24:EC25"/>
    <mergeCell ref="ED24:EK25"/>
    <mergeCell ref="CP34:CW34"/>
    <mergeCell ref="CX34:DE34"/>
    <mergeCell ref="DF34:DM34"/>
    <mergeCell ref="DN34:DU34"/>
    <mergeCell ref="DV34:EC34"/>
    <mergeCell ref="ED34:EK34"/>
    <mergeCell ref="BA34:BG34"/>
    <mergeCell ref="BH34:BO34"/>
    <mergeCell ref="BP34:BU34"/>
    <mergeCell ref="BV34:BZ34"/>
    <mergeCell ref="CH34:CO34"/>
    <mergeCell ref="CA34:CG34"/>
    <mergeCell ref="W39:BD39"/>
    <mergeCell ref="BG39:CN39"/>
    <mergeCell ref="CQ39:DX39"/>
    <mergeCell ref="W40:BD40"/>
    <mergeCell ref="BG40:CN40"/>
    <mergeCell ref="CQ40:DX40"/>
    <mergeCell ref="DF5:DM5"/>
    <mergeCell ref="DN5:EC5"/>
    <mergeCell ref="DV33:EC33"/>
    <mergeCell ref="CP33:CW33"/>
    <mergeCell ref="DF31:DM32"/>
    <mergeCell ref="DN31:DU32"/>
    <mergeCell ref="DV31:EC32"/>
    <mergeCell ref="BA31:BG32"/>
    <mergeCell ref="BH31:BO32"/>
    <mergeCell ref="BP31:BU32"/>
    <mergeCell ref="BV31:BZ32"/>
    <mergeCell ref="CH31:CO32"/>
    <mergeCell ref="CA31:CG32"/>
    <mergeCell ref="DV29:EC30"/>
    <mergeCell ref="CX28:DE28"/>
    <mergeCell ref="DF28:DM28"/>
    <mergeCell ref="DN28:DU28"/>
    <mergeCell ref="DV28:EC28"/>
    <mergeCell ref="A34:U34"/>
    <mergeCell ref="V34:AI34"/>
    <mergeCell ref="AJ34:AP34"/>
    <mergeCell ref="AQ34:AU34"/>
    <mergeCell ref="AV34:AZ34"/>
    <mergeCell ref="BH33:BO33"/>
    <mergeCell ref="BP33:BU33"/>
    <mergeCell ref="BV33:BZ33"/>
    <mergeCell ref="CH33:CO33"/>
    <mergeCell ref="CA33:CG33"/>
    <mergeCell ref="A33:U33"/>
    <mergeCell ref="V33:AI33"/>
    <mergeCell ref="AJ33:AP33"/>
    <mergeCell ref="AQ33:AU33"/>
    <mergeCell ref="AV33:AZ33"/>
    <mergeCell ref="BA33:BG33"/>
    <mergeCell ref="A30:U30"/>
    <mergeCell ref="A29:U29"/>
    <mergeCell ref="V29:AI30"/>
    <mergeCell ref="AJ29:AP30"/>
    <mergeCell ref="AQ29:AU30"/>
    <mergeCell ref="AV29:AZ30"/>
    <mergeCell ref="A28:U28"/>
    <mergeCell ref="V28:AI28"/>
    <mergeCell ref="AJ28:AP28"/>
    <mergeCell ref="AQ28:AU28"/>
    <mergeCell ref="AV28:AZ28"/>
    <mergeCell ref="A31:U31"/>
    <mergeCell ref="V31:AI32"/>
    <mergeCell ref="AJ31:AP32"/>
    <mergeCell ref="AQ31:AU32"/>
    <mergeCell ref="AV31:AZ32"/>
    <mergeCell ref="A32:U32"/>
    <mergeCell ref="DF29:DM30"/>
    <mergeCell ref="DN29:DU30"/>
    <mergeCell ref="DF26:DM27"/>
    <mergeCell ref="DN26:DU27"/>
    <mergeCell ref="BA26:BG27"/>
    <mergeCell ref="BH26:BO27"/>
    <mergeCell ref="BP26:BU27"/>
    <mergeCell ref="BV26:BZ27"/>
    <mergeCell ref="CH26:CO27"/>
    <mergeCell ref="CA26:CG27"/>
    <mergeCell ref="BP28:BU28"/>
    <mergeCell ref="BV28:BZ28"/>
    <mergeCell ref="CH28:CO28"/>
    <mergeCell ref="CP28:CW28"/>
    <mergeCell ref="CA28:CG28"/>
    <mergeCell ref="CP29:CW30"/>
    <mergeCell ref="CX29:DE30"/>
    <mergeCell ref="A26:U26"/>
    <mergeCell ref="V26:AI27"/>
    <mergeCell ref="AJ26:AP27"/>
    <mergeCell ref="AQ26:AU27"/>
    <mergeCell ref="AV26:AZ27"/>
    <mergeCell ref="A27:U27"/>
    <mergeCell ref="CP24:CW25"/>
    <mergeCell ref="CX24:DE25"/>
    <mergeCell ref="CP26:CW27"/>
    <mergeCell ref="CX26:DE27"/>
    <mergeCell ref="BA24:BG25"/>
    <mergeCell ref="BH24:BO25"/>
    <mergeCell ref="BP24:BU25"/>
    <mergeCell ref="BV24:BZ25"/>
    <mergeCell ref="CH24:CO25"/>
    <mergeCell ref="CA24:CG25"/>
    <mergeCell ref="A25:U25"/>
    <mergeCell ref="CX23:DE23"/>
    <mergeCell ref="DF23:DM23"/>
    <mergeCell ref="DN23:DU23"/>
    <mergeCell ref="DV23:EC23"/>
    <mergeCell ref="ED23:EK23"/>
    <mergeCell ref="A24:U24"/>
    <mergeCell ref="V24:AI25"/>
    <mergeCell ref="AJ24:AP25"/>
    <mergeCell ref="AQ24:AU25"/>
    <mergeCell ref="AV24:AZ25"/>
    <mergeCell ref="BH23:BO23"/>
    <mergeCell ref="BP23:BU23"/>
    <mergeCell ref="BV23:BZ23"/>
    <mergeCell ref="CH23:CO23"/>
    <mergeCell ref="CP23:CW23"/>
    <mergeCell ref="CA23:CG23"/>
    <mergeCell ref="A23:U23"/>
    <mergeCell ref="V23:AI23"/>
    <mergeCell ref="AJ23:AP23"/>
    <mergeCell ref="AQ23:AU23"/>
    <mergeCell ref="AV23:AZ23"/>
    <mergeCell ref="BA23:BG23"/>
    <mergeCell ref="DF24:DM25"/>
    <mergeCell ref="DN24:DU25"/>
    <mergeCell ref="CX21:DE22"/>
    <mergeCell ref="DF21:DM22"/>
    <mergeCell ref="DN21:DU22"/>
    <mergeCell ref="DV21:EC22"/>
    <mergeCell ref="ED21:EK22"/>
    <mergeCell ref="A22:U22"/>
    <mergeCell ref="CA21:CG22"/>
    <mergeCell ref="BH21:BO22"/>
    <mergeCell ref="BP21:BU22"/>
    <mergeCell ref="BV21:BZ22"/>
    <mergeCell ref="CH21:CO22"/>
    <mergeCell ref="CP21:CW22"/>
    <mergeCell ref="A21:U21"/>
    <mergeCell ref="V21:AI22"/>
    <mergeCell ref="AJ21:AP22"/>
    <mergeCell ref="AQ21:AU22"/>
    <mergeCell ref="AV21:AZ22"/>
    <mergeCell ref="BA21:BG22"/>
    <mergeCell ref="CX19:DE20"/>
    <mergeCell ref="DF19:DM20"/>
    <mergeCell ref="DN19:DU20"/>
    <mergeCell ref="DV19:EC20"/>
    <mergeCell ref="ED19:EK20"/>
    <mergeCell ref="A20:U20"/>
    <mergeCell ref="CA19:CG20"/>
    <mergeCell ref="BH19:BO20"/>
    <mergeCell ref="BP19:BU20"/>
    <mergeCell ref="BV19:BZ20"/>
    <mergeCell ref="CH19:CO20"/>
    <mergeCell ref="CP19:CW20"/>
    <mergeCell ref="A19:U19"/>
    <mergeCell ref="V19:AI20"/>
    <mergeCell ref="AJ19:AP20"/>
    <mergeCell ref="AQ19:AU20"/>
    <mergeCell ref="AV19:AZ20"/>
    <mergeCell ref="BA19:BG20"/>
    <mergeCell ref="DN18:DU18"/>
    <mergeCell ref="DV18:EC18"/>
    <mergeCell ref="ED18:EK18"/>
    <mergeCell ref="BA18:BG18"/>
    <mergeCell ref="BH18:BO18"/>
    <mergeCell ref="BP18:BU18"/>
    <mergeCell ref="BV18:BZ18"/>
    <mergeCell ref="CH18:CO18"/>
    <mergeCell ref="CA18:CG18"/>
    <mergeCell ref="A18:U18"/>
    <mergeCell ref="V18:AI18"/>
    <mergeCell ref="AJ18:AP18"/>
    <mergeCell ref="AQ18:AU18"/>
    <mergeCell ref="AV18:AZ18"/>
    <mergeCell ref="CP16:CW17"/>
    <mergeCell ref="CX16:DE17"/>
    <mergeCell ref="DF16:DM17"/>
    <mergeCell ref="CP18:CW18"/>
    <mergeCell ref="CX18:DE18"/>
    <mergeCell ref="DF18:DM18"/>
    <mergeCell ref="A16:U16"/>
    <mergeCell ref="V16:AI17"/>
    <mergeCell ref="AJ16:AP17"/>
    <mergeCell ref="AQ16:AU17"/>
    <mergeCell ref="AV16:AZ17"/>
    <mergeCell ref="A17:U17"/>
    <mergeCell ref="DN16:DU17"/>
    <mergeCell ref="DV16:EC17"/>
    <mergeCell ref="ED16:EK17"/>
    <mergeCell ref="BA16:BG17"/>
    <mergeCell ref="BH16:BO17"/>
    <mergeCell ref="BP16:BU17"/>
    <mergeCell ref="BV16:BZ17"/>
    <mergeCell ref="CH16:CO17"/>
    <mergeCell ref="CA16:CG17"/>
    <mergeCell ref="BH15:BO15"/>
    <mergeCell ref="BP15:BU15"/>
    <mergeCell ref="BV15:BZ15"/>
    <mergeCell ref="CH15:CO15"/>
    <mergeCell ref="CA15:CG15"/>
    <mergeCell ref="A15:U15"/>
    <mergeCell ref="V15:AI15"/>
    <mergeCell ref="AJ15:AP15"/>
    <mergeCell ref="AQ15:AU15"/>
    <mergeCell ref="AV15:AZ15"/>
    <mergeCell ref="BA15:BG15"/>
    <mergeCell ref="BP14:BU14"/>
    <mergeCell ref="BV14:BZ14"/>
    <mergeCell ref="CH14:CO14"/>
    <mergeCell ref="CA14:CG14"/>
    <mergeCell ref="CX15:DE15"/>
    <mergeCell ref="DF15:DM15"/>
    <mergeCell ref="DN15:DU15"/>
    <mergeCell ref="DV15:EC15"/>
    <mergeCell ref="ED15:EK15"/>
    <mergeCell ref="CP15:CW15"/>
    <mergeCell ref="ED12:EK13"/>
    <mergeCell ref="BA12:BG13"/>
    <mergeCell ref="BH12:BO13"/>
    <mergeCell ref="BP12:BU13"/>
    <mergeCell ref="BV12:BZ13"/>
    <mergeCell ref="CH12:CO13"/>
    <mergeCell ref="CA12:CG13"/>
    <mergeCell ref="A13:U13"/>
    <mergeCell ref="A14:U14"/>
    <mergeCell ref="V14:AI14"/>
    <mergeCell ref="AJ14:AP14"/>
    <mergeCell ref="AQ14:AU14"/>
    <mergeCell ref="AV14:AZ14"/>
    <mergeCell ref="CP12:CW13"/>
    <mergeCell ref="CX12:DE13"/>
    <mergeCell ref="DF12:DM13"/>
    <mergeCell ref="CP14:CW14"/>
    <mergeCell ref="CX14:DE14"/>
    <mergeCell ref="DF14:DM14"/>
    <mergeCell ref="DN14:DU14"/>
    <mergeCell ref="DV14:EC14"/>
    <mergeCell ref="ED14:EK14"/>
    <mergeCell ref="BA14:BG14"/>
    <mergeCell ref="BH14:BO14"/>
    <mergeCell ref="CX11:DE11"/>
    <mergeCell ref="DF11:DM11"/>
    <mergeCell ref="DN11:DU11"/>
    <mergeCell ref="DV11:EC11"/>
    <mergeCell ref="ED11:EK11"/>
    <mergeCell ref="A12:U12"/>
    <mergeCell ref="V12:AI13"/>
    <mergeCell ref="AJ12:AP13"/>
    <mergeCell ref="AQ12:AU13"/>
    <mergeCell ref="AV12:AZ13"/>
    <mergeCell ref="BH11:BO11"/>
    <mergeCell ref="BP11:BU11"/>
    <mergeCell ref="BV11:BZ11"/>
    <mergeCell ref="CH11:CO11"/>
    <mergeCell ref="CP11:CW11"/>
    <mergeCell ref="CA11:CG11"/>
    <mergeCell ref="A11:U11"/>
    <mergeCell ref="V11:AI11"/>
    <mergeCell ref="AJ11:AP11"/>
    <mergeCell ref="AQ11:AU11"/>
    <mergeCell ref="AV11:AZ11"/>
    <mergeCell ref="BA11:BG11"/>
    <mergeCell ref="DN12:DU13"/>
    <mergeCell ref="DV12:EC13"/>
    <mergeCell ref="DF10:DM10"/>
    <mergeCell ref="DN10:DU10"/>
    <mergeCell ref="DV10:EC10"/>
    <mergeCell ref="ED10:EK10"/>
    <mergeCell ref="BA10:BG10"/>
    <mergeCell ref="BH10:BO10"/>
    <mergeCell ref="BP10:BU10"/>
    <mergeCell ref="BV10:BZ10"/>
    <mergeCell ref="CH10:CO10"/>
    <mergeCell ref="CA10:CG10"/>
    <mergeCell ref="CX9:DE9"/>
    <mergeCell ref="DF9:DM9"/>
    <mergeCell ref="DN9:DU9"/>
    <mergeCell ref="DV9:EC9"/>
    <mergeCell ref="ED9:EK9"/>
    <mergeCell ref="A10:U10"/>
    <mergeCell ref="V10:AI10"/>
    <mergeCell ref="AJ10:AP10"/>
    <mergeCell ref="AQ10:AU10"/>
    <mergeCell ref="AV10:AZ10"/>
    <mergeCell ref="BH9:BO9"/>
    <mergeCell ref="BP9:BU9"/>
    <mergeCell ref="BV9:BZ9"/>
    <mergeCell ref="CH9:CO9"/>
    <mergeCell ref="CP9:CW9"/>
    <mergeCell ref="CA9:CG9"/>
    <mergeCell ref="A9:U9"/>
    <mergeCell ref="V9:AI9"/>
    <mergeCell ref="AJ9:AP9"/>
    <mergeCell ref="AQ9:AU9"/>
    <mergeCell ref="AV9:AZ9"/>
    <mergeCell ref="BA9:BG9"/>
    <mergeCell ref="CP10:CW10"/>
    <mergeCell ref="CX10:DE10"/>
    <mergeCell ref="CP8:CW8"/>
    <mergeCell ref="CX8:DE8"/>
    <mergeCell ref="DF8:DM8"/>
    <mergeCell ref="DN8:DU8"/>
    <mergeCell ref="DV8:EC8"/>
    <mergeCell ref="ED8:EK8"/>
    <mergeCell ref="BA8:BG8"/>
    <mergeCell ref="BH8:BO8"/>
    <mergeCell ref="BP8:BU8"/>
    <mergeCell ref="BV8:BZ8"/>
    <mergeCell ref="CH8:CO8"/>
    <mergeCell ref="CA8:CG8"/>
    <mergeCell ref="A8:U8"/>
    <mergeCell ref="V8:AI8"/>
    <mergeCell ref="AJ8:AP8"/>
    <mergeCell ref="AQ8:AU8"/>
    <mergeCell ref="AV8:AZ8"/>
    <mergeCell ref="BH7:BO7"/>
    <mergeCell ref="BP7:BU7"/>
    <mergeCell ref="BV7:BZ7"/>
    <mergeCell ref="CH7:CO7"/>
    <mergeCell ref="CA7:CG7"/>
    <mergeCell ref="CX7:DE7"/>
    <mergeCell ref="DF7:DM7"/>
    <mergeCell ref="DN7:DU7"/>
    <mergeCell ref="DV7:EC7"/>
    <mergeCell ref="ED7:EK7"/>
    <mergeCell ref="CP7:CW7"/>
    <mergeCell ref="A6:U6"/>
    <mergeCell ref="V6:AI6"/>
    <mergeCell ref="AJ6:AP6"/>
    <mergeCell ref="AQ6:AU6"/>
    <mergeCell ref="A7:U7"/>
    <mergeCell ref="V7:AI7"/>
    <mergeCell ref="AJ7:AP7"/>
    <mergeCell ref="AQ7:AU7"/>
    <mergeCell ref="AV7:AZ7"/>
    <mergeCell ref="BA7:BG7"/>
    <mergeCell ref="BP6:BU6"/>
    <mergeCell ref="BV6:BZ6"/>
    <mergeCell ref="CH6:CO6"/>
    <mergeCell ref="CA6:CG6"/>
    <mergeCell ref="AV6:AZ6"/>
    <mergeCell ref="BA6:BG6"/>
    <mergeCell ref="BH6:BO6"/>
    <mergeCell ref="DF6:DM6"/>
    <mergeCell ref="DN6:DU6"/>
    <mergeCell ref="DN3:EC3"/>
    <mergeCell ref="ED3:EK3"/>
    <mergeCell ref="A4:U4"/>
    <mergeCell ref="V4:AI4"/>
    <mergeCell ref="AJ4:AU4"/>
    <mergeCell ref="AV4:AZ4"/>
    <mergeCell ref="BA4:BG4"/>
    <mergeCell ref="BH4:BZ4"/>
    <mergeCell ref="DV6:EC6"/>
    <mergeCell ref="ED6:EK6"/>
    <mergeCell ref="CP6:CW6"/>
    <mergeCell ref="CX6:DE6"/>
    <mergeCell ref="CH5:DE5"/>
    <mergeCell ref="CA4:CG4"/>
    <mergeCell ref="CA3:CG3"/>
    <mergeCell ref="A5:U5"/>
    <mergeCell ref="V5:AI5"/>
    <mergeCell ref="AJ5:AU5"/>
    <mergeCell ref="AV5:AZ5"/>
    <mergeCell ref="ED5:EK5"/>
    <mergeCell ref="A1:EK1"/>
    <mergeCell ref="A3:U3"/>
    <mergeCell ref="V3:AI3"/>
    <mergeCell ref="AJ3:AU3"/>
    <mergeCell ref="AV3:AZ3"/>
    <mergeCell ref="BA3:BG3"/>
    <mergeCell ref="BH3:BZ3"/>
    <mergeCell ref="DF3:DM3"/>
    <mergeCell ref="DF4:DM4"/>
    <mergeCell ref="DN4:EC4"/>
    <mergeCell ref="ED4:EK4"/>
    <mergeCell ref="CH3:DE3"/>
    <mergeCell ref="CH4:DE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O75"/>
  <sheetViews>
    <sheetView tabSelected="1" view="pageBreakPreview" zoomScale="115" zoomScaleNormal="85" zoomScaleSheetLayoutView="115" workbookViewId="0">
      <selection activeCell="A64" sqref="A64:BC64"/>
    </sheetView>
  </sheetViews>
  <sheetFormatPr defaultColWidth="1.42578125" defaultRowHeight="15.75" x14ac:dyDescent="0.25"/>
  <cols>
    <col min="1" max="144" width="1.42578125" style="1"/>
    <col min="145" max="145" width="7.7109375" style="1" bestFit="1" customWidth="1"/>
    <col min="146" max="16384" width="1.42578125" style="1"/>
  </cols>
  <sheetData>
    <row r="1" spans="1:145" x14ac:dyDescent="0.25">
      <c r="A1" s="249" t="s">
        <v>918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5" s="62" customFormat="1" ht="13.5" thickBot="1" x14ac:dyDescent="0.25">
      <c r="DW2" s="254" t="s">
        <v>2</v>
      </c>
      <c r="DX2" s="254"/>
      <c r="DY2" s="254"/>
      <c r="DZ2" s="254"/>
      <c r="EA2" s="254"/>
      <c r="EB2" s="254"/>
      <c r="EC2" s="254"/>
      <c r="ED2" s="254"/>
      <c r="EE2" s="254"/>
      <c r="EF2" s="254"/>
      <c r="EG2" s="254"/>
      <c r="EH2" s="254"/>
      <c r="EI2" s="254"/>
      <c r="EJ2" s="254"/>
      <c r="EK2" s="254"/>
    </row>
    <row r="3" spans="1:145" s="62" customFormat="1" ht="12.75" x14ac:dyDescent="0.2">
      <c r="A3" s="63"/>
      <c r="BL3" s="59" t="s">
        <v>9</v>
      </c>
      <c r="BM3" s="288" t="str">
        <f>Лист1!$AP$16</f>
        <v>января</v>
      </c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5">
        <v>20</v>
      </c>
      <c r="BY3" s="285"/>
      <c r="BZ3" s="285"/>
      <c r="CA3" s="358" t="str">
        <f>Лист1!$BD$16</f>
        <v>25</v>
      </c>
      <c r="CB3" s="358"/>
      <c r="CC3" s="358"/>
      <c r="CD3" s="63" t="s">
        <v>10</v>
      </c>
      <c r="DU3" s="59" t="s">
        <v>3</v>
      </c>
      <c r="DW3" s="370" t="str">
        <f>Лист1!$CI$16</f>
        <v>20.02.2025</v>
      </c>
      <c r="DX3" s="371"/>
      <c r="DY3" s="371"/>
      <c r="DZ3" s="371"/>
      <c r="EA3" s="371"/>
      <c r="EB3" s="371"/>
      <c r="EC3" s="371"/>
      <c r="ED3" s="371"/>
      <c r="EE3" s="371"/>
      <c r="EF3" s="371"/>
      <c r="EG3" s="371"/>
      <c r="EH3" s="371"/>
      <c r="EI3" s="371"/>
      <c r="EJ3" s="371"/>
      <c r="EK3" s="372"/>
    </row>
    <row r="4" spans="1:145" s="62" customFormat="1" ht="12.75" x14ac:dyDescent="0.2">
      <c r="A4" s="63"/>
      <c r="DU4" s="59" t="s">
        <v>5</v>
      </c>
      <c r="DW4" s="366">
        <f>Лист1!$CI$19</f>
        <v>8602015898</v>
      </c>
      <c r="DX4" s="367"/>
      <c r="DY4" s="367"/>
      <c r="DZ4" s="367"/>
      <c r="EA4" s="367"/>
      <c r="EB4" s="367"/>
      <c r="EC4" s="367"/>
      <c r="ED4" s="367"/>
      <c r="EE4" s="367"/>
      <c r="EF4" s="367"/>
      <c r="EG4" s="367"/>
      <c r="EH4" s="367"/>
      <c r="EI4" s="367"/>
      <c r="EJ4" s="367"/>
      <c r="EK4" s="368"/>
    </row>
    <row r="5" spans="1:145" s="62" customFormat="1" ht="32.25" customHeight="1" x14ac:dyDescent="0.2">
      <c r="A5" s="63" t="s">
        <v>11</v>
      </c>
      <c r="Z5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373"/>
      <c r="AO5" s="373"/>
      <c r="AP5" s="373"/>
      <c r="AQ5" s="373"/>
      <c r="AR5" s="373"/>
      <c r="AS5" s="373"/>
      <c r="AT5" s="373"/>
      <c r="AU5" s="373"/>
      <c r="AV5" s="373"/>
      <c r="AW5" s="373"/>
      <c r="AX5" s="373"/>
      <c r="AY5" s="373"/>
      <c r="AZ5" s="373"/>
      <c r="BA5" s="373"/>
      <c r="BB5" s="373"/>
      <c r="BC5" s="373"/>
      <c r="BD5" s="373"/>
      <c r="BE5" s="373"/>
      <c r="BF5" s="373"/>
      <c r="BG5" s="373"/>
      <c r="BH5" s="373"/>
      <c r="BI5" s="373"/>
      <c r="BJ5" s="373"/>
      <c r="BK5" s="373"/>
      <c r="BL5" s="373"/>
      <c r="BM5" s="373"/>
      <c r="BN5" s="373"/>
      <c r="BO5" s="373"/>
      <c r="BP5" s="373"/>
      <c r="BQ5" s="373"/>
      <c r="BR5" s="373"/>
      <c r="BS5" s="373"/>
      <c r="BT5" s="373"/>
      <c r="BU5" s="373"/>
      <c r="BV5" s="373"/>
      <c r="BW5" s="373"/>
      <c r="BX5" s="373"/>
      <c r="BY5" s="373"/>
      <c r="BZ5" s="373"/>
      <c r="CA5" s="373"/>
      <c r="CB5" s="373"/>
      <c r="CC5" s="373"/>
      <c r="CD5" s="373"/>
      <c r="CE5" s="373"/>
      <c r="CF5" s="373"/>
      <c r="CG5" s="373"/>
      <c r="CH5" s="373"/>
      <c r="CI5" s="373"/>
      <c r="CJ5" s="373"/>
      <c r="CK5" s="373"/>
      <c r="CL5" s="373"/>
      <c r="CM5" s="373"/>
      <c r="CN5" s="373"/>
      <c r="CO5" s="373"/>
      <c r="CP5" s="373"/>
      <c r="CQ5" s="373"/>
      <c r="CR5" s="373"/>
      <c r="CS5" s="373"/>
      <c r="CT5" s="373"/>
      <c r="CU5" s="373"/>
      <c r="CV5" s="373"/>
      <c r="CW5" s="373"/>
      <c r="CX5" s="373"/>
      <c r="CY5" s="373"/>
      <c r="CZ5" s="373"/>
      <c r="DA5" s="373"/>
      <c r="DB5" s="373"/>
      <c r="DC5" s="373"/>
      <c r="DD5" s="373"/>
      <c r="DE5" s="373"/>
      <c r="DU5" s="59" t="s">
        <v>6</v>
      </c>
      <c r="DW5" s="366">
        <f>Лист1!$CI$20</f>
        <v>860201001</v>
      </c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8"/>
      <c r="EO5" s="215" t="str">
        <f>VLOOKUP(Z5,'Лист 2-3 по ОУ'!BM105:CB148,16,0)</f>
        <v>МАОУ ДО "Центр плавания "Дельфин"</v>
      </c>
    </row>
    <row r="6" spans="1:145" s="62" customFormat="1" ht="12.75" x14ac:dyDescent="0.2">
      <c r="A6" s="63" t="s">
        <v>12</v>
      </c>
      <c r="DU6" s="59"/>
      <c r="DW6" s="374" t="str">
        <f>Лист1!$CI$22</f>
        <v>043</v>
      </c>
      <c r="DX6" s="375"/>
      <c r="DY6" s="375"/>
      <c r="DZ6" s="375"/>
      <c r="EA6" s="375"/>
      <c r="EB6" s="375"/>
      <c r="EC6" s="375"/>
      <c r="ED6" s="375"/>
      <c r="EE6" s="375"/>
      <c r="EF6" s="375"/>
      <c r="EG6" s="375"/>
      <c r="EH6" s="375"/>
      <c r="EI6" s="375"/>
      <c r="EJ6" s="375"/>
      <c r="EK6" s="376"/>
    </row>
    <row r="7" spans="1:145" s="62" customFormat="1" ht="12.75" x14ac:dyDescent="0.2">
      <c r="A7" s="63" t="s">
        <v>13</v>
      </c>
      <c r="Z7" s="288" t="str">
        <f>Лист1!$P$25</f>
        <v>Департамент образования Администрации города</v>
      </c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U7" s="59" t="s">
        <v>1148</v>
      </c>
      <c r="DW7" s="377"/>
      <c r="DX7" s="378"/>
      <c r="DY7" s="378"/>
      <c r="DZ7" s="378"/>
      <c r="EA7" s="378"/>
      <c r="EB7" s="378"/>
      <c r="EC7" s="378"/>
      <c r="ED7" s="378"/>
      <c r="EE7" s="378"/>
      <c r="EF7" s="378"/>
      <c r="EG7" s="378"/>
      <c r="EH7" s="378"/>
      <c r="EI7" s="378"/>
      <c r="EJ7" s="378"/>
      <c r="EK7" s="379"/>
    </row>
    <row r="8" spans="1:145" s="62" customFormat="1" ht="12.75" x14ac:dyDescent="0.2">
      <c r="A8" s="63" t="s">
        <v>14</v>
      </c>
      <c r="Z8" s="288" t="str">
        <f>Лист1!$P$27</f>
        <v>город Сургут</v>
      </c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U8" s="59" t="s">
        <v>8</v>
      </c>
      <c r="DW8" s="366">
        <f>Лист1!$CI$26</f>
        <v>71876000001</v>
      </c>
      <c r="DX8" s="367"/>
      <c r="DY8" s="367"/>
      <c r="DZ8" s="367"/>
      <c r="EA8" s="367"/>
      <c r="EB8" s="367"/>
      <c r="EC8" s="367"/>
      <c r="ED8" s="367"/>
      <c r="EE8" s="367"/>
      <c r="EF8" s="367"/>
      <c r="EG8" s="367"/>
      <c r="EH8" s="367"/>
      <c r="EI8" s="367"/>
      <c r="EJ8" s="367"/>
      <c r="EK8" s="368"/>
    </row>
    <row r="9" spans="1:145" s="62" customFormat="1" ht="12.75" x14ac:dyDescent="0.2">
      <c r="A9" s="63" t="s">
        <v>15</v>
      </c>
      <c r="DU9" s="59"/>
      <c r="DW9" s="380"/>
      <c r="DX9" s="381"/>
      <c r="DY9" s="381"/>
      <c r="DZ9" s="381"/>
      <c r="EA9" s="381"/>
      <c r="EB9" s="381"/>
      <c r="EC9" s="381"/>
      <c r="ED9" s="381"/>
      <c r="EE9" s="381"/>
      <c r="EF9" s="381"/>
      <c r="EG9" s="381"/>
      <c r="EH9" s="381"/>
      <c r="EI9" s="381"/>
      <c r="EJ9" s="381"/>
      <c r="EK9" s="382"/>
    </row>
    <row r="10" spans="1:145" s="62" customFormat="1" ht="13.5" thickBot="1" x14ac:dyDescent="0.25">
      <c r="A10" s="63" t="s">
        <v>995</v>
      </c>
      <c r="DU10" s="59" t="s">
        <v>919</v>
      </c>
      <c r="DW10" s="260" t="s">
        <v>920</v>
      </c>
      <c r="DX10" s="261"/>
      <c r="DY10" s="261"/>
      <c r="DZ10" s="261"/>
      <c r="EA10" s="261"/>
      <c r="EB10" s="261"/>
      <c r="EC10" s="261"/>
      <c r="ED10" s="261"/>
      <c r="EE10" s="261"/>
      <c r="EF10" s="261"/>
      <c r="EG10" s="261"/>
      <c r="EH10" s="261"/>
      <c r="EI10" s="261"/>
      <c r="EJ10" s="261"/>
      <c r="EK10" s="262"/>
    </row>
    <row r="11" spans="1:145" s="62" customFormat="1" ht="12.75" x14ac:dyDescent="0.2">
      <c r="DU11" s="59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</row>
    <row r="12" spans="1:145" s="11" customFormat="1" ht="15" x14ac:dyDescent="0.25">
      <c r="A12" s="369" t="s">
        <v>921</v>
      </c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  <c r="AE12" s="369"/>
      <c r="AF12" s="369"/>
      <c r="AG12" s="369"/>
      <c r="AH12" s="369"/>
      <c r="AI12" s="369"/>
      <c r="AJ12" s="369"/>
      <c r="AK12" s="369"/>
      <c r="AL12" s="369"/>
      <c r="AM12" s="369"/>
      <c r="AN12" s="369"/>
      <c r="AO12" s="369"/>
      <c r="AP12" s="369"/>
      <c r="AQ12" s="369"/>
      <c r="AR12" s="369"/>
      <c r="AS12" s="369"/>
      <c r="AT12" s="369"/>
      <c r="AU12" s="369"/>
      <c r="AV12" s="369"/>
      <c r="AW12" s="369"/>
      <c r="AX12" s="369"/>
      <c r="AY12" s="369"/>
      <c r="AZ12" s="369"/>
      <c r="BA12" s="369"/>
      <c r="BB12" s="369"/>
      <c r="BC12" s="369"/>
      <c r="BD12" s="369"/>
      <c r="BE12" s="369"/>
      <c r="BF12" s="369"/>
      <c r="BG12" s="369"/>
      <c r="BH12" s="369"/>
      <c r="BI12" s="369"/>
      <c r="BJ12" s="369"/>
      <c r="BK12" s="369"/>
      <c r="BL12" s="369"/>
      <c r="BM12" s="369"/>
      <c r="BN12" s="369"/>
      <c r="BO12" s="369"/>
      <c r="BP12" s="369"/>
      <c r="BQ12" s="369"/>
      <c r="BR12" s="369"/>
      <c r="BS12" s="369"/>
      <c r="BT12" s="369"/>
      <c r="BU12" s="369"/>
      <c r="BV12" s="369"/>
      <c r="BW12" s="369"/>
      <c r="BX12" s="369"/>
      <c r="BY12" s="369"/>
      <c r="BZ12" s="369"/>
      <c r="CA12" s="369"/>
      <c r="CB12" s="369"/>
      <c r="CC12" s="369"/>
      <c r="CD12" s="369"/>
      <c r="CE12" s="369"/>
      <c r="CF12" s="369"/>
      <c r="CG12" s="369"/>
      <c r="CH12" s="369"/>
      <c r="CI12" s="369"/>
      <c r="CJ12" s="369"/>
      <c r="CK12" s="369"/>
      <c r="CL12" s="369"/>
      <c r="CM12" s="369"/>
      <c r="CN12" s="369"/>
      <c r="CO12" s="369"/>
      <c r="CP12" s="369"/>
      <c r="CQ12" s="369"/>
      <c r="CR12" s="369"/>
      <c r="CS12" s="369"/>
      <c r="CT12" s="369"/>
      <c r="CU12" s="369"/>
      <c r="CV12" s="369"/>
      <c r="CW12" s="369"/>
      <c r="CX12" s="369"/>
      <c r="CY12" s="369"/>
      <c r="CZ12" s="369"/>
      <c r="DA12" s="369"/>
      <c r="DB12" s="369"/>
      <c r="DC12" s="369"/>
      <c r="DD12" s="369"/>
      <c r="DE12" s="369"/>
      <c r="DF12" s="369"/>
      <c r="DG12" s="369"/>
      <c r="DH12" s="369"/>
      <c r="DI12" s="369"/>
      <c r="DJ12" s="369"/>
      <c r="DK12" s="369"/>
      <c r="DL12" s="369"/>
      <c r="DM12" s="369"/>
      <c r="DN12" s="369"/>
      <c r="DO12" s="369"/>
      <c r="DP12" s="369"/>
      <c r="DQ12" s="369"/>
      <c r="DR12" s="369"/>
      <c r="DS12" s="369"/>
      <c r="DT12" s="369"/>
      <c r="DU12" s="369"/>
      <c r="DV12" s="369"/>
      <c r="DW12" s="369"/>
      <c r="DX12" s="369"/>
      <c r="DY12" s="369"/>
      <c r="DZ12" s="369"/>
      <c r="EA12" s="369"/>
      <c r="EB12" s="369"/>
      <c r="EC12" s="369"/>
      <c r="ED12" s="369"/>
      <c r="EE12" s="369"/>
      <c r="EF12" s="369"/>
      <c r="EG12" s="369"/>
      <c r="EH12" s="369"/>
      <c r="EI12" s="369"/>
      <c r="EJ12" s="369"/>
      <c r="EK12" s="369"/>
    </row>
    <row r="13" spans="1:145" ht="6" customHeight="1" x14ac:dyDescent="0.25">
      <c r="DU13" s="61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</row>
    <row r="14" spans="1:145" s="62" customFormat="1" ht="12.75" x14ac:dyDescent="0.2">
      <c r="A14" s="365" t="s">
        <v>93</v>
      </c>
      <c r="B14" s="347"/>
      <c r="C14" s="347"/>
      <c r="D14" s="347"/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  <c r="AJ14" s="347"/>
      <c r="AK14" s="347"/>
      <c r="AL14" s="347"/>
      <c r="AM14" s="347"/>
      <c r="AN14" s="347"/>
      <c r="AO14" s="347"/>
      <c r="AP14" s="347"/>
      <c r="AQ14" s="347"/>
      <c r="AR14" s="347"/>
      <c r="AS14" s="347"/>
      <c r="AT14" s="347"/>
      <c r="AU14" s="347"/>
      <c r="AV14" s="347"/>
      <c r="AW14" s="347"/>
      <c r="AX14" s="347"/>
      <c r="AY14" s="347"/>
      <c r="AZ14" s="347"/>
      <c r="BA14" s="347"/>
      <c r="BB14" s="347"/>
      <c r="BC14" s="347"/>
      <c r="BD14" s="347" t="s">
        <v>18</v>
      </c>
      <c r="BE14" s="347"/>
      <c r="BF14" s="347"/>
      <c r="BG14" s="347"/>
      <c r="BH14" s="347"/>
      <c r="BI14" s="347"/>
      <c r="BJ14" s="357" t="s">
        <v>922</v>
      </c>
      <c r="BK14" s="357"/>
      <c r="BL14" s="357"/>
      <c r="BM14" s="357"/>
      <c r="BN14" s="357"/>
      <c r="BO14" s="357"/>
      <c r="BP14" s="357"/>
      <c r="BQ14" s="357"/>
      <c r="BR14" s="357"/>
      <c r="BS14" s="357"/>
      <c r="BT14" s="357"/>
      <c r="BU14" s="357"/>
      <c r="BV14" s="357"/>
      <c r="BW14" s="357"/>
      <c r="BX14" s="357"/>
      <c r="BY14" s="357"/>
      <c r="BZ14" s="357"/>
      <c r="CA14" s="357"/>
      <c r="CB14" s="357"/>
      <c r="CC14" s="357"/>
      <c r="CD14" s="357"/>
      <c r="CE14" s="357"/>
      <c r="CF14" s="357"/>
      <c r="CG14" s="357"/>
      <c r="CH14" s="357"/>
      <c r="CI14" s="357"/>
      <c r="CJ14" s="357"/>
      <c r="CK14" s="357"/>
      <c r="CL14" s="357"/>
      <c r="CM14" s="357"/>
      <c r="CN14" s="357"/>
      <c r="CO14" s="357"/>
      <c r="CP14" s="357"/>
      <c r="CQ14" s="357"/>
      <c r="CR14" s="357"/>
      <c r="CS14" s="357"/>
      <c r="CT14" s="357"/>
      <c r="CU14" s="357"/>
      <c r="CV14" s="357"/>
      <c r="CW14" s="357"/>
      <c r="CX14" s="347" t="s">
        <v>923</v>
      </c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 t="s">
        <v>924</v>
      </c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8"/>
      <c r="EL14" s="76"/>
      <c r="EM14" s="75"/>
    </row>
    <row r="15" spans="1:145" s="62" customFormat="1" ht="12.75" x14ac:dyDescent="0.2">
      <c r="A15" s="364"/>
      <c r="B15" s="359"/>
      <c r="C15" s="359"/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59"/>
      <c r="AL15" s="359"/>
      <c r="AM15" s="359"/>
      <c r="AN15" s="359"/>
      <c r="AO15" s="359"/>
      <c r="AP15" s="359"/>
      <c r="AQ15" s="359"/>
      <c r="AR15" s="359"/>
      <c r="AS15" s="359"/>
      <c r="AT15" s="359"/>
      <c r="AU15" s="359"/>
      <c r="AV15" s="359"/>
      <c r="AW15" s="359"/>
      <c r="AX15" s="359"/>
      <c r="AY15" s="359"/>
      <c r="AZ15" s="359"/>
      <c r="BA15" s="359"/>
      <c r="BB15" s="359"/>
      <c r="BC15" s="359"/>
      <c r="BD15" s="359" t="s">
        <v>21</v>
      </c>
      <c r="BE15" s="359"/>
      <c r="BF15" s="359"/>
      <c r="BG15" s="359"/>
      <c r="BH15" s="359"/>
      <c r="BI15" s="359"/>
      <c r="BJ15" s="359" t="s">
        <v>1546</v>
      </c>
      <c r="BK15" s="359"/>
      <c r="BL15" s="359"/>
      <c r="BM15" s="359"/>
      <c r="BN15" s="359"/>
      <c r="BO15" s="359"/>
      <c r="BP15" s="359"/>
      <c r="BQ15" s="359"/>
      <c r="BR15" s="359"/>
      <c r="BS15" s="359"/>
      <c r="BT15" s="359"/>
      <c r="BU15" s="359"/>
      <c r="BV15" s="359"/>
      <c r="BW15" s="359"/>
      <c r="BX15" s="359"/>
      <c r="BY15" s="359"/>
      <c r="BZ15" s="359"/>
      <c r="CA15" s="359"/>
      <c r="CB15" s="359"/>
      <c r="CC15" s="359"/>
      <c r="CD15" s="359" t="s">
        <v>1319</v>
      </c>
      <c r="CE15" s="359"/>
      <c r="CF15" s="359"/>
      <c r="CG15" s="359"/>
      <c r="CH15" s="359"/>
      <c r="CI15" s="359"/>
      <c r="CJ15" s="359"/>
      <c r="CK15" s="359"/>
      <c r="CL15" s="359"/>
      <c r="CM15" s="359"/>
      <c r="CN15" s="359"/>
      <c r="CO15" s="359"/>
      <c r="CP15" s="359"/>
      <c r="CQ15" s="359"/>
      <c r="CR15" s="359"/>
      <c r="CS15" s="359"/>
      <c r="CT15" s="359"/>
      <c r="CU15" s="359"/>
      <c r="CV15" s="359"/>
      <c r="CW15" s="359"/>
      <c r="CX15" s="359"/>
      <c r="CY15" s="359"/>
      <c r="CZ15" s="359"/>
      <c r="DA15" s="359"/>
      <c r="DB15" s="359"/>
      <c r="DC15" s="359"/>
      <c r="DD15" s="359"/>
      <c r="DE15" s="359"/>
      <c r="DF15" s="359"/>
      <c r="DG15" s="359"/>
      <c r="DH15" s="359"/>
      <c r="DI15" s="359"/>
      <c r="DJ15" s="359"/>
      <c r="DK15" s="359"/>
      <c r="DL15" s="359"/>
      <c r="DM15" s="359"/>
      <c r="DN15" s="359"/>
      <c r="DO15" s="359"/>
      <c r="DP15" s="359"/>
      <c r="DQ15" s="359"/>
      <c r="DR15" s="359" t="s">
        <v>925</v>
      </c>
      <c r="DS15" s="359"/>
      <c r="DT15" s="359"/>
      <c r="DU15" s="359"/>
      <c r="DV15" s="359"/>
      <c r="DW15" s="359"/>
      <c r="DX15" s="359"/>
      <c r="DY15" s="359"/>
      <c r="DZ15" s="359"/>
      <c r="EA15" s="359"/>
      <c r="EB15" s="359"/>
      <c r="EC15" s="359"/>
      <c r="ED15" s="359"/>
      <c r="EE15" s="359"/>
      <c r="EF15" s="359"/>
      <c r="EG15" s="359"/>
      <c r="EH15" s="359"/>
      <c r="EI15" s="359"/>
      <c r="EJ15" s="359"/>
      <c r="EK15" s="360"/>
      <c r="EL15" s="76"/>
      <c r="EM15" s="75"/>
    </row>
    <row r="16" spans="1:145" s="62" customFormat="1" ht="12.75" x14ac:dyDescent="0.2">
      <c r="A16" s="364"/>
      <c r="B16" s="359"/>
      <c r="C16" s="359"/>
      <c r="D16" s="359"/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  <c r="AH16" s="359"/>
      <c r="AI16" s="359"/>
      <c r="AJ16" s="359"/>
      <c r="AK16" s="359"/>
      <c r="AL16" s="359"/>
      <c r="AM16" s="359"/>
      <c r="AN16" s="359"/>
      <c r="AO16" s="359"/>
      <c r="AP16" s="359"/>
      <c r="AQ16" s="359"/>
      <c r="AR16" s="359"/>
      <c r="AS16" s="359"/>
      <c r="AT16" s="359"/>
      <c r="AU16" s="359"/>
      <c r="AV16" s="359"/>
      <c r="AW16" s="359"/>
      <c r="AX16" s="359"/>
      <c r="AY16" s="359"/>
      <c r="AZ16" s="359"/>
      <c r="BA16" s="359"/>
      <c r="BB16" s="359"/>
      <c r="BC16" s="359"/>
      <c r="BD16" s="359"/>
      <c r="BE16" s="359"/>
      <c r="BF16" s="359"/>
      <c r="BG16" s="359"/>
      <c r="BH16" s="359"/>
      <c r="BI16" s="359"/>
      <c r="BJ16" s="359" t="s">
        <v>926</v>
      </c>
      <c r="BK16" s="359"/>
      <c r="BL16" s="359"/>
      <c r="BM16" s="359"/>
      <c r="BN16" s="359"/>
      <c r="BO16" s="359"/>
      <c r="BP16" s="359"/>
      <c r="BQ16" s="359"/>
      <c r="BR16" s="359"/>
      <c r="BS16" s="359"/>
      <c r="BT16" s="359"/>
      <c r="BU16" s="359"/>
      <c r="BV16" s="359"/>
      <c r="BW16" s="359"/>
      <c r="BX16" s="359"/>
      <c r="BY16" s="359"/>
      <c r="BZ16" s="359"/>
      <c r="CA16" s="359"/>
      <c r="CB16" s="359"/>
      <c r="CC16" s="359"/>
      <c r="CD16" s="359" t="s">
        <v>927</v>
      </c>
      <c r="CE16" s="359"/>
      <c r="CF16" s="359"/>
      <c r="CG16" s="359"/>
      <c r="CH16" s="359"/>
      <c r="CI16" s="359"/>
      <c r="CJ16" s="359"/>
      <c r="CK16" s="359"/>
      <c r="CL16" s="359"/>
      <c r="CM16" s="359"/>
      <c r="CN16" s="359"/>
      <c r="CO16" s="359"/>
      <c r="CP16" s="359"/>
      <c r="CQ16" s="359"/>
      <c r="CR16" s="359"/>
      <c r="CS16" s="359"/>
      <c r="CT16" s="359"/>
      <c r="CU16" s="359"/>
      <c r="CV16" s="359"/>
      <c r="CW16" s="359"/>
      <c r="CX16" s="359"/>
      <c r="CY16" s="359"/>
      <c r="CZ16" s="359"/>
      <c r="DA16" s="359"/>
      <c r="DB16" s="359"/>
      <c r="DC16" s="359"/>
      <c r="DD16" s="359"/>
      <c r="DE16" s="359"/>
      <c r="DF16" s="359"/>
      <c r="DG16" s="359"/>
      <c r="DH16" s="359"/>
      <c r="DI16" s="359"/>
      <c r="DJ16" s="359"/>
      <c r="DK16" s="359"/>
      <c r="DL16" s="359"/>
      <c r="DM16" s="359"/>
      <c r="DN16" s="359"/>
      <c r="DO16" s="359"/>
      <c r="DP16" s="359"/>
      <c r="DQ16" s="359"/>
      <c r="DR16" s="359"/>
      <c r="DS16" s="359"/>
      <c r="DT16" s="359"/>
      <c r="DU16" s="359"/>
      <c r="DV16" s="359"/>
      <c r="DW16" s="359"/>
      <c r="DX16" s="359"/>
      <c r="DY16" s="359"/>
      <c r="DZ16" s="359"/>
      <c r="EA16" s="359"/>
      <c r="EB16" s="359"/>
      <c r="EC16" s="359"/>
      <c r="ED16" s="359"/>
      <c r="EE16" s="359"/>
      <c r="EF16" s="359"/>
      <c r="EG16" s="359"/>
      <c r="EH16" s="359"/>
      <c r="EI16" s="359"/>
      <c r="EJ16" s="359"/>
      <c r="EK16" s="360"/>
      <c r="EL16" s="76"/>
      <c r="EM16" s="75"/>
    </row>
    <row r="17" spans="1:143" s="62" customFormat="1" ht="12.75" x14ac:dyDescent="0.2">
      <c r="A17" s="361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362"/>
      <c r="AB17" s="362"/>
      <c r="AC17" s="362"/>
      <c r="AD17" s="362"/>
      <c r="AE17" s="362"/>
      <c r="AF17" s="362"/>
      <c r="AG17" s="362"/>
      <c r="AH17" s="362"/>
      <c r="AI17" s="362"/>
      <c r="AJ17" s="362"/>
      <c r="AK17" s="362"/>
      <c r="AL17" s="362"/>
      <c r="AM17" s="362"/>
      <c r="AN17" s="362"/>
      <c r="AO17" s="362"/>
      <c r="AP17" s="362"/>
      <c r="AQ17" s="362"/>
      <c r="AR17" s="362"/>
      <c r="AS17" s="362"/>
      <c r="AT17" s="362"/>
      <c r="AU17" s="362"/>
      <c r="AV17" s="362"/>
      <c r="AW17" s="362"/>
      <c r="AX17" s="362"/>
      <c r="AY17" s="362"/>
      <c r="AZ17" s="362"/>
      <c r="BA17" s="362"/>
      <c r="BB17" s="362"/>
      <c r="BC17" s="362"/>
      <c r="BD17" s="362"/>
      <c r="BE17" s="362"/>
      <c r="BF17" s="362"/>
      <c r="BG17" s="362"/>
      <c r="BH17" s="362"/>
      <c r="BI17" s="362"/>
      <c r="BJ17" s="362"/>
      <c r="BK17" s="362"/>
      <c r="BL17" s="362"/>
      <c r="BM17" s="362"/>
      <c r="BN17" s="362"/>
      <c r="BO17" s="362"/>
      <c r="BP17" s="362"/>
      <c r="BQ17" s="362"/>
      <c r="BR17" s="362"/>
      <c r="BS17" s="362"/>
      <c r="BT17" s="362"/>
      <c r="BU17" s="362"/>
      <c r="BV17" s="362"/>
      <c r="BW17" s="362"/>
      <c r="BX17" s="362"/>
      <c r="BY17" s="362"/>
      <c r="BZ17" s="362"/>
      <c r="CA17" s="362"/>
      <c r="CB17" s="362"/>
      <c r="CC17" s="362"/>
      <c r="CD17" s="362" t="s">
        <v>928</v>
      </c>
      <c r="CE17" s="362"/>
      <c r="CF17" s="362"/>
      <c r="CG17" s="362"/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2"/>
      <c r="CZ17" s="362"/>
      <c r="DA17" s="362"/>
      <c r="DB17" s="362"/>
      <c r="DC17" s="362"/>
      <c r="DD17" s="362"/>
      <c r="DE17" s="362"/>
      <c r="DF17" s="362"/>
      <c r="DG17" s="362"/>
      <c r="DH17" s="362"/>
      <c r="DI17" s="362"/>
      <c r="DJ17" s="362"/>
      <c r="DK17" s="362"/>
      <c r="DL17" s="362"/>
      <c r="DM17" s="362"/>
      <c r="DN17" s="362"/>
      <c r="DO17" s="362"/>
      <c r="DP17" s="362"/>
      <c r="DQ17" s="362"/>
      <c r="DR17" s="362"/>
      <c r="DS17" s="362"/>
      <c r="DT17" s="362"/>
      <c r="DU17" s="362"/>
      <c r="DV17" s="362"/>
      <c r="DW17" s="362"/>
      <c r="DX17" s="362"/>
      <c r="DY17" s="362"/>
      <c r="DZ17" s="362"/>
      <c r="EA17" s="362"/>
      <c r="EB17" s="362"/>
      <c r="EC17" s="362"/>
      <c r="ED17" s="362"/>
      <c r="EE17" s="362"/>
      <c r="EF17" s="362"/>
      <c r="EG17" s="362"/>
      <c r="EH17" s="362"/>
      <c r="EI17" s="362"/>
      <c r="EJ17" s="362"/>
      <c r="EK17" s="363"/>
      <c r="EL17" s="76"/>
      <c r="EM17" s="75"/>
    </row>
    <row r="18" spans="1:143" s="62" customFormat="1" ht="13.5" thickBot="1" x14ac:dyDescent="0.25">
      <c r="A18" s="356">
        <v>1</v>
      </c>
      <c r="B18" s="357"/>
      <c r="C18" s="357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47">
        <v>2</v>
      </c>
      <c r="BE18" s="347"/>
      <c r="BF18" s="347"/>
      <c r="BG18" s="347"/>
      <c r="BH18" s="347"/>
      <c r="BI18" s="347"/>
      <c r="BJ18" s="347">
        <v>3</v>
      </c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>
        <v>4</v>
      </c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>
        <v>5</v>
      </c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>
        <v>6</v>
      </c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8"/>
      <c r="EL18" s="76"/>
      <c r="EM18" s="75"/>
    </row>
    <row r="19" spans="1:143" s="62" customFormat="1" ht="15" customHeight="1" x14ac:dyDescent="0.2">
      <c r="A19" s="290" t="s">
        <v>929</v>
      </c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349" t="s">
        <v>196</v>
      </c>
      <c r="BE19" s="350"/>
      <c r="BF19" s="350"/>
      <c r="BG19" s="350"/>
      <c r="BH19" s="350"/>
      <c r="BI19" s="350"/>
      <c r="BJ19" s="351">
        <f>SUMIFS('Лист 2-3 по ОУ'!$C:$C,'Лист 2-3 по ОУ'!A:A,$EO$5)-12430.03</f>
        <v>44187600.560000002</v>
      </c>
      <c r="BK19" s="351"/>
      <c r="BL19" s="351"/>
      <c r="BM19" s="351"/>
      <c r="BN19" s="351"/>
      <c r="BO19" s="351"/>
      <c r="BP19" s="351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  <c r="CB19" s="351"/>
      <c r="CC19" s="351"/>
      <c r="CD19" s="351">
        <f>SUMIFS('Лист 2-3 по ОУ'!D:D,'Лист 2-3 по ОУ'!A:A,$EO$5)</f>
        <v>41061424.609999999</v>
      </c>
      <c r="CE19" s="351"/>
      <c r="CF19" s="351"/>
      <c r="CG19" s="351"/>
      <c r="CH19" s="351"/>
      <c r="CI19" s="351"/>
      <c r="CJ19" s="351"/>
      <c r="CK19" s="351"/>
      <c r="CL19" s="351"/>
      <c r="CM19" s="351"/>
      <c r="CN19" s="351"/>
      <c r="CO19" s="351"/>
      <c r="CP19" s="351"/>
      <c r="CQ19" s="351"/>
      <c r="CR19" s="351"/>
      <c r="CS19" s="351"/>
      <c r="CT19" s="351"/>
      <c r="CU19" s="351"/>
      <c r="CV19" s="351"/>
      <c r="CW19" s="351"/>
      <c r="CX19" s="352">
        <f>IF(BJ19=0," ",((BJ19-CD19)/BJ19*100%))</f>
        <v>7.0699999999999999E-2</v>
      </c>
      <c r="CY19" s="353"/>
      <c r="CZ19" s="353"/>
      <c r="DA19" s="353"/>
      <c r="DB19" s="353"/>
      <c r="DC19" s="353"/>
      <c r="DD19" s="353"/>
      <c r="DE19" s="353"/>
      <c r="DF19" s="353"/>
      <c r="DG19" s="353"/>
      <c r="DH19" s="353"/>
      <c r="DI19" s="353"/>
      <c r="DJ19" s="353"/>
      <c r="DK19" s="353"/>
      <c r="DL19" s="353"/>
      <c r="DM19" s="353"/>
      <c r="DN19" s="353"/>
      <c r="DO19" s="353"/>
      <c r="DP19" s="353"/>
      <c r="DQ19" s="354"/>
      <c r="DR19" s="352">
        <f>IF(BJ19=0," ",BJ19/$BJ$72*100%)</f>
        <v>0.94120000000000004</v>
      </c>
      <c r="DS19" s="353"/>
      <c r="DT19" s="353"/>
      <c r="DU19" s="353"/>
      <c r="DV19" s="353"/>
      <c r="DW19" s="353"/>
      <c r="DX19" s="353"/>
      <c r="DY19" s="353"/>
      <c r="DZ19" s="353"/>
      <c r="EA19" s="353"/>
      <c r="EB19" s="353"/>
      <c r="EC19" s="353"/>
      <c r="ED19" s="353"/>
      <c r="EE19" s="353"/>
      <c r="EF19" s="353"/>
      <c r="EG19" s="353"/>
      <c r="EH19" s="353"/>
      <c r="EI19" s="353"/>
      <c r="EJ19" s="353"/>
      <c r="EK19" s="355"/>
    </row>
    <row r="20" spans="1:143" s="62" customFormat="1" ht="12.75" x14ac:dyDescent="0.2">
      <c r="A20" s="336" t="s">
        <v>930</v>
      </c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05" t="s">
        <v>201</v>
      </c>
      <c r="BE20" s="306"/>
      <c r="BF20" s="306"/>
      <c r="BG20" s="306"/>
      <c r="BH20" s="306"/>
      <c r="BI20" s="306"/>
      <c r="BJ20" s="307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/>
      <c r="BX20" s="307"/>
      <c r="BY20" s="307"/>
      <c r="BZ20" s="307"/>
      <c r="CA20" s="307"/>
      <c r="CB20" s="307"/>
      <c r="CC20" s="307"/>
      <c r="CD20" s="307"/>
      <c r="CE20" s="307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7"/>
      <c r="CS20" s="307"/>
      <c r="CT20" s="307"/>
      <c r="CU20" s="307"/>
      <c r="CV20" s="307"/>
      <c r="CW20" s="307"/>
      <c r="CX20" s="314" t="str">
        <f>IF(BJ20=0," ",((BJ20-CD20)/BJ20*100%))</f>
        <v xml:space="preserve"> </v>
      </c>
      <c r="CY20" s="315"/>
      <c r="CZ20" s="315"/>
      <c r="DA20" s="315"/>
      <c r="DB20" s="315"/>
      <c r="DC20" s="315"/>
      <c r="DD20" s="315"/>
      <c r="DE20" s="315"/>
      <c r="DF20" s="315"/>
      <c r="DG20" s="315"/>
      <c r="DH20" s="315"/>
      <c r="DI20" s="315"/>
      <c r="DJ20" s="315"/>
      <c r="DK20" s="315"/>
      <c r="DL20" s="315"/>
      <c r="DM20" s="315"/>
      <c r="DN20" s="315"/>
      <c r="DO20" s="315"/>
      <c r="DP20" s="315"/>
      <c r="DQ20" s="316"/>
      <c r="DR20" s="314" t="str">
        <f>IF(BJ20=0," ",BJ20/$BJ$72*100%)</f>
        <v xml:space="preserve"> </v>
      </c>
      <c r="DS20" s="315"/>
      <c r="DT20" s="315"/>
      <c r="DU20" s="315"/>
      <c r="DV20" s="315"/>
      <c r="DW20" s="315"/>
      <c r="DX20" s="315"/>
      <c r="DY20" s="315"/>
      <c r="DZ20" s="315"/>
      <c r="EA20" s="315"/>
      <c r="EB20" s="315"/>
      <c r="EC20" s="315"/>
      <c r="ED20" s="315"/>
      <c r="EE20" s="315"/>
      <c r="EF20" s="315"/>
      <c r="EG20" s="315"/>
      <c r="EH20" s="315"/>
      <c r="EI20" s="315"/>
      <c r="EJ20" s="315"/>
      <c r="EK20" s="320"/>
    </row>
    <row r="21" spans="1:143" s="62" customFormat="1" ht="12.75" x14ac:dyDescent="0.2">
      <c r="A21" s="290" t="s">
        <v>931</v>
      </c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305"/>
      <c r="BE21" s="306"/>
      <c r="BF21" s="306"/>
      <c r="BG21" s="306"/>
      <c r="BH21" s="306"/>
      <c r="BI21" s="306"/>
      <c r="BJ21" s="307"/>
      <c r="BK21" s="307"/>
      <c r="BL21" s="307"/>
      <c r="BM21" s="307"/>
      <c r="BN21" s="307"/>
      <c r="BO21" s="307"/>
      <c r="BP21" s="307"/>
      <c r="BQ21" s="307"/>
      <c r="BR21" s="307"/>
      <c r="BS21" s="307"/>
      <c r="BT21" s="307"/>
      <c r="BU21" s="307"/>
      <c r="BV21" s="307"/>
      <c r="BW21" s="307"/>
      <c r="BX21" s="307"/>
      <c r="BY21" s="307"/>
      <c r="BZ21" s="307"/>
      <c r="CA21" s="307"/>
      <c r="CB21" s="307"/>
      <c r="CC21" s="307"/>
      <c r="CD21" s="307"/>
      <c r="CE21" s="307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17"/>
      <c r="CY21" s="318"/>
      <c r="CZ21" s="318"/>
      <c r="DA21" s="318"/>
      <c r="DB21" s="318"/>
      <c r="DC21" s="318"/>
      <c r="DD21" s="318"/>
      <c r="DE21" s="318"/>
      <c r="DF21" s="318"/>
      <c r="DG21" s="318"/>
      <c r="DH21" s="318"/>
      <c r="DI21" s="318"/>
      <c r="DJ21" s="318"/>
      <c r="DK21" s="318"/>
      <c r="DL21" s="318"/>
      <c r="DM21" s="318"/>
      <c r="DN21" s="318"/>
      <c r="DO21" s="318"/>
      <c r="DP21" s="318"/>
      <c r="DQ21" s="319"/>
      <c r="DR21" s="317"/>
      <c r="DS21" s="318"/>
      <c r="DT21" s="318"/>
      <c r="DU21" s="318"/>
      <c r="DV21" s="318"/>
      <c r="DW21" s="318"/>
      <c r="DX21" s="318"/>
      <c r="DY21" s="318"/>
      <c r="DZ21" s="318"/>
      <c r="EA21" s="318"/>
      <c r="EB21" s="318"/>
      <c r="EC21" s="318"/>
      <c r="ED21" s="318"/>
      <c r="EE21" s="318"/>
      <c r="EF21" s="318"/>
      <c r="EG21" s="318"/>
      <c r="EH21" s="318"/>
      <c r="EI21" s="318"/>
      <c r="EJ21" s="318"/>
      <c r="EK21" s="321"/>
    </row>
    <row r="22" spans="1:143" s="62" customFormat="1" ht="15" customHeight="1" x14ac:dyDescent="0.2">
      <c r="A22" s="290" t="s">
        <v>932</v>
      </c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290"/>
      <c r="BB22" s="290"/>
      <c r="BC22" s="290"/>
      <c r="BD22" s="305" t="s">
        <v>206</v>
      </c>
      <c r="BE22" s="306"/>
      <c r="BF22" s="306"/>
      <c r="BG22" s="306"/>
      <c r="BH22" s="306"/>
      <c r="BI22" s="306"/>
      <c r="BJ22" s="307">
        <f>SUMIFS('Лист 2-3 по ОУ'!L:L,'Лист 2-3 по ОУ'!J:J,$EO$5)</f>
        <v>270764</v>
      </c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>
        <f>SUMIFS('Лист 2-3 по ОУ'!M:M,'Лист 2-3 по ОУ'!J:J,$EO$5)</f>
        <v>354284</v>
      </c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8">
        <f>IF(BJ22=0," ",((BJ22-CD22)/BJ22*100%))</f>
        <v>-0.3085</v>
      </c>
      <c r="CY22" s="309"/>
      <c r="CZ22" s="309"/>
      <c r="DA22" s="309"/>
      <c r="DB22" s="309"/>
      <c r="DC22" s="309"/>
      <c r="DD22" s="309"/>
      <c r="DE22" s="309"/>
      <c r="DF22" s="309"/>
      <c r="DG22" s="309"/>
      <c r="DH22" s="309"/>
      <c r="DI22" s="309"/>
      <c r="DJ22" s="309"/>
      <c r="DK22" s="309"/>
      <c r="DL22" s="309"/>
      <c r="DM22" s="309"/>
      <c r="DN22" s="309"/>
      <c r="DO22" s="309"/>
      <c r="DP22" s="309"/>
      <c r="DQ22" s="310"/>
      <c r="DR22" s="308">
        <f>IF(BJ22=0," ",BJ22/$BJ$72*100%)</f>
        <v>5.7999999999999996E-3</v>
      </c>
      <c r="DS22" s="309"/>
      <c r="DT22" s="309"/>
      <c r="DU22" s="309"/>
      <c r="DV22" s="309"/>
      <c r="DW22" s="309"/>
      <c r="DX22" s="309"/>
      <c r="DY22" s="309"/>
      <c r="DZ22" s="309"/>
      <c r="EA22" s="309"/>
      <c r="EB22" s="309"/>
      <c r="EC22" s="309"/>
      <c r="ED22" s="309"/>
      <c r="EE22" s="309"/>
      <c r="EF22" s="309"/>
      <c r="EG22" s="309"/>
      <c r="EH22" s="309"/>
      <c r="EI22" s="309"/>
      <c r="EJ22" s="309"/>
      <c r="EK22" s="311"/>
    </row>
    <row r="23" spans="1:143" s="62" customFormat="1" ht="15" customHeight="1" x14ac:dyDescent="0.2">
      <c r="A23" s="290" t="s">
        <v>933</v>
      </c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305" t="s">
        <v>958</v>
      </c>
      <c r="BE23" s="306"/>
      <c r="BF23" s="306"/>
      <c r="BG23" s="306"/>
      <c r="BH23" s="306"/>
      <c r="BI23" s="306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8" t="str">
        <f>IF(BJ23=0," ",((BJ23-CD23)/BJ23*100%))</f>
        <v xml:space="preserve"> </v>
      </c>
      <c r="CY23" s="309"/>
      <c r="CZ23" s="309"/>
      <c r="DA23" s="309"/>
      <c r="DB23" s="309"/>
      <c r="DC23" s="309"/>
      <c r="DD23" s="309"/>
      <c r="DE23" s="309"/>
      <c r="DF23" s="309"/>
      <c r="DG23" s="309"/>
      <c r="DH23" s="309"/>
      <c r="DI23" s="309"/>
      <c r="DJ23" s="309"/>
      <c r="DK23" s="309"/>
      <c r="DL23" s="309"/>
      <c r="DM23" s="309"/>
      <c r="DN23" s="309"/>
      <c r="DO23" s="309"/>
      <c r="DP23" s="309"/>
      <c r="DQ23" s="310"/>
      <c r="DR23" s="308" t="str">
        <f>IF(BJ23=0," ",BJ23/$BJ$72*100%)</f>
        <v xml:space="preserve"> </v>
      </c>
      <c r="DS23" s="309"/>
      <c r="DT23" s="309"/>
      <c r="DU23" s="309"/>
      <c r="DV23" s="309"/>
      <c r="DW23" s="309"/>
      <c r="DX23" s="309"/>
      <c r="DY23" s="309"/>
      <c r="DZ23" s="309"/>
      <c r="EA23" s="309"/>
      <c r="EB23" s="309"/>
      <c r="EC23" s="309"/>
      <c r="ED23" s="309"/>
      <c r="EE23" s="309"/>
      <c r="EF23" s="309"/>
      <c r="EG23" s="309"/>
      <c r="EH23" s="309"/>
      <c r="EI23" s="309"/>
      <c r="EJ23" s="309"/>
      <c r="EK23" s="311"/>
    </row>
    <row r="24" spans="1:143" s="62" customFormat="1" ht="15" customHeight="1" x14ac:dyDescent="0.2">
      <c r="A24" s="290" t="s">
        <v>934</v>
      </c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305" t="s">
        <v>959</v>
      </c>
      <c r="BE24" s="306"/>
      <c r="BF24" s="306"/>
      <c r="BG24" s="306"/>
      <c r="BH24" s="306"/>
      <c r="BI24" s="306"/>
      <c r="BJ24" s="307">
        <f>SUM(BJ25:CC27)</f>
        <v>0</v>
      </c>
      <c r="BK24" s="307"/>
      <c r="BL24" s="307"/>
      <c r="BM24" s="307"/>
      <c r="BN24" s="307"/>
      <c r="BO24" s="307"/>
      <c r="BP24" s="307"/>
      <c r="BQ24" s="307"/>
      <c r="BR24" s="307"/>
      <c r="BS24" s="307"/>
      <c r="BT24" s="307"/>
      <c r="BU24" s="307"/>
      <c r="BV24" s="307"/>
      <c r="BW24" s="307"/>
      <c r="BX24" s="307"/>
      <c r="BY24" s="307"/>
      <c r="BZ24" s="307"/>
      <c r="CA24" s="307"/>
      <c r="CB24" s="307"/>
      <c r="CC24" s="307"/>
      <c r="CD24" s="307">
        <f>SUM(CD25:CW27)</f>
        <v>0</v>
      </c>
      <c r="CE24" s="307"/>
      <c r="CF24" s="307"/>
      <c r="CG24" s="307"/>
      <c r="CH24" s="307"/>
      <c r="CI24" s="307"/>
      <c r="CJ24" s="307"/>
      <c r="CK24" s="307"/>
      <c r="CL24" s="307"/>
      <c r="CM24" s="307"/>
      <c r="CN24" s="307"/>
      <c r="CO24" s="307"/>
      <c r="CP24" s="307"/>
      <c r="CQ24" s="307"/>
      <c r="CR24" s="307"/>
      <c r="CS24" s="307"/>
      <c r="CT24" s="307"/>
      <c r="CU24" s="307"/>
      <c r="CV24" s="307"/>
      <c r="CW24" s="307"/>
      <c r="CX24" s="308" t="str">
        <f>IF(BJ24=0," ",((BJ24-CD24)/BJ24*100%))</f>
        <v xml:space="preserve"> </v>
      </c>
      <c r="CY24" s="309"/>
      <c r="CZ24" s="309"/>
      <c r="DA24" s="309"/>
      <c r="DB24" s="309"/>
      <c r="DC24" s="309"/>
      <c r="DD24" s="309"/>
      <c r="DE24" s="309"/>
      <c r="DF24" s="309"/>
      <c r="DG24" s="309"/>
      <c r="DH24" s="309"/>
      <c r="DI24" s="309"/>
      <c r="DJ24" s="309"/>
      <c r="DK24" s="309"/>
      <c r="DL24" s="309"/>
      <c r="DM24" s="309"/>
      <c r="DN24" s="309"/>
      <c r="DO24" s="309"/>
      <c r="DP24" s="309"/>
      <c r="DQ24" s="310"/>
      <c r="DR24" s="308" t="str">
        <f>IF(BJ24=0," ",BJ24/$BJ$72*100%)</f>
        <v xml:space="preserve"> </v>
      </c>
      <c r="DS24" s="309"/>
      <c r="DT24" s="309"/>
      <c r="DU24" s="309"/>
      <c r="DV24" s="309"/>
      <c r="DW24" s="309"/>
      <c r="DX24" s="309"/>
      <c r="DY24" s="309"/>
      <c r="DZ24" s="309"/>
      <c r="EA24" s="309"/>
      <c r="EB24" s="309"/>
      <c r="EC24" s="309"/>
      <c r="ED24" s="309"/>
      <c r="EE24" s="309"/>
      <c r="EF24" s="309"/>
      <c r="EG24" s="309"/>
      <c r="EH24" s="309"/>
      <c r="EI24" s="309"/>
      <c r="EJ24" s="309"/>
      <c r="EK24" s="311"/>
    </row>
    <row r="25" spans="1:143" s="62" customFormat="1" ht="12.75" x14ac:dyDescent="0.2">
      <c r="A25" s="313" t="s">
        <v>133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05" t="s">
        <v>960</v>
      </c>
      <c r="BE25" s="306"/>
      <c r="BF25" s="306"/>
      <c r="BG25" s="306"/>
      <c r="BH25" s="306"/>
      <c r="BI25" s="306"/>
      <c r="BJ25" s="307"/>
      <c r="BK25" s="307"/>
      <c r="BL25" s="307"/>
      <c r="BM25" s="307"/>
      <c r="BN25" s="307"/>
      <c r="BO25" s="307"/>
      <c r="BP25" s="307"/>
      <c r="BQ25" s="307"/>
      <c r="BR25" s="307"/>
      <c r="BS25" s="307"/>
      <c r="BT25" s="307"/>
      <c r="BU25" s="307"/>
      <c r="BV25" s="307"/>
      <c r="BW25" s="307"/>
      <c r="BX25" s="307"/>
      <c r="BY25" s="307"/>
      <c r="BZ25" s="307"/>
      <c r="CA25" s="307"/>
      <c r="CB25" s="307"/>
      <c r="CC25" s="307"/>
      <c r="CD25" s="307"/>
      <c r="CE25" s="307"/>
      <c r="CF25" s="307"/>
      <c r="CG25" s="307"/>
      <c r="CH25" s="307"/>
      <c r="CI25" s="307"/>
      <c r="CJ25" s="307"/>
      <c r="CK25" s="307"/>
      <c r="CL25" s="307"/>
      <c r="CM25" s="307"/>
      <c r="CN25" s="307"/>
      <c r="CO25" s="307"/>
      <c r="CP25" s="307"/>
      <c r="CQ25" s="307"/>
      <c r="CR25" s="307"/>
      <c r="CS25" s="307"/>
      <c r="CT25" s="307"/>
      <c r="CU25" s="307"/>
      <c r="CV25" s="307"/>
      <c r="CW25" s="307"/>
      <c r="CX25" s="314" t="str">
        <f>IF(BJ25=0," ",((BJ25-CD25)/BJ25*100%))</f>
        <v xml:space="preserve"> </v>
      </c>
      <c r="CY25" s="315"/>
      <c r="CZ25" s="315"/>
      <c r="DA25" s="315"/>
      <c r="DB25" s="315"/>
      <c r="DC25" s="315"/>
      <c r="DD25" s="315"/>
      <c r="DE25" s="315"/>
      <c r="DF25" s="315"/>
      <c r="DG25" s="315"/>
      <c r="DH25" s="315"/>
      <c r="DI25" s="315"/>
      <c r="DJ25" s="315"/>
      <c r="DK25" s="315"/>
      <c r="DL25" s="315"/>
      <c r="DM25" s="315"/>
      <c r="DN25" s="315"/>
      <c r="DO25" s="315"/>
      <c r="DP25" s="315"/>
      <c r="DQ25" s="316"/>
      <c r="DR25" s="314" t="str">
        <f>IF(BJ25=0," ",BJ25/$BJ$72*100%)</f>
        <v xml:space="preserve"> </v>
      </c>
      <c r="DS25" s="315"/>
      <c r="DT25" s="315"/>
      <c r="DU25" s="315"/>
      <c r="DV25" s="315"/>
      <c r="DW25" s="315"/>
      <c r="DX25" s="315"/>
      <c r="DY25" s="315"/>
      <c r="DZ25" s="315"/>
      <c r="EA25" s="315"/>
      <c r="EB25" s="315"/>
      <c r="EC25" s="315"/>
      <c r="ED25" s="315"/>
      <c r="EE25" s="315"/>
      <c r="EF25" s="315"/>
      <c r="EG25" s="315"/>
      <c r="EH25" s="315"/>
      <c r="EI25" s="315"/>
      <c r="EJ25" s="315"/>
      <c r="EK25" s="320"/>
    </row>
    <row r="26" spans="1:143" s="62" customFormat="1" ht="12.75" x14ac:dyDescent="0.2">
      <c r="A26" s="301" t="s">
        <v>935</v>
      </c>
      <c r="B26" s="301"/>
      <c r="C26" s="301"/>
      <c r="D26" s="301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5"/>
      <c r="BE26" s="306"/>
      <c r="BF26" s="306"/>
      <c r="BG26" s="306"/>
      <c r="BH26" s="306"/>
      <c r="BI26" s="306"/>
      <c r="BJ26" s="307"/>
      <c r="BK26" s="307"/>
      <c r="BL26" s="307"/>
      <c r="BM26" s="307"/>
      <c r="BN26" s="307"/>
      <c r="BO26" s="307"/>
      <c r="BP26" s="307"/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7"/>
      <c r="CS26" s="307"/>
      <c r="CT26" s="307"/>
      <c r="CU26" s="307"/>
      <c r="CV26" s="307"/>
      <c r="CW26" s="307"/>
      <c r="CX26" s="317"/>
      <c r="CY26" s="318"/>
      <c r="CZ26" s="318"/>
      <c r="DA26" s="318"/>
      <c r="DB26" s="318"/>
      <c r="DC26" s="318"/>
      <c r="DD26" s="318"/>
      <c r="DE26" s="318"/>
      <c r="DF26" s="318"/>
      <c r="DG26" s="318"/>
      <c r="DH26" s="318"/>
      <c r="DI26" s="318"/>
      <c r="DJ26" s="318"/>
      <c r="DK26" s="318"/>
      <c r="DL26" s="318"/>
      <c r="DM26" s="318"/>
      <c r="DN26" s="318"/>
      <c r="DO26" s="318"/>
      <c r="DP26" s="318"/>
      <c r="DQ26" s="319"/>
      <c r="DR26" s="317"/>
      <c r="DS26" s="318"/>
      <c r="DT26" s="318"/>
      <c r="DU26" s="318"/>
      <c r="DV26" s="318"/>
      <c r="DW26" s="318"/>
      <c r="DX26" s="318"/>
      <c r="DY26" s="318"/>
      <c r="DZ26" s="318"/>
      <c r="EA26" s="318"/>
      <c r="EB26" s="318"/>
      <c r="EC26" s="318"/>
      <c r="ED26" s="318"/>
      <c r="EE26" s="318"/>
      <c r="EF26" s="318"/>
      <c r="EG26" s="318"/>
      <c r="EH26" s="318"/>
      <c r="EI26" s="318"/>
      <c r="EJ26" s="318"/>
      <c r="EK26" s="321"/>
    </row>
    <row r="27" spans="1:143" s="62" customFormat="1" ht="15" customHeight="1" x14ac:dyDescent="0.2">
      <c r="A27" s="328" t="s">
        <v>938</v>
      </c>
      <c r="B27" s="328"/>
      <c r="C27" s="328"/>
      <c r="D27" s="328"/>
      <c r="E27" s="328"/>
      <c r="F27" s="328"/>
      <c r="G27" s="328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  <c r="AL27" s="328"/>
      <c r="AM27" s="328"/>
      <c r="AN27" s="328"/>
      <c r="AO27" s="328"/>
      <c r="AP27" s="328"/>
      <c r="AQ27" s="328"/>
      <c r="AR27" s="328"/>
      <c r="AS27" s="328"/>
      <c r="AT27" s="328"/>
      <c r="AU27" s="328"/>
      <c r="AV27" s="328"/>
      <c r="AW27" s="328"/>
      <c r="AX27" s="328"/>
      <c r="AY27" s="328"/>
      <c r="AZ27" s="328"/>
      <c r="BA27" s="328"/>
      <c r="BB27" s="328"/>
      <c r="BC27" s="328"/>
      <c r="BD27" s="305" t="s">
        <v>961</v>
      </c>
      <c r="BE27" s="306"/>
      <c r="BF27" s="306"/>
      <c r="BG27" s="306"/>
      <c r="BH27" s="306"/>
      <c r="BI27" s="306"/>
      <c r="BJ27" s="307">
        <f>SUMIFS('Лист 2-3 по ОУ'!$AZ:$AZ,'Лист 2-3 по ОУ'!$AX:$AX,$EO$5)</f>
        <v>0</v>
      </c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307"/>
      <c r="CD27" s="307">
        <f>SUMIFS('Лист 2-3 по ОУ'!$BA:$BA,'Лист 2-3 по ОУ'!$AX:$AX,$EO$5)</f>
        <v>0</v>
      </c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/>
      <c r="CX27" s="308" t="str">
        <f>IF(BJ27=0," ",((BJ27-CD27)/BJ27*100%))</f>
        <v xml:space="preserve"> </v>
      </c>
      <c r="CY27" s="309"/>
      <c r="CZ27" s="309"/>
      <c r="DA27" s="309"/>
      <c r="DB27" s="309"/>
      <c r="DC27" s="309"/>
      <c r="DD27" s="309"/>
      <c r="DE27" s="309"/>
      <c r="DF27" s="309"/>
      <c r="DG27" s="309"/>
      <c r="DH27" s="309"/>
      <c r="DI27" s="309"/>
      <c r="DJ27" s="309"/>
      <c r="DK27" s="309"/>
      <c r="DL27" s="309"/>
      <c r="DM27" s="309"/>
      <c r="DN27" s="309"/>
      <c r="DO27" s="309"/>
      <c r="DP27" s="309"/>
      <c r="DQ27" s="310"/>
      <c r="DR27" s="308" t="str">
        <f>IF(BJ27=0," ",BJ27/$BJ$72*100%)</f>
        <v xml:space="preserve"> </v>
      </c>
      <c r="DS27" s="309"/>
      <c r="DT27" s="309"/>
      <c r="DU27" s="309"/>
      <c r="DV27" s="309"/>
      <c r="DW27" s="309"/>
      <c r="DX27" s="309"/>
      <c r="DY27" s="309"/>
      <c r="DZ27" s="309"/>
      <c r="EA27" s="309"/>
      <c r="EB27" s="309"/>
      <c r="EC27" s="309"/>
      <c r="ED27" s="309"/>
      <c r="EE27" s="309"/>
      <c r="EF27" s="309"/>
      <c r="EG27" s="309"/>
      <c r="EH27" s="309"/>
      <c r="EI27" s="309"/>
      <c r="EJ27" s="309"/>
      <c r="EK27" s="311"/>
    </row>
    <row r="28" spans="1:143" s="62" customFormat="1" ht="12.75" x14ac:dyDescent="0.2">
      <c r="A28" s="336" t="s">
        <v>936</v>
      </c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36"/>
      <c r="AC28" s="336"/>
      <c r="AD28" s="336"/>
      <c r="AE28" s="336"/>
      <c r="AF28" s="336"/>
      <c r="AG28" s="336"/>
      <c r="AH28" s="336"/>
      <c r="AI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6"/>
      <c r="AU28" s="336"/>
      <c r="AV28" s="336"/>
      <c r="AW28" s="336"/>
      <c r="AX28" s="336"/>
      <c r="AY28" s="336"/>
      <c r="AZ28" s="336"/>
      <c r="BA28" s="336"/>
      <c r="BB28" s="336"/>
      <c r="BC28" s="336"/>
      <c r="BD28" s="305" t="s">
        <v>962</v>
      </c>
      <c r="BE28" s="306"/>
      <c r="BF28" s="306"/>
      <c r="BG28" s="306"/>
      <c r="BH28" s="306"/>
      <c r="BI28" s="306"/>
      <c r="BJ28" s="307"/>
      <c r="BK28" s="307"/>
      <c r="BL28" s="307"/>
      <c r="BM28" s="307"/>
      <c r="BN28" s="307"/>
      <c r="BO28" s="307"/>
      <c r="BP28" s="307"/>
      <c r="BQ28" s="307"/>
      <c r="BR28" s="307"/>
      <c r="BS28" s="307"/>
      <c r="BT28" s="307"/>
      <c r="BU28" s="307"/>
      <c r="BV28" s="307"/>
      <c r="BW28" s="307"/>
      <c r="BX28" s="307"/>
      <c r="BY28" s="307"/>
      <c r="BZ28" s="307"/>
      <c r="CA28" s="307"/>
      <c r="CB28" s="307"/>
      <c r="CC28" s="307"/>
      <c r="CD28" s="307"/>
      <c r="CE28" s="307"/>
      <c r="CF28" s="307"/>
      <c r="CG28" s="307"/>
      <c r="CH28" s="307"/>
      <c r="CI28" s="307"/>
      <c r="CJ28" s="307"/>
      <c r="CK28" s="307"/>
      <c r="CL28" s="307"/>
      <c r="CM28" s="307"/>
      <c r="CN28" s="307"/>
      <c r="CO28" s="307"/>
      <c r="CP28" s="307"/>
      <c r="CQ28" s="307"/>
      <c r="CR28" s="307"/>
      <c r="CS28" s="307"/>
      <c r="CT28" s="307"/>
      <c r="CU28" s="307"/>
      <c r="CV28" s="307"/>
      <c r="CW28" s="307"/>
      <c r="CX28" s="314" t="str">
        <f>IF(BJ28=0," ",((BJ28-CD28)/BJ28*100%))</f>
        <v xml:space="preserve"> </v>
      </c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6"/>
      <c r="DR28" s="314" t="str">
        <f>IF(BJ28=0," ",BJ28/$BJ$72*100%)</f>
        <v xml:space="preserve"> </v>
      </c>
      <c r="DS28" s="315"/>
      <c r="DT28" s="315"/>
      <c r="DU28" s="315"/>
      <c r="DV28" s="315"/>
      <c r="DW28" s="315"/>
      <c r="DX28" s="315"/>
      <c r="DY28" s="315"/>
      <c r="DZ28" s="315"/>
      <c r="EA28" s="315"/>
      <c r="EB28" s="315"/>
      <c r="EC28" s="315"/>
      <c r="ED28" s="315"/>
      <c r="EE28" s="315"/>
      <c r="EF28" s="315"/>
      <c r="EG28" s="315"/>
      <c r="EH28" s="315"/>
      <c r="EI28" s="315"/>
      <c r="EJ28" s="315"/>
      <c r="EK28" s="320"/>
    </row>
    <row r="29" spans="1:143" s="62" customFormat="1" ht="12.75" x14ac:dyDescent="0.2">
      <c r="A29" s="290" t="s">
        <v>937</v>
      </c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305"/>
      <c r="BE29" s="306"/>
      <c r="BF29" s="306"/>
      <c r="BG29" s="306"/>
      <c r="BH29" s="306"/>
      <c r="BI29" s="306"/>
      <c r="BJ29" s="307"/>
      <c r="BK29" s="307"/>
      <c r="BL29" s="307"/>
      <c r="BM29" s="307"/>
      <c r="BN29" s="307"/>
      <c r="BO29" s="307"/>
      <c r="BP29" s="307"/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7"/>
      <c r="CS29" s="307"/>
      <c r="CT29" s="307"/>
      <c r="CU29" s="307"/>
      <c r="CV29" s="307"/>
      <c r="CW29" s="307"/>
      <c r="CX29" s="317"/>
      <c r="CY29" s="318"/>
      <c r="CZ29" s="318"/>
      <c r="DA29" s="318"/>
      <c r="DB29" s="318"/>
      <c r="DC29" s="318"/>
      <c r="DD29" s="318"/>
      <c r="DE29" s="318"/>
      <c r="DF29" s="318"/>
      <c r="DG29" s="318"/>
      <c r="DH29" s="318"/>
      <c r="DI29" s="318"/>
      <c r="DJ29" s="318"/>
      <c r="DK29" s="318"/>
      <c r="DL29" s="318"/>
      <c r="DM29" s="318"/>
      <c r="DN29" s="318"/>
      <c r="DO29" s="318"/>
      <c r="DP29" s="318"/>
      <c r="DQ29" s="319"/>
      <c r="DR29" s="317"/>
      <c r="DS29" s="318"/>
      <c r="DT29" s="318"/>
      <c r="DU29" s="318"/>
      <c r="DV29" s="318"/>
      <c r="DW29" s="318"/>
      <c r="DX29" s="318"/>
      <c r="DY29" s="318"/>
      <c r="DZ29" s="318"/>
      <c r="EA29" s="318"/>
      <c r="EB29" s="318"/>
      <c r="EC29" s="318"/>
      <c r="ED29" s="318"/>
      <c r="EE29" s="318"/>
      <c r="EF29" s="318"/>
      <c r="EG29" s="318"/>
      <c r="EH29" s="318"/>
      <c r="EI29" s="318"/>
      <c r="EJ29" s="318"/>
      <c r="EK29" s="321"/>
    </row>
    <row r="30" spans="1:143" s="62" customFormat="1" ht="12.75" x14ac:dyDescent="0.2">
      <c r="A30" s="313" t="s">
        <v>143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05" t="s">
        <v>963</v>
      </c>
      <c r="BE30" s="306"/>
      <c r="BF30" s="306"/>
      <c r="BG30" s="306"/>
      <c r="BH30" s="306"/>
      <c r="BI30" s="306"/>
      <c r="BJ30" s="307"/>
      <c r="BK30" s="307"/>
      <c r="BL30" s="307"/>
      <c r="BM30" s="307"/>
      <c r="BN30" s="307"/>
      <c r="BO30" s="307"/>
      <c r="BP30" s="307"/>
      <c r="BQ30" s="307"/>
      <c r="BR30" s="307"/>
      <c r="BS30" s="307"/>
      <c r="BT30" s="307"/>
      <c r="BU30" s="307"/>
      <c r="BV30" s="307"/>
      <c r="BW30" s="307"/>
      <c r="BX30" s="307"/>
      <c r="BY30" s="307"/>
      <c r="BZ30" s="307"/>
      <c r="CA30" s="307"/>
      <c r="CB30" s="307"/>
      <c r="CC30" s="307"/>
      <c r="CD30" s="307"/>
      <c r="CE30" s="307"/>
      <c r="CF30" s="307"/>
      <c r="CG30" s="307"/>
      <c r="CH30" s="307"/>
      <c r="CI30" s="307"/>
      <c r="CJ30" s="307"/>
      <c r="CK30" s="307"/>
      <c r="CL30" s="307"/>
      <c r="CM30" s="307"/>
      <c r="CN30" s="307"/>
      <c r="CO30" s="307"/>
      <c r="CP30" s="307"/>
      <c r="CQ30" s="307"/>
      <c r="CR30" s="307"/>
      <c r="CS30" s="307"/>
      <c r="CT30" s="307"/>
      <c r="CU30" s="307"/>
      <c r="CV30" s="307"/>
      <c r="CW30" s="307"/>
      <c r="CX30" s="338" t="str">
        <f>IF(BJ30=0," ",((BJ30-CD30)/BJ30*100%))</f>
        <v xml:space="preserve"> </v>
      </c>
      <c r="CY30" s="339"/>
      <c r="CZ30" s="339"/>
      <c r="DA30" s="339"/>
      <c r="DB30" s="339"/>
      <c r="DC30" s="339"/>
      <c r="DD30" s="339"/>
      <c r="DE30" s="339"/>
      <c r="DF30" s="339"/>
      <c r="DG30" s="339"/>
      <c r="DH30" s="339"/>
      <c r="DI30" s="339"/>
      <c r="DJ30" s="339"/>
      <c r="DK30" s="339"/>
      <c r="DL30" s="339"/>
      <c r="DM30" s="339"/>
      <c r="DN30" s="339"/>
      <c r="DO30" s="339"/>
      <c r="DP30" s="339"/>
      <c r="DQ30" s="340"/>
      <c r="DR30" s="314" t="str">
        <f>IF(BJ30=0," ",BJ30/$BJ$72*100%)</f>
        <v xml:space="preserve"> </v>
      </c>
      <c r="DS30" s="315"/>
      <c r="DT30" s="315"/>
      <c r="DU30" s="315"/>
      <c r="DV30" s="315"/>
      <c r="DW30" s="315"/>
      <c r="DX30" s="315"/>
      <c r="DY30" s="315"/>
      <c r="DZ30" s="315"/>
      <c r="EA30" s="315"/>
      <c r="EB30" s="315"/>
      <c r="EC30" s="315"/>
      <c r="ED30" s="315"/>
      <c r="EE30" s="315"/>
      <c r="EF30" s="315"/>
      <c r="EG30" s="315"/>
      <c r="EH30" s="315"/>
      <c r="EI30" s="315"/>
      <c r="EJ30" s="315"/>
      <c r="EK30" s="320"/>
    </row>
    <row r="31" spans="1:143" s="62" customFormat="1" ht="12.75" x14ac:dyDescent="0.2">
      <c r="A31" s="337" t="s">
        <v>939</v>
      </c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37"/>
      <c r="AR31" s="337"/>
      <c r="AS31" s="337"/>
      <c r="AT31" s="337"/>
      <c r="AU31" s="337"/>
      <c r="AV31" s="337"/>
      <c r="AW31" s="337"/>
      <c r="AX31" s="337"/>
      <c r="AY31" s="337"/>
      <c r="AZ31" s="337"/>
      <c r="BA31" s="337"/>
      <c r="BB31" s="337"/>
      <c r="BC31" s="337"/>
      <c r="BD31" s="305"/>
      <c r="BE31" s="306"/>
      <c r="BF31" s="306"/>
      <c r="BG31" s="306"/>
      <c r="BH31" s="306"/>
      <c r="BI31" s="306"/>
      <c r="BJ31" s="307"/>
      <c r="BK31" s="307"/>
      <c r="BL31" s="307"/>
      <c r="BM31" s="307"/>
      <c r="BN31" s="307"/>
      <c r="BO31" s="307"/>
      <c r="BP31" s="307"/>
      <c r="BQ31" s="307"/>
      <c r="BR31" s="307"/>
      <c r="BS31" s="307"/>
      <c r="BT31" s="307"/>
      <c r="BU31" s="307"/>
      <c r="BV31" s="307"/>
      <c r="BW31" s="307"/>
      <c r="BX31" s="307"/>
      <c r="BY31" s="307"/>
      <c r="BZ31" s="307"/>
      <c r="CA31" s="307"/>
      <c r="CB31" s="307"/>
      <c r="CC31" s="307"/>
      <c r="CD31" s="307"/>
      <c r="CE31" s="307"/>
      <c r="CF31" s="307"/>
      <c r="CG31" s="307"/>
      <c r="CH31" s="307"/>
      <c r="CI31" s="307"/>
      <c r="CJ31" s="307"/>
      <c r="CK31" s="307"/>
      <c r="CL31" s="307"/>
      <c r="CM31" s="307"/>
      <c r="CN31" s="307"/>
      <c r="CO31" s="307"/>
      <c r="CP31" s="307"/>
      <c r="CQ31" s="307"/>
      <c r="CR31" s="307"/>
      <c r="CS31" s="307"/>
      <c r="CT31" s="307"/>
      <c r="CU31" s="307"/>
      <c r="CV31" s="307"/>
      <c r="CW31" s="307"/>
      <c r="CX31" s="341"/>
      <c r="CY31" s="342"/>
      <c r="CZ31" s="342"/>
      <c r="DA31" s="342"/>
      <c r="DB31" s="342"/>
      <c r="DC31" s="342"/>
      <c r="DD31" s="342"/>
      <c r="DE31" s="342"/>
      <c r="DF31" s="342"/>
      <c r="DG31" s="342"/>
      <c r="DH31" s="342"/>
      <c r="DI31" s="342"/>
      <c r="DJ31" s="342"/>
      <c r="DK31" s="342"/>
      <c r="DL31" s="342"/>
      <c r="DM31" s="342"/>
      <c r="DN31" s="342"/>
      <c r="DO31" s="342"/>
      <c r="DP31" s="342"/>
      <c r="DQ31" s="343"/>
      <c r="DR31" s="329"/>
      <c r="DS31" s="330"/>
      <c r="DT31" s="330"/>
      <c r="DU31" s="330"/>
      <c r="DV31" s="330"/>
      <c r="DW31" s="330"/>
      <c r="DX31" s="330"/>
      <c r="DY31" s="330"/>
      <c r="DZ31" s="330"/>
      <c r="EA31" s="330"/>
      <c r="EB31" s="330"/>
      <c r="EC31" s="330"/>
      <c r="ED31" s="330"/>
      <c r="EE31" s="330"/>
      <c r="EF31" s="330"/>
      <c r="EG31" s="330"/>
      <c r="EH31" s="330"/>
      <c r="EI31" s="330"/>
      <c r="EJ31" s="330"/>
      <c r="EK31" s="332"/>
    </row>
    <row r="32" spans="1:143" s="62" customFormat="1" ht="12.75" x14ac:dyDescent="0.2">
      <c r="A32" s="337" t="s">
        <v>940</v>
      </c>
      <c r="B32" s="337"/>
      <c r="C32" s="337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37"/>
      <c r="AR32" s="337"/>
      <c r="AS32" s="337"/>
      <c r="AT32" s="337"/>
      <c r="AU32" s="337"/>
      <c r="AV32" s="337"/>
      <c r="AW32" s="337"/>
      <c r="AX32" s="337"/>
      <c r="AY32" s="337"/>
      <c r="AZ32" s="337"/>
      <c r="BA32" s="337"/>
      <c r="BB32" s="337"/>
      <c r="BC32" s="337"/>
      <c r="BD32" s="305"/>
      <c r="BE32" s="306"/>
      <c r="BF32" s="306"/>
      <c r="BG32" s="306"/>
      <c r="BH32" s="306"/>
      <c r="BI32" s="306"/>
      <c r="BJ32" s="307"/>
      <c r="BK32" s="307"/>
      <c r="BL32" s="307"/>
      <c r="BM32" s="307"/>
      <c r="BN32" s="307"/>
      <c r="BO32" s="307"/>
      <c r="BP32" s="307"/>
      <c r="BQ32" s="307"/>
      <c r="BR32" s="307"/>
      <c r="BS32" s="307"/>
      <c r="BT32" s="307"/>
      <c r="BU32" s="307"/>
      <c r="BV32" s="307"/>
      <c r="BW32" s="307"/>
      <c r="BX32" s="307"/>
      <c r="BY32" s="307"/>
      <c r="BZ32" s="307"/>
      <c r="CA32" s="307"/>
      <c r="CB32" s="307"/>
      <c r="CC32" s="307"/>
      <c r="CD32" s="307"/>
      <c r="CE32" s="307"/>
      <c r="CF32" s="307"/>
      <c r="CG32" s="307"/>
      <c r="CH32" s="307"/>
      <c r="CI32" s="307"/>
      <c r="CJ32" s="307"/>
      <c r="CK32" s="307"/>
      <c r="CL32" s="307"/>
      <c r="CM32" s="307"/>
      <c r="CN32" s="307"/>
      <c r="CO32" s="307"/>
      <c r="CP32" s="307"/>
      <c r="CQ32" s="307"/>
      <c r="CR32" s="307"/>
      <c r="CS32" s="307"/>
      <c r="CT32" s="307"/>
      <c r="CU32" s="307"/>
      <c r="CV32" s="307"/>
      <c r="CW32" s="307"/>
      <c r="CX32" s="341"/>
      <c r="CY32" s="342"/>
      <c r="CZ32" s="342"/>
      <c r="DA32" s="342"/>
      <c r="DB32" s="342"/>
      <c r="DC32" s="342"/>
      <c r="DD32" s="342"/>
      <c r="DE32" s="342"/>
      <c r="DF32" s="342"/>
      <c r="DG32" s="342"/>
      <c r="DH32" s="342"/>
      <c r="DI32" s="342"/>
      <c r="DJ32" s="342"/>
      <c r="DK32" s="342"/>
      <c r="DL32" s="342"/>
      <c r="DM32" s="342"/>
      <c r="DN32" s="342"/>
      <c r="DO32" s="342"/>
      <c r="DP32" s="342"/>
      <c r="DQ32" s="343"/>
      <c r="DR32" s="329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2"/>
    </row>
    <row r="33" spans="1:141" s="62" customFormat="1" ht="12.75" x14ac:dyDescent="0.2">
      <c r="A33" s="301" t="s">
        <v>941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301"/>
      <c r="AJ33" s="301"/>
      <c r="AK33" s="301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01"/>
      <c r="BA33" s="301"/>
      <c r="BB33" s="301"/>
      <c r="BC33" s="301"/>
      <c r="BD33" s="305"/>
      <c r="BE33" s="306"/>
      <c r="BF33" s="306"/>
      <c r="BG33" s="306"/>
      <c r="BH33" s="306"/>
      <c r="BI33" s="306"/>
      <c r="BJ33" s="307"/>
      <c r="BK33" s="307"/>
      <c r="BL33" s="307"/>
      <c r="BM33" s="307"/>
      <c r="BN33" s="307"/>
      <c r="BO33" s="307"/>
      <c r="BP33" s="307"/>
      <c r="BQ33" s="307"/>
      <c r="BR33" s="307"/>
      <c r="BS33" s="307"/>
      <c r="BT33" s="307"/>
      <c r="BU33" s="307"/>
      <c r="BV33" s="307"/>
      <c r="BW33" s="307"/>
      <c r="BX33" s="307"/>
      <c r="BY33" s="307"/>
      <c r="BZ33" s="307"/>
      <c r="CA33" s="307"/>
      <c r="CB33" s="307"/>
      <c r="CC33" s="307"/>
      <c r="CD33" s="307"/>
      <c r="CE33" s="307"/>
      <c r="CF33" s="307"/>
      <c r="CG33" s="307"/>
      <c r="CH33" s="307"/>
      <c r="CI33" s="307"/>
      <c r="CJ33" s="307"/>
      <c r="CK33" s="307"/>
      <c r="CL33" s="307"/>
      <c r="CM33" s="307"/>
      <c r="CN33" s="307"/>
      <c r="CO33" s="307"/>
      <c r="CP33" s="307"/>
      <c r="CQ33" s="307"/>
      <c r="CR33" s="307"/>
      <c r="CS33" s="307"/>
      <c r="CT33" s="307"/>
      <c r="CU33" s="307"/>
      <c r="CV33" s="307"/>
      <c r="CW33" s="307"/>
      <c r="CX33" s="344"/>
      <c r="CY33" s="345"/>
      <c r="CZ33" s="345"/>
      <c r="DA33" s="345"/>
      <c r="DB33" s="345"/>
      <c r="DC33" s="345"/>
      <c r="DD33" s="345"/>
      <c r="DE33" s="345"/>
      <c r="DF33" s="345"/>
      <c r="DG33" s="345"/>
      <c r="DH33" s="345"/>
      <c r="DI33" s="345"/>
      <c r="DJ33" s="345"/>
      <c r="DK33" s="345"/>
      <c r="DL33" s="345"/>
      <c r="DM33" s="345"/>
      <c r="DN33" s="345"/>
      <c r="DO33" s="345"/>
      <c r="DP33" s="345"/>
      <c r="DQ33" s="346"/>
      <c r="DR33" s="317"/>
      <c r="DS33" s="318"/>
      <c r="DT33" s="318"/>
      <c r="DU33" s="318"/>
      <c r="DV33" s="318"/>
      <c r="DW33" s="318"/>
      <c r="DX33" s="318"/>
      <c r="DY33" s="318"/>
      <c r="DZ33" s="318"/>
      <c r="EA33" s="318"/>
      <c r="EB33" s="318"/>
      <c r="EC33" s="318"/>
      <c r="ED33" s="318"/>
      <c r="EE33" s="318"/>
      <c r="EF33" s="318"/>
      <c r="EG33" s="318"/>
      <c r="EH33" s="318"/>
      <c r="EI33" s="318"/>
      <c r="EJ33" s="318"/>
      <c r="EK33" s="321"/>
    </row>
    <row r="34" spans="1:141" s="62" customFormat="1" ht="12.75" x14ac:dyDescent="0.2">
      <c r="A34" s="336" t="s">
        <v>942</v>
      </c>
      <c r="B34" s="336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36"/>
      <c r="AC34" s="336"/>
      <c r="AD34" s="336"/>
      <c r="AE34" s="336"/>
      <c r="AF34" s="336"/>
      <c r="AG34" s="336"/>
      <c r="AH34" s="336"/>
      <c r="AI34" s="336"/>
      <c r="AJ34" s="336"/>
      <c r="AK34" s="336"/>
      <c r="AL34" s="336"/>
      <c r="AM34" s="336"/>
      <c r="AN34" s="336"/>
      <c r="AO34" s="336"/>
      <c r="AP34" s="336"/>
      <c r="AQ34" s="336"/>
      <c r="AR34" s="336"/>
      <c r="AS34" s="336"/>
      <c r="AT34" s="336"/>
      <c r="AU34" s="336"/>
      <c r="AV34" s="336"/>
      <c r="AW34" s="336"/>
      <c r="AX34" s="336"/>
      <c r="AY34" s="336"/>
      <c r="AZ34" s="336"/>
      <c r="BA34" s="336"/>
      <c r="BB34" s="336"/>
      <c r="BC34" s="336"/>
      <c r="BD34" s="305" t="s">
        <v>964</v>
      </c>
      <c r="BE34" s="306"/>
      <c r="BF34" s="306"/>
      <c r="BG34" s="306"/>
      <c r="BH34" s="306"/>
      <c r="BI34" s="306"/>
      <c r="BJ34" s="307">
        <f>SUMIFS('Лист 2-3 по ОУ'!$AF:$AF,'Лист 2-3 по ОУ'!$AD:$AD,$EO$5)</f>
        <v>0</v>
      </c>
      <c r="BK34" s="307"/>
      <c r="BL34" s="307"/>
      <c r="BM34" s="307"/>
      <c r="BN34" s="307"/>
      <c r="BO34" s="307"/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7">
        <f>SUMIFS('Лист 2-3 по ОУ'!$AG:$AG,'Лист 2-3 по ОУ'!$AD:$AD,$EO$5)</f>
        <v>199830</v>
      </c>
      <c r="CE34" s="307"/>
      <c r="CF34" s="307"/>
      <c r="CG34" s="307"/>
      <c r="CH34" s="307"/>
      <c r="CI34" s="307"/>
      <c r="CJ34" s="307"/>
      <c r="CK34" s="307"/>
      <c r="CL34" s="307"/>
      <c r="CM34" s="307"/>
      <c r="CN34" s="307"/>
      <c r="CO34" s="307"/>
      <c r="CP34" s="307"/>
      <c r="CQ34" s="307"/>
      <c r="CR34" s="307"/>
      <c r="CS34" s="307"/>
      <c r="CT34" s="307"/>
      <c r="CU34" s="307"/>
      <c r="CV34" s="307"/>
      <c r="CW34" s="307"/>
      <c r="CX34" s="314" t="str">
        <f t="shared" ref="CX34" si="0">IF(BJ34=0," ",((BJ34-CD34)/BJ34*100%))</f>
        <v xml:space="preserve"> </v>
      </c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6"/>
      <c r="DR34" s="314" t="str">
        <f>IF(BJ34=0," ",BJ34/$BJ$72*100%)</f>
        <v xml:space="preserve"> </v>
      </c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F34" s="315"/>
      <c r="EG34" s="315"/>
      <c r="EH34" s="315"/>
      <c r="EI34" s="315"/>
      <c r="EJ34" s="315"/>
      <c r="EK34" s="320"/>
    </row>
    <row r="35" spans="1:141" s="62" customFormat="1" ht="12.75" x14ac:dyDescent="0.2">
      <c r="A35" s="290" t="s">
        <v>943</v>
      </c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305"/>
      <c r="BE35" s="306"/>
      <c r="BF35" s="306"/>
      <c r="BG35" s="306"/>
      <c r="BH35" s="306"/>
      <c r="BI35" s="306"/>
      <c r="BJ35" s="307"/>
      <c r="BK35" s="307"/>
      <c r="BL35" s="307"/>
      <c r="BM35" s="307"/>
      <c r="BN35" s="307"/>
      <c r="BO35" s="307"/>
      <c r="BP35" s="307"/>
      <c r="BQ35" s="307"/>
      <c r="BR35" s="307"/>
      <c r="BS35" s="307"/>
      <c r="BT35" s="307"/>
      <c r="BU35" s="307"/>
      <c r="BV35" s="307"/>
      <c r="BW35" s="307"/>
      <c r="BX35" s="307"/>
      <c r="BY35" s="307"/>
      <c r="BZ35" s="307"/>
      <c r="CA35" s="307"/>
      <c r="CB35" s="307"/>
      <c r="CC35" s="307"/>
      <c r="CD35" s="307"/>
      <c r="CE35" s="307"/>
      <c r="CF35" s="307"/>
      <c r="CG35" s="307"/>
      <c r="CH35" s="307"/>
      <c r="CI35" s="307"/>
      <c r="CJ35" s="307"/>
      <c r="CK35" s="307"/>
      <c r="CL35" s="307"/>
      <c r="CM35" s="307"/>
      <c r="CN35" s="307"/>
      <c r="CO35" s="307"/>
      <c r="CP35" s="307"/>
      <c r="CQ35" s="307"/>
      <c r="CR35" s="307"/>
      <c r="CS35" s="307"/>
      <c r="CT35" s="307"/>
      <c r="CU35" s="307"/>
      <c r="CV35" s="307"/>
      <c r="CW35" s="307"/>
      <c r="CX35" s="317"/>
      <c r="CY35" s="318"/>
      <c r="CZ35" s="318"/>
      <c r="DA35" s="318"/>
      <c r="DB35" s="318"/>
      <c r="DC35" s="318"/>
      <c r="DD35" s="318"/>
      <c r="DE35" s="318"/>
      <c r="DF35" s="318"/>
      <c r="DG35" s="318"/>
      <c r="DH35" s="318"/>
      <c r="DI35" s="318"/>
      <c r="DJ35" s="318"/>
      <c r="DK35" s="318"/>
      <c r="DL35" s="318"/>
      <c r="DM35" s="318"/>
      <c r="DN35" s="318"/>
      <c r="DO35" s="318"/>
      <c r="DP35" s="318"/>
      <c r="DQ35" s="319"/>
      <c r="DR35" s="317"/>
      <c r="DS35" s="318"/>
      <c r="DT35" s="318"/>
      <c r="DU35" s="318"/>
      <c r="DV35" s="318"/>
      <c r="DW35" s="318"/>
      <c r="DX35" s="318"/>
      <c r="DY35" s="318"/>
      <c r="DZ35" s="318"/>
      <c r="EA35" s="318"/>
      <c r="EB35" s="318"/>
      <c r="EC35" s="318"/>
      <c r="ED35" s="318"/>
      <c r="EE35" s="318"/>
      <c r="EF35" s="318"/>
      <c r="EG35" s="318"/>
      <c r="EH35" s="318"/>
      <c r="EI35" s="318"/>
      <c r="EJ35" s="318"/>
      <c r="EK35" s="321"/>
    </row>
    <row r="36" spans="1:141" s="62" customFormat="1" ht="12.75" x14ac:dyDescent="0.2">
      <c r="A36" s="336" t="s">
        <v>944</v>
      </c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05" t="s">
        <v>965</v>
      </c>
      <c r="BE36" s="306"/>
      <c r="BF36" s="306"/>
      <c r="BG36" s="306"/>
      <c r="BH36" s="306"/>
      <c r="BI36" s="306"/>
      <c r="BJ36" s="307">
        <f>SUM(BJ38:CC52)</f>
        <v>2146954.0299999998</v>
      </c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>
        <f>SUM(CD38:CW52)</f>
        <v>4868728.24</v>
      </c>
      <c r="CE36" s="307"/>
      <c r="CF36" s="307"/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7"/>
      <c r="CS36" s="307"/>
      <c r="CT36" s="307"/>
      <c r="CU36" s="307"/>
      <c r="CV36" s="307"/>
      <c r="CW36" s="307"/>
      <c r="CX36" s="314">
        <f t="shared" ref="CX36" si="1">IF(BJ36=0," ",((BJ36-CD36)/BJ36*100%))</f>
        <v>-1.2677</v>
      </c>
      <c r="CY36" s="315"/>
      <c r="CZ36" s="315"/>
      <c r="DA36" s="315"/>
      <c r="DB36" s="315"/>
      <c r="DC36" s="315"/>
      <c r="DD36" s="315"/>
      <c r="DE36" s="315"/>
      <c r="DF36" s="315"/>
      <c r="DG36" s="315"/>
      <c r="DH36" s="315"/>
      <c r="DI36" s="315"/>
      <c r="DJ36" s="315"/>
      <c r="DK36" s="315"/>
      <c r="DL36" s="315"/>
      <c r="DM36" s="315"/>
      <c r="DN36" s="315"/>
      <c r="DO36" s="315"/>
      <c r="DP36" s="315"/>
      <c r="DQ36" s="316"/>
      <c r="DR36" s="314">
        <f>IF(BJ36=0," ",BJ36/$BJ$72*100%)</f>
        <v>4.5699999999999998E-2</v>
      </c>
      <c r="DS36" s="315"/>
      <c r="DT36" s="315"/>
      <c r="DU36" s="315"/>
      <c r="DV36" s="315"/>
      <c r="DW36" s="315"/>
      <c r="DX36" s="315"/>
      <c r="DY36" s="315"/>
      <c r="DZ36" s="315"/>
      <c r="EA36" s="315"/>
      <c r="EB36" s="315"/>
      <c r="EC36" s="315"/>
      <c r="ED36" s="315"/>
      <c r="EE36" s="315"/>
      <c r="EF36" s="315"/>
      <c r="EG36" s="315"/>
      <c r="EH36" s="315"/>
      <c r="EI36" s="315"/>
      <c r="EJ36" s="315"/>
      <c r="EK36" s="320"/>
    </row>
    <row r="37" spans="1:141" s="62" customFormat="1" ht="12.75" x14ac:dyDescent="0.2">
      <c r="A37" s="290" t="s">
        <v>945</v>
      </c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305"/>
      <c r="BE37" s="306"/>
      <c r="BF37" s="306"/>
      <c r="BG37" s="306"/>
      <c r="BH37" s="306"/>
      <c r="BI37" s="306"/>
      <c r="BJ37" s="307"/>
      <c r="BK37" s="307"/>
      <c r="BL37" s="307"/>
      <c r="BM37" s="307"/>
      <c r="BN37" s="307"/>
      <c r="BO37" s="307"/>
      <c r="BP37" s="307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7"/>
      <c r="CJ37" s="307"/>
      <c r="CK37" s="307"/>
      <c r="CL37" s="307"/>
      <c r="CM37" s="307"/>
      <c r="CN37" s="307"/>
      <c r="CO37" s="307"/>
      <c r="CP37" s="307"/>
      <c r="CQ37" s="307"/>
      <c r="CR37" s="307"/>
      <c r="CS37" s="307"/>
      <c r="CT37" s="307"/>
      <c r="CU37" s="307"/>
      <c r="CV37" s="307"/>
      <c r="CW37" s="307"/>
      <c r="CX37" s="317"/>
      <c r="CY37" s="318"/>
      <c r="CZ37" s="318"/>
      <c r="DA37" s="318"/>
      <c r="DB37" s="318"/>
      <c r="DC37" s="318"/>
      <c r="DD37" s="318"/>
      <c r="DE37" s="318"/>
      <c r="DF37" s="318"/>
      <c r="DG37" s="318"/>
      <c r="DH37" s="318"/>
      <c r="DI37" s="318"/>
      <c r="DJ37" s="318"/>
      <c r="DK37" s="318"/>
      <c r="DL37" s="318"/>
      <c r="DM37" s="318"/>
      <c r="DN37" s="318"/>
      <c r="DO37" s="318"/>
      <c r="DP37" s="318"/>
      <c r="DQ37" s="319"/>
      <c r="DR37" s="317"/>
      <c r="DS37" s="318"/>
      <c r="DT37" s="318"/>
      <c r="DU37" s="318"/>
      <c r="DV37" s="318"/>
      <c r="DW37" s="318"/>
      <c r="DX37" s="318"/>
      <c r="DY37" s="318"/>
      <c r="DZ37" s="318"/>
      <c r="EA37" s="318"/>
      <c r="EB37" s="318"/>
      <c r="EC37" s="318"/>
      <c r="ED37" s="318"/>
      <c r="EE37" s="318"/>
      <c r="EF37" s="318"/>
      <c r="EG37" s="318"/>
      <c r="EH37" s="318"/>
      <c r="EI37" s="318"/>
      <c r="EJ37" s="318"/>
      <c r="EK37" s="321"/>
    </row>
    <row r="38" spans="1:141" s="62" customFormat="1" ht="12.75" x14ac:dyDescent="0.2">
      <c r="A38" s="313" t="s">
        <v>133</v>
      </c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05" t="s">
        <v>966</v>
      </c>
      <c r="BE38" s="306"/>
      <c r="BF38" s="306"/>
      <c r="BG38" s="306"/>
      <c r="BH38" s="306"/>
      <c r="BI38" s="306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7"/>
      <c r="CS38" s="307"/>
      <c r="CT38" s="307"/>
      <c r="CU38" s="307"/>
      <c r="CV38" s="307"/>
      <c r="CW38" s="307"/>
      <c r="CX38" s="314" t="str">
        <f>IF(BJ38=0," ",((BJ38-CD38)/BJ38*100%))</f>
        <v xml:space="preserve"> </v>
      </c>
      <c r="CY38" s="315"/>
      <c r="CZ38" s="315"/>
      <c r="DA38" s="315"/>
      <c r="DB38" s="315"/>
      <c r="DC38" s="315"/>
      <c r="DD38" s="315"/>
      <c r="DE38" s="315"/>
      <c r="DF38" s="315"/>
      <c r="DG38" s="315"/>
      <c r="DH38" s="315"/>
      <c r="DI38" s="315"/>
      <c r="DJ38" s="315"/>
      <c r="DK38" s="315"/>
      <c r="DL38" s="315"/>
      <c r="DM38" s="315"/>
      <c r="DN38" s="315"/>
      <c r="DO38" s="315"/>
      <c r="DP38" s="315"/>
      <c r="DQ38" s="316"/>
      <c r="DR38" s="314" t="str">
        <f>IF(BJ38 =0," ",BJ38/$BJ$72*100%)</f>
        <v xml:space="preserve"> </v>
      </c>
      <c r="DS38" s="315"/>
      <c r="DT38" s="315"/>
      <c r="DU38" s="315"/>
      <c r="DV38" s="315"/>
      <c r="DW38" s="315"/>
      <c r="DX38" s="315"/>
      <c r="DY38" s="315"/>
      <c r="DZ38" s="315"/>
      <c r="EA38" s="315"/>
      <c r="EB38" s="315"/>
      <c r="EC38" s="315"/>
      <c r="ED38" s="315"/>
      <c r="EE38" s="315"/>
      <c r="EF38" s="315"/>
      <c r="EG38" s="315"/>
      <c r="EH38" s="315"/>
      <c r="EI38" s="315"/>
      <c r="EJ38" s="315"/>
      <c r="EK38" s="320"/>
    </row>
    <row r="39" spans="1:141" s="62" customFormat="1" ht="12.75" x14ac:dyDescent="0.2">
      <c r="A39" s="337" t="s">
        <v>946</v>
      </c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05"/>
      <c r="BE39" s="306"/>
      <c r="BF39" s="306"/>
      <c r="BG39" s="306"/>
      <c r="BH39" s="306"/>
      <c r="BI39" s="306"/>
      <c r="BJ39" s="307"/>
      <c r="BK39" s="307"/>
      <c r="BL39" s="307"/>
      <c r="BM39" s="307"/>
      <c r="BN39" s="307"/>
      <c r="BO39" s="307"/>
      <c r="BP39" s="307"/>
      <c r="BQ39" s="307"/>
      <c r="BR39" s="307"/>
      <c r="BS39" s="307"/>
      <c r="BT39" s="307"/>
      <c r="BU39" s="307"/>
      <c r="BV39" s="307"/>
      <c r="BW39" s="307"/>
      <c r="BX39" s="307"/>
      <c r="BY39" s="307"/>
      <c r="BZ39" s="307"/>
      <c r="CA39" s="307"/>
      <c r="CB39" s="307"/>
      <c r="CC39" s="307"/>
      <c r="CD39" s="307"/>
      <c r="CE39" s="307"/>
      <c r="CF39" s="307"/>
      <c r="CG39" s="307"/>
      <c r="CH39" s="307"/>
      <c r="CI39" s="307"/>
      <c r="CJ39" s="307"/>
      <c r="CK39" s="307"/>
      <c r="CL39" s="307"/>
      <c r="CM39" s="307"/>
      <c r="CN39" s="307"/>
      <c r="CO39" s="307"/>
      <c r="CP39" s="307"/>
      <c r="CQ39" s="307"/>
      <c r="CR39" s="307"/>
      <c r="CS39" s="307"/>
      <c r="CT39" s="307"/>
      <c r="CU39" s="307"/>
      <c r="CV39" s="307"/>
      <c r="CW39" s="307"/>
      <c r="CX39" s="329"/>
      <c r="CY39" s="330"/>
      <c r="CZ39" s="330"/>
      <c r="DA39" s="330"/>
      <c r="DB39" s="330"/>
      <c r="DC39" s="330"/>
      <c r="DD39" s="330"/>
      <c r="DE39" s="330"/>
      <c r="DF39" s="330"/>
      <c r="DG39" s="330"/>
      <c r="DH39" s="330"/>
      <c r="DI39" s="330"/>
      <c r="DJ39" s="330"/>
      <c r="DK39" s="330"/>
      <c r="DL39" s="330"/>
      <c r="DM39" s="330"/>
      <c r="DN39" s="330"/>
      <c r="DO39" s="330"/>
      <c r="DP39" s="330"/>
      <c r="DQ39" s="331"/>
      <c r="DR39" s="329"/>
      <c r="DS39" s="330"/>
      <c r="DT39" s="330"/>
      <c r="DU39" s="330"/>
      <c r="DV39" s="330"/>
      <c r="DW39" s="330"/>
      <c r="DX39" s="330"/>
      <c r="DY39" s="330"/>
      <c r="DZ39" s="330"/>
      <c r="EA39" s="330"/>
      <c r="EB39" s="330"/>
      <c r="EC39" s="330"/>
      <c r="ED39" s="330"/>
      <c r="EE39" s="330"/>
      <c r="EF39" s="330"/>
      <c r="EG39" s="330"/>
      <c r="EH39" s="330"/>
      <c r="EI39" s="330"/>
      <c r="EJ39" s="330"/>
      <c r="EK39" s="332"/>
    </row>
    <row r="40" spans="1:141" s="62" customFormat="1" ht="12.75" x14ac:dyDescent="0.2">
      <c r="A40" s="301" t="s">
        <v>947</v>
      </c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  <c r="AA40" s="301"/>
      <c r="AB40" s="301"/>
      <c r="AC40" s="301"/>
      <c r="AD40" s="301"/>
      <c r="AE40" s="301"/>
      <c r="AF40" s="301"/>
      <c r="AG40" s="301"/>
      <c r="AH40" s="301"/>
      <c r="AI40" s="301"/>
      <c r="AJ40" s="301"/>
      <c r="AK40" s="301"/>
      <c r="AL40" s="301"/>
      <c r="AM40" s="301"/>
      <c r="AN40" s="301"/>
      <c r="AO40" s="301"/>
      <c r="AP40" s="301"/>
      <c r="AQ40" s="301"/>
      <c r="AR40" s="301"/>
      <c r="AS40" s="301"/>
      <c r="AT40" s="301"/>
      <c r="AU40" s="301"/>
      <c r="AV40" s="301"/>
      <c r="AW40" s="301"/>
      <c r="AX40" s="301"/>
      <c r="AY40" s="301"/>
      <c r="AZ40" s="301"/>
      <c r="BA40" s="301"/>
      <c r="BB40" s="301"/>
      <c r="BC40" s="301"/>
      <c r="BD40" s="305"/>
      <c r="BE40" s="306"/>
      <c r="BF40" s="306"/>
      <c r="BG40" s="306"/>
      <c r="BH40" s="306"/>
      <c r="BI40" s="306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  <c r="CM40" s="307"/>
      <c r="CN40" s="307"/>
      <c r="CO40" s="307"/>
      <c r="CP40" s="307"/>
      <c r="CQ40" s="307"/>
      <c r="CR40" s="307"/>
      <c r="CS40" s="307"/>
      <c r="CT40" s="307"/>
      <c r="CU40" s="307"/>
      <c r="CV40" s="307"/>
      <c r="CW40" s="307"/>
      <c r="CX40" s="317"/>
      <c r="CY40" s="318"/>
      <c r="CZ40" s="318"/>
      <c r="DA40" s="318"/>
      <c r="DB40" s="318"/>
      <c r="DC40" s="318"/>
      <c r="DD40" s="318"/>
      <c r="DE40" s="318"/>
      <c r="DF40" s="318"/>
      <c r="DG40" s="318"/>
      <c r="DH40" s="318"/>
      <c r="DI40" s="318"/>
      <c r="DJ40" s="318"/>
      <c r="DK40" s="318"/>
      <c r="DL40" s="318"/>
      <c r="DM40" s="318"/>
      <c r="DN40" s="318"/>
      <c r="DO40" s="318"/>
      <c r="DP40" s="318"/>
      <c r="DQ40" s="319"/>
      <c r="DR40" s="317"/>
      <c r="DS40" s="318"/>
      <c r="DT40" s="318"/>
      <c r="DU40" s="318"/>
      <c r="DV40" s="318"/>
      <c r="DW40" s="318"/>
      <c r="DX40" s="318"/>
      <c r="DY40" s="318"/>
      <c r="DZ40" s="318"/>
      <c r="EA40" s="318"/>
      <c r="EB40" s="318"/>
      <c r="EC40" s="318"/>
      <c r="ED40" s="318"/>
      <c r="EE40" s="318"/>
      <c r="EF40" s="318"/>
      <c r="EG40" s="318"/>
      <c r="EH40" s="318"/>
      <c r="EI40" s="318"/>
      <c r="EJ40" s="318"/>
      <c r="EK40" s="321"/>
    </row>
    <row r="41" spans="1:141" s="62" customFormat="1" ht="12.75" x14ac:dyDescent="0.2">
      <c r="A41" s="327" t="s">
        <v>948</v>
      </c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7"/>
      <c r="BD41" s="305" t="s">
        <v>967</v>
      </c>
      <c r="BE41" s="306"/>
      <c r="BF41" s="306"/>
      <c r="BG41" s="306"/>
      <c r="BH41" s="306"/>
      <c r="BI41" s="306"/>
      <c r="BJ41" s="307">
        <f>SUMIFS('Лист 2-3 по ОУ'!$Q:$Q,'Лист 2-3 по ОУ'!$O:$O,$EO$5)+17261.65</f>
        <v>2134524</v>
      </c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>
        <v>4861934</v>
      </c>
      <c r="CE41" s="307"/>
      <c r="CF41" s="307"/>
      <c r="CG41" s="307"/>
      <c r="CH41" s="307"/>
      <c r="CI41" s="307"/>
      <c r="CJ41" s="307"/>
      <c r="CK41" s="307"/>
      <c r="CL41" s="307"/>
      <c r="CM41" s="307"/>
      <c r="CN41" s="307"/>
      <c r="CO41" s="307"/>
      <c r="CP41" s="307"/>
      <c r="CQ41" s="307"/>
      <c r="CR41" s="307"/>
      <c r="CS41" s="307"/>
      <c r="CT41" s="307"/>
      <c r="CU41" s="307"/>
      <c r="CV41" s="307"/>
      <c r="CW41" s="307"/>
      <c r="CX41" s="314">
        <f>IF(BJ41=0," ",((BJ41-CD41)/BJ41*100%))</f>
        <v>-1.2778</v>
      </c>
      <c r="CY41" s="315"/>
      <c r="CZ41" s="315"/>
      <c r="DA41" s="315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6"/>
      <c r="DR41" s="314">
        <f>IF(BJ41 =0," ",BJ41/$BJ$72*100%)</f>
        <v>4.5499999999999999E-2</v>
      </c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F41" s="315"/>
      <c r="EG41" s="315"/>
      <c r="EH41" s="315"/>
      <c r="EI41" s="315"/>
      <c r="EJ41" s="315"/>
      <c r="EK41" s="320"/>
    </row>
    <row r="42" spans="1:141" s="62" customFormat="1" ht="12.75" x14ac:dyDescent="0.2">
      <c r="A42" s="327" t="s">
        <v>949</v>
      </c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32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327"/>
      <c r="AM42" s="327"/>
      <c r="AN42" s="327"/>
      <c r="AO42" s="327"/>
      <c r="AP42" s="327"/>
      <c r="AQ42" s="327"/>
      <c r="AR42" s="327"/>
      <c r="AS42" s="327"/>
      <c r="AT42" s="327"/>
      <c r="AU42" s="327"/>
      <c r="AV42" s="327"/>
      <c r="AW42" s="327"/>
      <c r="AX42" s="327"/>
      <c r="AY42" s="327"/>
      <c r="AZ42" s="327"/>
      <c r="BA42" s="327"/>
      <c r="BB42" s="327"/>
      <c r="BC42" s="327"/>
      <c r="BD42" s="305"/>
      <c r="BE42" s="306"/>
      <c r="BF42" s="306"/>
      <c r="BG42" s="306"/>
      <c r="BH42" s="306"/>
      <c r="BI42" s="306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07"/>
      <c r="BZ42" s="307"/>
      <c r="CA42" s="307"/>
      <c r="CB42" s="307"/>
      <c r="CC42" s="307"/>
      <c r="CD42" s="307"/>
      <c r="CE42" s="307"/>
      <c r="CF42" s="307"/>
      <c r="CG42" s="307"/>
      <c r="CH42" s="307"/>
      <c r="CI42" s="307"/>
      <c r="CJ42" s="307"/>
      <c r="CK42" s="307"/>
      <c r="CL42" s="307"/>
      <c r="CM42" s="307"/>
      <c r="CN42" s="307"/>
      <c r="CO42" s="307"/>
      <c r="CP42" s="307"/>
      <c r="CQ42" s="307"/>
      <c r="CR42" s="307"/>
      <c r="CS42" s="307"/>
      <c r="CT42" s="307"/>
      <c r="CU42" s="307"/>
      <c r="CV42" s="307"/>
      <c r="CW42" s="307"/>
      <c r="CX42" s="329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1"/>
      <c r="DR42" s="329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2"/>
    </row>
    <row r="43" spans="1:141" s="62" customFormat="1" ht="12.75" x14ac:dyDescent="0.2">
      <c r="A43" s="301" t="s">
        <v>950</v>
      </c>
      <c r="B43" s="301"/>
      <c r="C43" s="301"/>
      <c r="D43" s="301"/>
      <c r="E43" s="301"/>
      <c r="F43" s="301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  <c r="AJ43" s="301"/>
      <c r="AK43" s="301"/>
      <c r="AL43" s="301"/>
      <c r="AM43" s="301"/>
      <c r="AN43" s="301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301"/>
      <c r="BA43" s="301"/>
      <c r="BB43" s="301"/>
      <c r="BC43" s="301"/>
      <c r="BD43" s="305"/>
      <c r="BE43" s="306"/>
      <c r="BF43" s="306"/>
      <c r="BG43" s="306"/>
      <c r="BH43" s="306"/>
      <c r="BI43" s="306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  <c r="CM43" s="307"/>
      <c r="CN43" s="307"/>
      <c r="CO43" s="307"/>
      <c r="CP43" s="307"/>
      <c r="CQ43" s="307"/>
      <c r="CR43" s="307"/>
      <c r="CS43" s="307"/>
      <c r="CT43" s="307"/>
      <c r="CU43" s="307"/>
      <c r="CV43" s="307"/>
      <c r="CW43" s="307"/>
      <c r="CX43" s="317"/>
      <c r="CY43" s="318"/>
      <c r="CZ43" s="318"/>
      <c r="DA43" s="318"/>
      <c r="DB43" s="318"/>
      <c r="DC43" s="318"/>
      <c r="DD43" s="318"/>
      <c r="DE43" s="318"/>
      <c r="DF43" s="318"/>
      <c r="DG43" s="318"/>
      <c r="DH43" s="318"/>
      <c r="DI43" s="318"/>
      <c r="DJ43" s="318"/>
      <c r="DK43" s="318"/>
      <c r="DL43" s="318"/>
      <c r="DM43" s="318"/>
      <c r="DN43" s="318"/>
      <c r="DO43" s="318"/>
      <c r="DP43" s="318"/>
      <c r="DQ43" s="319"/>
      <c r="DR43" s="317"/>
      <c r="DS43" s="318"/>
      <c r="DT43" s="318"/>
      <c r="DU43" s="318"/>
      <c r="DV43" s="318"/>
      <c r="DW43" s="318"/>
      <c r="DX43" s="318"/>
      <c r="DY43" s="318"/>
      <c r="DZ43" s="318"/>
      <c r="EA43" s="318"/>
      <c r="EB43" s="318"/>
      <c r="EC43" s="318"/>
      <c r="ED43" s="318"/>
      <c r="EE43" s="318"/>
      <c r="EF43" s="318"/>
      <c r="EG43" s="318"/>
      <c r="EH43" s="318"/>
      <c r="EI43" s="318"/>
      <c r="EJ43" s="318"/>
      <c r="EK43" s="321"/>
    </row>
    <row r="44" spans="1:141" s="62" customFormat="1" ht="12.75" x14ac:dyDescent="0.2">
      <c r="A44" s="313" t="s">
        <v>951</v>
      </c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05" t="s">
        <v>968</v>
      </c>
      <c r="BE44" s="306"/>
      <c r="BF44" s="306"/>
      <c r="BG44" s="306"/>
      <c r="BH44" s="306"/>
      <c r="BI44" s="306"/>
      <c r="BJ44" s="307"/>
      <c r="BK44" s="307"/>
      <c r="BL44" s="307"/>
      <c r="BM44" s="307"/>
      <c r="BN44" s="307"/>
      <c r="BO44" s="307"/>
      <c r="BP44" s="307"/>
      <c r="BQ44" s="307"/>
      <c r="BR44" s="307"/>
      <c r="BS44" s="307"/>
      <c r="BT44" s="307"/>
      <c r="BU44" s="307"/>
      <c r="BV44" s="307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7"/>
      <c r="CL44" s="307"/>
      <c r="CM44" s="307"/>
      <c r="CN44" s="307"/>
      <c r="CO44" s="307"/>
      <c r="CP44" s="307"/>
      <c r="CQ44" s="307"/>
      <c r="CR44" s="307"/>
      <c r="CS44" s="307"/>
      <c r="CT44" s="307"/>
      <c r="CU44" s="307"/>
      <c r="CV44" s="307"/>
      <c r="CW44" s="307"/>
      <c r="CX44" s="314" t="str">
        <f>IF(BJ44=0," ",((BJ44-CD44)/BJ44*100%))</f>
        <v xml:space="preserve"> </v>
      </c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6"/>
      <c r="DR44" s="314" t="str">
        <f>IF(BJ44=0," ",BJ44/$BJ$72*100%)</f>
        <v xml:space="preserve"> </v>
      </c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5"/>
      <c r="EF44" s="315"/>
      <c r="EG44" s="315"/>
      <c r="EH44" s="315"/>
      <c r="EI44" s="315"/>
      <c r="EJ44" s="315"/>
      <c r="EK44" s="320"/>
    </row>
    <row r="45" spans="1:141" s="62" customFormat="1" ht="12.75" x14ac:dyDescent="0.2">
      <c r="A45" s="301" t="s">
        <v>952</v>
      </c>
      <c r="B45" s="301"/>
      <c r="C45" s="301"/>
      <c r="D45" s="301"/>
      <c r="E45" s="301"/>
      <c r="F45" s="301"/>
      <c r="G45" s="301"/>
      <c r="H45" s="301"/>
      <c r="I45" s="301"/>
      <c r="J45" s="301"/>
      <c r="K45" s="301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  <c r="AA45" s="301"/>
      <c r="AB45" s="301"/>
      <c r="AC45" s="301"/>
      <c r="AD45" s="301"/>
      <c r="AE45" s="301"/>
      <c r="AF45" s="301"/>
      <c r="AG45" s="301"/>
      <c r="AH45" s="301"/>
      <c r="AI45" s="301"/>
      <c r="AJ45" s="301"/>
      <c r="AK45" s="301"/>
      <c r="AL45" s="301"/>
      <c r="AM45" s="301"/>
      <c r="AN45" s="301"/>
      <c r="AO45" s="301"/>
      <c r="AP45" s="301"/>
      <c r="AQ45" s="301"/>
      <c r="AR45" s="301"/>
      <c r="AS45" s="301"/>
      <c r="AT45" s="301"/>
      <c r="AU45" s="301"/>
      <c r="AV45" s="301"/>
      <c r="AW45" s="301"/>
      <c r="AX45" s="301"/>
      <c r="AY45" s="301"/>
      <c r="AZ45" s="301"/>
      <c r="BA45" s="301"/>
      <c r="BB45" s="301"/>
      <c r="BC45" s="301"/>
      <c r="BD45" s="305"/>
      <c r="BE45" s="306"/>
      <c r="BF45" s="306"/>
      <c r="BG45" s="306"/>
      <c r="BH45" s="306"/>
      <c r="BI45" s="306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  <c r="CM45" s="307"/>
      <c r="CN45" s="307"/>
      <c r="CO45" s="307"/>
      <c r="CP45" s="307"/>
      <c r="CQ45" s="307"/>
      <c r="CR45" s="307"/>
      <c r="CS45" s="307"/>
      <c r="CT45" s="307"/>
      <c r="CU45" s="307"/>
      <c r="CV45" s="307"/>
      <c r="CW45" s="307"/>
      <c r="CX45" s="317"/>
      <c r="CY45" s="318"/>
      <c r="CZ45" s="318"/>
      <c r="DA45" s="318"/>
      <c r="DB45" s="318"/>
      <c r="DC45" s="318"/>
      <c r="DD45" s="318"/>
      <c r="DE45" s="318"/>
      <c r="DF45" s="318"/>
      <c r="DG45" s="318"/>
      <c r="DH45" s="318"/>
      <c r="DI45" s="318"/>
      <c r="DJ45" s="318"/>
      <c r="DK45" s="318"/>
      <c r="DL45" s="318"/>
      <c r="DM45" s="318"/>
      <c r="DN45" s="318"/>
      <c r="DO45" s="318"/>
      <c r="DP45" s="318"/>
      <c r="DQ45" s="319"/>
      <c r="DR45" s="317"/>
      <c r="DS45" s="318"/>
      <c r="DT45" s="318"/>
      <c r="DU45" s="318"/>
      <c r="DV45" s="318"/>
      <c r="DW45" s="318"/>
      <c r="DX45" s="318"/>
      <c r="DY45" s="318"/>
      <c r="DZ45" s="318"/>
      <c r="EA45" s="318"/>
      <c r="EB45" s="318"/>
      <c r="EC45" s="318"/>
      <c r="ED45" s="318"/>
      <c r="EE45" s="318"/>
      <c r="EF45" s="318"/>
      <c r="EG45" s="318"/>
      <c r="EH45" s="318"/>
      <c r="EI45" s="318"/>
      <c r="EJ45" s="318"/>
      <c r="EK45" s="321"/>
    </row>
    <row r="46" spans="1:141" s="62" customFormat="1" ht="15" customHeight="1" x14ac:dyDescent="0.2">
      <c r="A46" s="328" t="s">
        <v>953</v>
      </c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8"/>
      <c r="AX46" s="328"/>
      <c r="AY46" s="328"/>
      <c r="AZ46" s="328"/>
      <c r="BA46" s="328"/>
      <c r="BB46" s="328"/>
      <c r="BC46" s="328"/>
      <c r="BD46" s="305" t="s">
        <v>969</v>
      </c>
      <c r="BE46" s="306"/>
      <c r="BF46" s="306"/>
      <c r="BG46" s="306"/>
      <c r="BH46" s="306"/>
      <c r="BI46" s="306"/>
      <c r="BJ46" s="307"/>
      <c r="BK46" s="307"/>
      <c r="BL46" s="307"/>
      <c r="BM46" s="307"/>
      <c r="BN46" s="307"/>
      <c r="BO46" s="307"/>
      <c r="BP46" s="307"/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  <c r="CN46" s="307"/>
      <c r="CO46" s="307"/>
      <c r="CP46" s="307"/>
      <c r="CQ46" s="307"/>
      <c r="CR46" s="307"/>
      <c r="CS46" s="307"/>
      <c r="CT46" s="307"/>
      <c r="CU46" s="307"/>
      <c r="CV46" s="307"/>
      <c r="CW46" s="307"/>
      <c r="CX46" s="308" t="str">
        <f>IF(BJ46=0," ",((BJ46-CD46)/BJ46*100%))</f>
        <v xml:space="preserve"> </v>
      </c>
      <c r="CY46" s="309"/>
      <c r="CZ46" s="309"/>
      <c r="DA46" s="309"/>
      <c r="DB46" s="309"/>
      <c r="DC46" s="309"/>
      <c r="DD46" s="309"/>
      <c r="DE46" s="309"/>
      <c r="DF46" s="309"/>
      <c r="DG46" s="309"/>
      <c r="DH46" s="309"/>
      <c r="DI46" s="309"/>
      <c r="DJ46" s="309"/>
      <c r="DK46" s="309"/>
      <c r="DL46" s="309"/>
      <c r="DM46" s="309"/>
      <c r="DN46" s="309"/>
      <c r="DO46" s="309"/>
      <c r="DP46" s="309"/>
      <c r="DQ46" s="310"/>
      <c r="DR46" s="308" t="str">
        <f>IF(BJ46=0," ",BJ46/$BJ$72*100%)</f>
        <v xml:space="preserve"> </v>
      </c>
      <c r="DS46" s="309"/>
      <c r="DT46" s="309"/>
      <c r="DU46" s="309"/>
      <c r="DV46" s="309"/>
      <c r="DW46" s="309"/>
      <c r="DX46" s="309"/>
      <c r="DY46" s="309"/>
      <c r="DZ46" s="309"/>
      <c r="EA46" s="309"/>
      <c r="EB46" s="309"/>
      <c r="EC46" s="309"/>
      <c r="ED46" s="309"/>
      <c r="EE46" s="309"/>
      <c r="EF46" s="309"/>
      <c r="EG46" s="309"/>
      <c r="EH46" s="309"/>
      <c r="EI46" s="309"/>
      <c r="EJ46" s="309"/>
      <c r="EK46" s="311"/>
    </row>
    <row r="47" spans="1:141" s="62" customFormat="1" ht="12.75" x14ac:dyDescent="0.2">
      <c r="A47" s="313" t="s">
        <v>954</v>
      </c>
      <c r="B47" s="313"/>
      <c r="C47" s="313"/>
      <c r="D47" s="313"/>
      <c r="E47" s="313"/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05" t="s">
        <v>970</v>
      </c>
      <c r="BE47" s="306"/>
      <c r="BF47" s="306"/>
      <c r="BG47" s="306"/>
      <c r="BH47" s="306"/>
      <c r="BI47" s="306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14" t="str">
        <f>IF(BJ47=0," ",((BJ47-CD47)/BJ47*100%))</f>
        <v xml:space="preserve"> </v>
      </c>
      <c r="CY47" s="315"/>
      <c r="CZ47" s="315"/>
      <c r="DA47" s="315"/>
      <c r="DB47" s="315"/>
      <c r="DC47" s="315"/>
      <c r="DD47" s="315"/>
      <c r="DE47" s="315"/>
      <c r="DF47" s="315"/>
      <c r="DG47" s="315"/>
      <c r="DH47" s="315"/>
      <c r="DI47" s="315"/>
      <c r="DJ47" s="315"/>
      <c r="DK47" s="315"/>
      <c r="DL47" s="315"/>
      <c r="DM47" s="315"/>
      <c r="DN47" s="315"/>
      <c r="DO47" s="315"/>
      <c r="DP47" s="315"/>
      <c r="DQ47" s="316"/>
      <c r="DR47" s="314" t="str">
        <f>IF(BJ47=0," ",BJ47/$BJ$72*100%)</f>
        <v xml:space="preserve"> </v>
      </c>
      <c r="DS47" s="315"/>
      <c r="DT47" s="315"/>
      <c r="DU47" s="315"/>
      <c r="DV47" s="315"/>
      <c r="DW47" s="315"/>
      <c r="DX47" s="315"/>
      <c r="DY47" s="315"/>
      <c r="DZ47" s="315"/>
      <c r="EA47" s="315"/>
      <c r="EB47" s="315"/>
      <c r="EC47" s="315"/>
      <c r="ED47" s="315"/>
      <c r="EE47" s="315"/>
      <c r="EF47" s="315"/>
      <c r="EG47" s="315"/>
      <c r="EH47" s="315"/>
      <c r="EI47" s="315"/>
      <c r="EJ47" s="315"/>
      <c r="EK47" s="320"/>
    </row>
    <row r="48" spans="1:141" s="62" customFormat="1" ht="12.75" x14ac:dyDescent="0.2">
      <c r="A48" s="301" t="s">
        <v>955</v>
      </c>
      <c r="B48" s="301"/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  <c r="AA48" s="301"/>
      <c r="AB48" s="301"/>
      <c r="AC48" s="301"/>
      <c r="AD48" s="301"/>
      <c r="AE48" s="301"/>
      <c r="AF48" s="301"/>
      <c r="AG48" s="301"/>
      <c r="AH48" s="301"/>
      <c r="AI48" s="301"/>
      <c r="AJ48" s="301"/>
      <c r="AK48" s="301"/>
      <c r="AL48" s="301"/>
      <c r="AM48" s="301"/>
      <c r="AN48" s="301"/>
      <c r="AO48" s="301"/>
      <c r="AP48" s="301"/>
      <c r="AQ48" s="301"/>
      <c r="AR48" s="301"/>
      <c r="AS48" s="301"/>
      <c r="AT48" s="301"/>
      <c r="AU48" s="301"/>
      <c r="AV48" s="301"/>
      <c r="AW48" s="301"/>
      <c r="AX48" s="301"/>
      <c r="AY48" s="301"/>
      <c r="AZ48" s="301"/>
      <c r="BA48" s="301"/>
      <c r="BB48" s="301"/>
      <c r="BC48" s="301"/>
      <c r="BD48" s="305"/>
      <c r="BE48" s="306"/>
      <c r="BF48" s="306"/>
      <c r="BG48" s="306"/>
      <c r="BH48" s="306"/>
      <c r="BI48" s="306"/>
      <c r="BJ48" s="307"/>
      <c r="BK48" s="307"/>
      <c r="BL48" s="307"/>
      <c r="BM48" s="307"/>
      <c r="BN48" s="307"/>
      <c r="BO48" s="307"/>
      <c r="BP48" s="307"/>
      <c r="BQ48" s="307"/>
      <c r="BR48" s="307"/>
      <c r="BS48" s="307"/>
      <c r="BT48" s="307"/>
      <c r="BU48" s="307"/>
      <c r="BV48" s="307"/>
      <c r="BW48" s="307"/>
      <c r="BX48" s="307"/>
      <c r="BY48" s="307"/>
      <c r="BZ48" s="307"/>
      <c r="CA48" s="307"/>
      <c r="CB48" s="307"/>
      <c r="CC48" s="307"/>
      <c r="CD48" s="307"/>
      <c r="CE48" s="307"/>
      <c r="CF48" s="307"/>
      <c r="CG48" s="307"/>
      <c r="CH48" s="307"/>
      <c r="CI48" s="307"/>
      <c r="CJ48" s="307"/>
      <c r="CK48" s="307"/>
      <c r="CL48" s="307"/>
      <c r="CM48" s="307"/>
      <c r="CN48" s="307"/>
      <c r="CO48" s="307"/>
      <c r="CP48" s="307"/>
      <c r="CQ48" s="307"/>
      <c r="CR48" s="307"/>
      <c r="CS48" s="307"/>
      <c r="CT48" s="307"/>
      <c r="CU48" s="307"/>
      <c r="CV48" s="307"/>
      <c r="CW48" s="307"/>
      <c r="CX48" s="317"/>
      <c r="CY48" s="318"/>
      <c r="CZ48" s="318"/>
      <c r="DA48" s="318"/>
      <c r="DB48" s="318"/>
      <c r="DC48" s="318"/>
      <c r="DD48" s="318"/>
      <c r="DE48" s="318"/>
      <c r="DF48" s="318"/>
      <c r="DG48" s="318"/>
      <c r="DH48" s="318"/>
      <c r="DI48" s="318"/>
      <c r="DJ48" s="318"/>
      <c r="DK48" s="318"/>
      <c r="DL48" s="318"/>
      <c r="DM48" s="318"/>
      <c r="DN48" s="318"/>
      <c r="DO48" s="318"/>
      <c r="DP48" s="318"/>
      <c r="DQ48" s="319"/>
      <c r="DR48" s="317"/>
      <c r="DS48" s="318"/>
      <c r="DT48" s="318"/>
      <c r="DU48" s="318"/>
      <c r="DV48" s="318"/>
      <c r="DW48" s="318"/>
      <c r="DX48" s="318"/>
      <c r="DY48" s="318"/>
      <c r="DZ48" s="318"/>
      <c r="EA48" s="318"/>
      <c r="EB48" s="318"/>
      <c r="EC48" s="318"/>
      <c r="ED48" s="318"/>
      <c r="EE48" s="318"/>
      <c r="EF48" s="318"/>
      <c r="EG48" s="318"/>
      <c r="EH48" s="318"/>
      <c r="EI48" s="318"/>
      <c r="EJ48" s="318"/>
      <c r="EK48" s="321"/>
    </row>
    <row r="49" spans="1:141" s="62" customFormat="1" ht="12.75" x14ac:dyDescent="0.2">
      <c r="A49" s="313" t="s">
        <v>1156</v>
      </c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/>
      <c r="BA49" s="313"/>
      <c r="BB49" s="313"/>
      <c r="BC49" s="313"/>
      <c r="BD49" s="305" t="s">
        <v>971</v>
      </c>
      <c r="BE49" s="306"/>
      <c r="BF49" s="306"/>
      <c r="BG49" s="306"/>
      <c r="BH49" s="306"/>
      <c r="BI49" s="306"/>
      <c r="BJ49" s="307">
        <f>SUMIFS('Лист 2-3 по ОУ'!$V:$V,'Лист 2-3 по ОУ'!$T:$T,$EO$5)</f>
        <v>0</v>
      </c>
      <c r="BK49" s="307"/>
      <c r="BL49" s="307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307"/>
      <c r="CD49" s="307">
        <f>SUMIFS('Лист 2-3 по ОУ'!$W:$W,'Лист 2-3 по ОУ'!$T:$T,$EO$5)</f>
        <v>0</v>
      </c>
      <c r="CE49" s="307"/>
      <c r="CF49" s="307"/>
      <c r="CG49" s="307"/>
      <c r="CH49" s="307"/>
      <c r="CI49" s="307"/>
      <c r="CJ49" s="307"/>
      <c r="CK49" s="307"/>
      <c r="CL49" s="307"/>
      <c r="CM49" s="307"/>
      <c r="CN49" s="307"/>
      <c r="CO49" s="307"/>
      <c r="CP49" s="307"/>
      <c r="CQ49" s="307"/>
      <c r="CR49" s="307"/>
      <c r="CS49" s="307"/>
      <c r="CT49" s="307"/>
      <c r="CU49" s="307"/>
      <c r="CV49" s="307"/>
      <c r="CW49" s="307"/>
      <c r="CX49" s="314" t="str">
        <f>IF(BJ49=0," ",((BJ49-CD49)/BJ49*100%))</f>
        <v xml:space="preserve"> </v>
      </c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6"/>
      <c r="DR49" s="314" t="str">
        <f>IF(BJ49=0," ",BJ49/$BJ$72*100%)</f>
        <v xml:space="preserve"> </v>
      </c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F49" s="315"/>
      <c r="EG49" s="315"/>
      <c r="EH49" s="315"/>
      <c r="EI49" s="315"/>
      <c r="EJ49" s="315"/>
      <c r="EK49" s="320"/>
    </row>
    <row r="50" spans="1:141" s="62" customFormat="1" ht="12.75" x14ac:dyDescent="0.2">
      <c r="A50" s="301" t="s">
        <v>639</v>
      </c>
      <c r="B50" s="301"/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  <c r="AA50" s="301"/>
      <c r="AB50" s="301"/>
      <c r="AC50" s="301"/>
      <c r="AD50" s="301"/>
      <c r="AE50" s="301"/>
      <c r="AF50" s="301"/>
      <c r="AG50" s="301"/>
      <c r="AH50" s="301"/>
      <c r="AI50" s="301"/>
      <c r="AJ50" s="301"/>
      <c r="AK50" s="301"/>
      <c r="AL50" s="301"/>
      <c r="AM50" s="301"/>
      <c r="AN50" s="301"/>
      <c r="AO50" s="301"/>
      <c r="AP50" s="301"/>
      <c r="AQ50" s="301"/>
      <c r="AR50" s="301"/>
      <c r="AS50" s="301"/>
      <c r="AT50" s="301"/>
      <c r="AU50" s="301"/>
      <c r="AV50" s="301"/>
      <c r="AW50" s="301"/>
      <c r="AX50" s="301"/>
      <c r="AY50" s="301"/>
      <c r="AZ50" s="301"/>
      <c r="BA50" s="301"/>
      <c r="BB50" s="301"/>
      <c r="BC50" s="301"/>
      <c r="BD50" s="305"/>
      <c r="BE50" s="306"/>
      <c r="BF50" s="306"/>
      <c r="BG50" s="306"/>
      <c r="BH50" s="306"/>
      <c r="BI50" s="306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7"/>
      <c r="CG50" s="307"/>
      <c r="CH50" s="307"/>
      <c r="CI50" s="307"/>
      <c r="CJ50" s="307"/>
      <c r="CK50" s="307"/>
      <c r="CL50" s="307"/>
      <c r="CM50" s="307"/>
      <c r="CN50" s="307"/>
      <c r="CO50" s="307"/>
      <c r="CP50" s="307"/>
      <c r="CQ50" s="307"/>
      <c r="CR50" s="307"/>
      <c r="CS50" s="307"/>
      <c r="CT50" s="307"/>
      <c r="CU50" s="307"/>
      <c r="CV50" s="307"/>
      <c r="CW50" s="307"/>
      <c r="CX50" s="317"/>
      <c r="CY50" s="318"/>
      <c r="CZ50" s="318"/>
      <c r="DA50" s="318"/>
      <c r="DB50" s="318"/>
      <c r="DC50" s="318"/>
      <c r="DD50" s="318"/>
      <c r="DE50" s="318"/>
      <c r="DF50" s="318"/>
      <c r="DG50" s="318"/>
      <c r="DH50" s="318"/>
      <c r="DI50" s="318"/>
      <c r="DJ50" s="318"/>
      <c r="DK50" s="318"/>
      <c r="DL50" s="318"/>
      <c r="DM50" s="318"/>
      <c r="DN50" s="318"/>
      <c r="DO50" s="318"/>
      <c r="DP50" s="318"/>
      <c r="DQ50" s="319"/>
      <c r="DR50" s="317"/>
      <c r="DS50" s="318"/>
      <c r="DT50" s="318"/>
      <c r="DU50" s="318"/>
      <c r="DV50" s="318"/>
      <c r="DW50" s="318"/>
      <c r="DX50" s="318"/>
      <c r="DY50" s="318"/>
      <c r="DZ50" s="318"/>
      <c r="EA50" s="318"/>
      <c r="EB50" s="318"/>
      <c r="EC50" s="318"/>
      <c r="ED50" s="318"/>
      <c r="EE50" s="318"/>
      <c r="EF50" s="318"/>
      <c r="EG50" s="318"/>
      <c r="EH50" s="318"/>
      <c r="EI50" s="318"/>
      <c r="EJ50" s="318"/>
      <c r="EK50" s="321"/>
    </row>
    <row r="51" spans="1:141" s="62" customFormat="1" ht="12.75" x14ac:dyDescent="0.2">
      <c r="A51" s="313" t="s">
        <v>956</v>
      </c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305" t="s">
        <v>972</v>
      </c>
      <c r="BE51" s="306"/>
      <c r="BF51" s="306"/>
      <c r="BG51" s="306"/>
      <c r="BH51" s="306"/>
      <c r="BI51" s="306"/>
      <c r="BJ51" s="307">
        <f>SUMIFS('Лист 2-3 по ОУ'!$AA:$AA,'Лист 2-3 по ОУ'!$Y:$Y,$EO$5)+12430.03</f>
        <v>12430.03</v>
      </c>
      <c r="BK51" s="307"/>
      <c r="BL51" s="307"/>
      <c r="BM51" s="307"/>
      <c r="BN51" s="307"/>
      <c r="BO51" s="307"/>
      <c r="BP51" s="307"/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>
        <v>6794.24</v>
      </c>
      <c r="CE51" s="307"/>
      <c r="CF51" s="307"/>
      <c r="CG51" s="307"/>
      <c r="CH51" s="307"/>
      <c r="CI51" s="307"/>
      <c r="CJ51" s="307"/>
      <c r="CK51" s="307"/>
      <c r="CL51" s="307"/>
      <c r="CM51" s="307"/>
      <c r="CN51" s="307"/>
      <c r="CO51" s="307"/>
      <c r="CP51" s="307"/>
      <c r="CQ51" s="307"/>
      <c r="CR51" s="307"/>
      <c r="CS51" s="307"/>
      <c r="CT51" s="307"/>
      <c r="CU51" s="307"/>
      <c r="CV51" s="307"/>
      <c r="CW51" s="307"/>
      <c r="CX51" s="314">
        <f>IF(BJ51=0," ",((BJ51-CD51)/BJ51*100%))</f>
        <v>0.45340000000000003</v>
      </c>
      <c r="CY51" s="315"/>
      <c r="CZ51" s="315"/>
      <c r="DA51" s="315"/>
      <c r="DB51" s="315"/>
      <c r="DC51" s="315"/>
      <c r="DD51" s="315"/>
      <c r="DE51" s="315"/>
      <c r="DF51" s="315"/>
      <c r="DG51" s="315"/>
      <c r="DH51" s="315"/>
      <c r="DI51" s="315"/>
      <c r="DJ51" s="315"/>
      <c r="DK51" s="315"/>
      <c r="DL51" s="315"/>
      <c r="DM51" s="315"/>
      <c r="DN51" s="315"/>
      <c r="DO51" s="315"/>
      <c r="DP51" s="315"/>
      <c r="DQ51" s="316"/>
      <c r="DR51" s="314">
        <f>IF(BJ51=0," ",BJ51/$BJ$72*100%)</f>
        <v>2.9999999999999997E-4</v>
      </c>
      <c r="DS51" s="315"/>
      <c r="DT51" s="315"/>
      <c r="DU51" s="315"/>
      <c r="DV51" s="315"/>
      <c r="DW51" s="315"/>
      <c r="DX51" s="315"/>
      <c r="DY51" s="315"/>
      <c r="DZ51" s="315"/>
      <c r="EA51" s="315"/>
      <c r="EB51" s="315"/>
      <c r="EC51" s="315"/>
      <c r="ED51" s="315"/>
      <c r="EE51" s="315"/>
      <c r="EF51" s="315"/>
      <c r="EG51" s="315"/>
      <c r="EH51" s="315"/>
      <c r="EI51" s="315"/>
      <c r="EJ51" s="315"/>
      <c r="EK51" s="320"/>
    </row>
    <row r="52" spans="1:141" s="62" customFormat="1" ht="12.75" x14ac:dyDescent="0.2">
      <c r="A52" s="301" t="s">
        <v>957</v>
      </c>
      <c r="B52" s="301"/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 s="301"/>
      <c r="AH52" s="301"/>
      <c r="AI52" s="301"/>
      <c r="AJ52" s="301"/>
      <c r="AK52" s="301"/>
      <c r="AL52" s="301"/>
      <c r="AM52" s="301"/>
      <c r="AN52" s="301"/>
      <c r="AO52" s="301"/>
      <c r="AP52" s="301"/>
      <c r="AQ52" s="301"/>
      <c r="AR52" s="301"/>
      <c r="AS52" s="301"/>
      <c r="AT52" s="301"/>
      <c r="AU52" s="301"/>
      <c r="AV52" s="301"/>
      <c r="AW52" s="301"/>
      <c r="AX52" s="301"/>
      <c r="AY52" s="301"/>
      <c r="AZ52" s="301"/>
      <c r="BA52" s="301"/>
      <c r="BB52" s="301"/>
      <c r="BC52" s="301"/>
      <c r="BD52" s="305"/>
      <c r="BE52" s="306"/>
      <c r="BF52" s="306"/>
      <c r="BG52" s="306"/>
      <c r="BH52" s="306"/>
      <c r="BI52" s="306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17"/>
      <c r="CY52" s="318"/>
      <c r="CZ52" s="318"/>
      <c r="DA52" s="318"/>
      <c r="DB52" s="318"/>
      <c r="DC52" s="318"/>
      <c r="DD52" s="318"/>
      <c r="DE52" s="318"/>
      <c r="DF52" s="318"/>
      <c r="DG52" s="318"/>
      <c r="DH52" s="318"/>
      <c r="DI52" s="318"/>
      <c r="DJ52" s="318"/>
      <c r="DK52" s="318"/>
      <c r="DL52" s="318"/>
      <c r="DM52" s="318"/>
      <c r="DN52" s="318"/>
      <c r="DO52" s="318"/>
      <c r="DP52" s="318"/>
      <c r="DQ52" s="319"/>
      <c r="DR52" s="317"/>
      <c r="DS52" s="318"/>
      <c r="DT52" s="318"/>
      <c r="DU52" s="318"/>
      <c r="DV52" s="318"/>
      <c r="DW52" s="318"/>
      <c r="DX52" s="318"/>
      <c r="DY52" s="318"/>
      <c r="DZ52" s="318"/>
      <c r="EA52" s="318"/>
      <c r="EB52" s="318"/>
      <c r="EC52" s="318"/>
      <c r="ED52" s="318"/>
      <c r="EE52" s="318"/>
      <c r="EF52" s="318"/>
      <c r="EG52" s="318"/>
      <c r="EH52" s="318"/>
      <c r="EI52" s="318"/>
      <c r="EJ52" s="318"/>
      <c r="EK52" s="321"/>
    </row>
    <row r="53" spans="1:141" s="62" customFormat="1" ht="15" customHeight="1" x14ac:dyDescent="0.2">
      <c r="A53" s="336" t="s">
        <v>982</v>
      </c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36"/>
      <c r="AB53" s="336"/>
      <c r="AC53" s="336"/>
      <c r="AD53" s="336"/>
      <c r="AE53" s="336"/>
      <c r="AF53" s="336"/>
      <c r="AG53" s="336"/>
      <c r="AH53" s="336"/>
      <c r="AI53" s="336"/>
      <c r="AJ53" s="336"/>
      <c r="AK53" s="336"/>
      <c r="AL53" s="336"/>
      <c r="AM53" s="336"/>
      <c r="AN53" s="336"/>
      <c r="AO53" s="336"/>
      <c r="AP53" s="336"/>
      <c r="AQ53" s="336"/>
      <c r="AR53" s="336"/>
      <c r="AS53" s="336"/>
      <c r="AT53" s="336"/>
      <c r="AU53" s="336"/>
      <c r="AV53" s="336"/>
      <c r="AW53" s="336"/>
      <c r="AX53" s="336"/>
      <c r="AY53" s="336"/>
      <c r="AZ53" s="336"/>
      <c r="BA53" s="336"/>
      <c r="BB53" s="336"/>
      <c r="BC53" s="336"/>
      <c r="BD53" s="333" t="s">
        <v>973</v>
      </c>
      <c r="BE53" s="334"/>
      <c r="BF53" s="334"/>
      <c r="BG53" s="334"/>
      <c r="BH53" s="334"/>
      <c r="BI53" s="334"/>
      <c r="BJ53" s="335">
        <f>SUM(BJ54:CC65)</f>
        <v>0</v>
      </c>
      <c r="BK53" s="335"/>
      <c r="BL53" s="335"/>
      <c r="BM53" s="335"/>
      <c r="BN53" s="335"/>
      <c r="BO53" s="335"/>
      <c r="BP53" s="335"/>
      <c r="BQ53" s="335"/>
      <c r="BR53" s="335"/>
      <c r="BS53" s="335"/>
      <c r="BT53" s="335"/>
      <c r="BU53" s="335"/>
      <c r="BV53" s="335"/>
      <c r="BW53" s="335"/>
      <c r="BX53" s="335"/>
      <c r="BY53" s="335"/>
      <c r="BZ53" s="335"/>
      <c r="CA53" s="335"/>
      <c r="CB53" s="335"/>
      <c r="CC53" s="335"/>
      <c r="CD53" s="335">
        <f>SUM(CD54:CW65)</f>
        <v>0</v>
      </c>
      <c r="CE53" s="335"/>
      <c r="CF53" s="335"/>
      <c r="CG53" s="335"/>
      <c r="CH53" s="335"/>
      <c r="CI53" s="335"/>
      <c r="CJ53" s="335"/>
      <c r="CK53" s="335"/>
      <c r="CL53" s="335"/>
      <c r="CM53" s="335"/>
      <c r="CN53" s="335"/>
      <c r="CO53" s="335"/>
      <c r="CP53" s="335"/>
      <c r="CQ53" s="335"/>
      <c r="CR53" s="335"/>
      <c r="CS53" s="335"/>
      <c r="CT53" s="335"/>
      <c r="CU53" s="335"/>
      <c r="CV53" s="335"/>
      <c r="CW53" s="335"/>
      <c r="CX53" s="308" t="str">
        <f>IF(BJ53=0," ",((BJ53-CD53)/BJ53*100%))</f>
        <v xml:space="preserve"> </v>
      </c>
      <c r="CY53" s="309"/>
      <c r="CZ53" s="309"/>
      <c r="DA53" s="309"/>
      <c r="DB53" s="309"/>
      <c r="DC53" s="309"/>
      <c r="DD53" s="309"/>
      <c r="DE53" s="309"/>
      <c r="DF53" s="309"/>
      <c r="DG53" s="309"/>
      <c r="DH53" s="309"/>
      <c r="DI53" s="309"/>
      <c r="DJ53" s="309"/>
      <c r="DK53" s="309"/>
      <c r="DL53" s="309"/>
      <c r="DM53" s="309"/>
      <c r="DN53" s="309"/>
      <c r="DO53" s="309"/>
      <c r="DP53" s="309"/>
      <c r="DQ53" s="310"/>
      <c r="DR53" s="308" t="str">
        <f>IF(BJ53=0," ",BJ53/$BJ$72*100%)</f>
        <v xml:space="preserve"> </v>
      </c>
      <c r="DS53" s="309"/>
      <c r="DT53" s="309"/>
      <c r="DU53" s="309"/>
      <c r="DV53" s="309"/>
      <c r="DW53" s="309"/>
      <c r="DX53" s="309"/>
      <c r="DY53" s="309"/>
      <c r="DZ53" s="309"/>
      <c r="EA53" s="309"/>
      <c r="EB53" s="309"/>
      <c r="EC53" s="309"/>
      <c r="ED53" s="309"/>
      <c r="EE53" s="309"/>
      <c r="EF53" s="309"/>
      <c r="EG53" s="309"/>
      <c r="EH53" s="309"/>
      <c r="EI53" s="309"/>
      <c r="EJ53" s="309"/>
      <c r="EK53" s="311"/>
    </row>
    <row r="54" spans="1:141" s="62" customFormat="1" ht="12.75" x14ac:dyDescent="0.2">
      <c r="A54" s="313" t="s">
        <v>1149</v>
      </c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305" t="s">
        <v>974</v>
      </c>
      <c r="BE54" s="306"/>
      <c r="BF54" s="306"/>
      <c r="BG54" s="306"/>
      <c r="BH54" s="306"/>
      <c r="BI54" s="306"/>
      <c r="BJ54" s="307">
        <f>SUMIFS('Лист 2-3 по ОУ'!$AP:$AP,'Лист 2-3 по ОУ'!$AN:$AN,$EO$5)</f>
        <v>0</v>
      </c>
      <c r="BK54" s="307"/>
      <c r="BL54" s="307"/>
      <c r="BM54" s="307"/>
      <c r="BN54" s="307"/>
      <c r="BO54" s="307"/>
      <c r="BP54" s="307"/>
      <c r="BQ54" s="307"/>
      <c r="BR54" s="307"/>
      <c r="BS54" s="307"/>
      <c r="BT54" s="307"/>
      <c r="BU54" s="307"/>
      <c r="BV54" s="307"/>
      <c r="BW54" s="307"/>
      <c r="BX54" s="307"/>
      <c r="BY54" s="307"/>
      <c r="BZ54" s="307"/>
      <c r="CA54" s="307"/>
      <c r="CB54" s="307"/>
      <c r="CC54" s="307"/>
      <c r="CD54" s="307">
        <f>SUMIFS('Лист 2-3 по ОУ'!$AQ:$AQ,'Лист 2-3 по ОУ'!$AN:$AN,$EO$5)</f>
        <v>0</v>
      </c>
      <c r="CE54" s="307"/>
      <c r="CF54" s="307"/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14" t="str">
        <f>IF(BJ54=0," ",((BJ54-CD54)/BJ54*100%))</f>
        <v xml:space="preserve"> </v>
      </c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6"/>
      <c r="DR54" s="314" t="str">
        <f>IF(BJ54=0," ",BJ54/$BJ$72*100%)</f>
        <v xml:space="preserve"> </v>
      </c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5"/>
      <c r="EF54" s="315"/>
      <c r="EG54" s="315"/>
      <c r="EH54" s="315"/>
      <c r="EI54" s="315"/>
      <c r="EJ54" s="315"/>
      <c r="EK54" s="320"/>
    </row>
    <row r="55" spans="1:141" s="62" customFormat="1" ht="12.75" x14ac:dyDescent="0.2">
      <c r="A55" s="301" t="s">
        <v>983</v>
      </c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301"/>
      <c r="BD55" s="305"/>
      <c r="BE55" s="306"/>
      <c r="BF55" s="306"/>
      <c r="BG55" s="306"/>
      <c r="BH55" s="306"/>
      <c r="BI55" s="306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17"/>
      <c r="CY55" s="318"/>
      <c r="CZ55" s="318"/>
      <c r="DA55" s="318"/>
      <c r="DB55" s="318"/>
      <c r="DC55" s="318"/>
      <c r="DD55" s="318"/>
      <c r="DE55" s="318"/>
      <c r="DF55" s="318"/>
      <c r="DG55" s="318"/>
      <c r="DH55" s="318"/>
      <c r="DI55" s="318"/>
      <c r="DJ55" s="318"/>
      <c r="DK55" s="318"/>
      <c r="DL55" s="318"/>
      <c r="DM55" s="318"/>
      <c r="DN55" s="318"/>
      <c r="DO55" s="318"/>
      <c r="DP55" s="318"/>
      <c r="DQ55" s="319"/>
      <c r="DR55" s="317"/>
      <c r="DS55" s="318"/>
      <c r="DT55" s="318"/>
      <c r="DU55" s="318"/>
      <c r="DV55" s="318"/>
      <c r="DW55" s="318"/>
      <c r="DX55" s="318"/>
      <c r="DY55" s="318"/>
      <c r="DZ55" s="318"/>
      <c r="EA55" s="318"/>
      <c r="EB55" s="318"/>
      <c r="EC55" s="318"/>
      <c r="ED55" s="318"/>
      <c r="EE55" s="318"/>
      <c r="EF55" s="318"/>
      <c r="EG55" s="318"/>
      <c r="EH55" s="318"/>
      <c r="EI55" s="318"/>
      <c r="EJ55" s="318"/>
      <c r="EK55" s="321"/>
    </row>
    <row r="56" spans="1:141" s="62" customFormat="1" ht="12.75" x14ac:dyDescent="0.2">
      <c r="A56" s="327" t="s">
        <v>1150</v>
      </c>
      <c r="B56" s="327"/>
      <c r="C56" s="327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27"/>
      <c r="AH56" s="327"/>
      <c r="AI56" s="327"/>
      <c r="AJ56" s="327"/>
      <c r="AK56" s="327"/>
      <c r="AL56" s="327"/>
      <c r="AM56" s="327"/>
      <c r="AN56" s="327"/>
      <c r="AO56" s="327"/>
      <c r="AP56" s="327"/>
      <c r="AQ56" s="327"/>
      <c r="AR56" s="327"/>
      <c r="AS56" s="327"/>
      <c r="AT56" s="327"/>
      <c r="AU56" s="327"/>
      <c r="AV56" s="327"/>
      <c r="AW56" s="327"/>
      <c r="AX56" s="327"/>
      <c r="AY56" s="327"/>
      <c r="AZ56" s="327"/>
      <c r="BA56" s="327"/>
      <c r="BB56" s="327"/>
      <c r="BC56" s="327"/>
      <c r="BD56" s="305" t="s">
        <v>975</v>
      </c>
      <c r="BE56" s="306"/>
      <c r="BF56" s="306"/>
      <c r="BG56" s="306"/>
      <c r="BH56" s="306"/>
      <c r="BI56" s="306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  <c r="CN56" s="307"/>
      <c r="CO56" s="307"/>
      <c r="CP56" s="307"/>
      <c r="CQ56" s="307"/>
      <c r="CR56" s="307"/>
      <c r="CS56" s="307"/>
      <c r="CT56" s="307"/>
      <c r="CU56" s="307"/>
      <c r="CV56" s="307"/>
      <c r="CW56" s="307"/>
      <c r="CX56" s="314" t="str">
        <f>IF(BJ56=0," ",((BJ56-CD56)/BJ56*100%))</f>
        <v xml:space="preserve"> </v>
      </c>
      <c r="CY56" s="315"/>
      <c r="CZ56" s="315"/>
      <c r="DA56" s="315"/>
      <c r="DB56" s="315"/>
      <c r="DC56" s="315"/>
      <c r="DD56" s="315"/>
      <c r="DE56" s="315"/>
      <c r="DF56" s="315"/>
      <c r="DG56" s="315"/>
      <c r="DH56" s="315"/>
      <c r="DI56" s="315"/>
      <c r="DJ56" s="315"/>
      <c r="DK56" s="315"/>
      <c r="DL56" s="315"/>
      <c r="DM56" s="315"/>
      <c r="DN56" s="315"/>
      <c r="DO56" s="315"/>
      <c r="DP56" s="315"/>
      <c r="DQ56" s="316"/>
      <c r="DR56" s="314" t="str">
        <f>IF(BJ56=0," ",BJ56/$BJ$72*100%)</f>
        <v xml:space="preserve"> </v>
      </c>
      <c r="DS56" s="315"/>
      <c r="DT56" s="315"/>
      <c r="DU56" s="315"/>
      <c r="DV56" s="315"/>
      <c r="DW56" s="315"/>
      <c r="DX56" s="315"/>
      <c r="DY56" s="315"/>
      <c r="DZ56" s="315"/>
      <c r="EA56" s="315"/>
      <c r="EB56" s="315"/>
      <c r="EC56" s="315"/>
      <c r="ED56" s="315"/>
      <c r="EE56" s="315"/>
      <c r="EF56" s="315"/>
      <c r="EG56" s="315"/>
      <c r="EH56" s="315"/>
      <c r="EI56" s="315"/>
      <c r="EJ56" s="315"/>
      <c r="EK56" s="320"/>
    </row>
    <row r="57" spans="1:141" s="62" customFormat="1" ht="12.75" x14ac:dyDescent="0.2">
      <c r="A57" s="301" t="s">
        <v>984</v>
      </c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5"/>
      <c r="BE57" s="306"/>
      <c r="BF57" s="306"/>
      <c r="BG57" s="306"/>
      <c r="BH57" s="306"/>
      <c r="BI57" s="306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17"/>
      <c r="CY57" s="318"/>
      <c r="CZ57" s="318"/>
      <c r="DA57" s="318"/>
      <c r="DB57" s="318"/>
      <c r="DC57" s="318"/>
      <c r="DD57" s="318"/>
      <c r="DE57" s="318"/>
      <c r="DF57" s="318"/>
      <c r="DG57" s="318"/>
      <c r="DH57" s="318"/>
      <c r="DI57" s="318"/>
      <c r="DJ57" s="318"/>
      <c r="DK57" s="318"/>
      <c r="DL57" s="318"/>
      <c r="DM57" s="318"/>
      <c r="DN57" s="318"/>
      <c r="DO57" s="318"/>
      <c r="DP57" s="318"/>
      <c r="DQ57" s="319"/>
      <c r="DR57" s="317"/>
      <c r="DS57" s="318"/>
      <c r="DT57" s="318"/>
      <c r="DU57" s="318"/>
      <c r="DV57" s="318"/>
      <c r="DW57" s="318"/>
      <c r="DX57" s="318"/>
      <c r="DY57" s="318"/>
      <c r="DZ57" s="318"/>
      <c r="EA57" s="318"/>
      <c r="EB57" s="318"/>
      <c r="EC57" s="318"/>
      <c r="ED57" s="318"/>
      <c r="EE57" s="318"/>
      <c r="EF57" s="318"/>
      <c r="EG57" s="318"/>
      <c r="EH57" s="318"/>
      <c r="EI57" s="318"/>
      <c r="EJ57" s="318"/>
      <c r="EK57" s="321"/>
    </row>
    <row r="58" spans="1:141" s="62" customFormat="1" ht="15" customHeight="1" x14ac:dyDescent="0.2">
      <c r="A58" s="313" t="s">
        <v>985</v>
      </c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3"/>
      <c r="BA58" s="313"/>
      <c r="BB58" s="313"/>
      <c r="BC58" s="313"/>
      <c r="BD58" s="305" t="s">
        <v>976</v>
      </c>
      <c r="BE58" s="306"/>
      <c r="BF58" s="306"/>
      <c r="BG58" s="306"/>
      <c r="BH58" s="306"/>
      <c r="BI58" s="306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8" t="str">
        <f t="shared" ref="CX58:CX62" si="2">IF(BJ58=0," ",((BJ58-CD58)/BJ58*100%))</f>
        <v xml:space="preserve"> </v>
      </c>
      <c r="CY58" s="309"/>
      <c r="CZ58" s="309"/>
      <c r="DA58" s="309"/>
      <c r="DB58" s="309"/>
      <c r="DC58" s="309"/>
      <c r="DD58" s="309"/>
      <c r="DE58" s="309"/>
      <c r="DF58" s="309"/>
      <c r="DG58" s="309"/>
      <c r="DH58" s="309"/>
      <c r="DI58" s="309"/>
      <c r="DJ58" s="309"/>
      <c r="DK58" s="309"/>
      <c r="DL58" s="309"/>
      <c r="DM58" s="309"/>
      <c r="DN58" s="309"/>
      <c r="DO58" s="309"/>
      <c r="DP58" s="309"/>
      <c r="DQ58" s="310"/>
      <c r="DR58" s="308" t="str">
        <f>IF(BJ58=0," ",BJ58/$BJ$72*100%)</f>
        <v xml:space="preserve"> </v>
      </c>
      <c r="DS58" s="309"/>
      <c r="DT58" s="309"/>
      <c r="DU58" s="309"/>
      <c r="DV58" s="309"/>
      <c r="DW58" s="309"/>
      <c r="DX58" s="309"/>
      <c r="DY58" s="309"/>
      <c r="DZ58" s="309"/>
      <c r="EA58" s="309"/>
      <c r="EB58" s="309"/>
      <c r="EC58" s="309"/>
      <c r="ED58" s="309"/>
      <c r="EE58" s="309"/>
      <c r="EF58" s="309"/>
      <c r="EG58" s="309"/>
      <c r="EH58" s="309"/>
      <c r="EI58" s="309"/>
      <c r="EJ58" s="309"/>
      <c r="EK58" s="311"/>
    </row>
    <row r="59" spans="1:141" s="62" customFormat="1" ht="15" customHeight="1" x14ac:dyDescent="0.2">
      <c r="A59" s="328" t="s">
        <v>986</v>
      </c>
      <c r="B59" s="328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328"/>
      <c r="AC59" s="328"/>
      <c r="AD59" s="328"/>
      <c r="AE59" s="328"/>
      <c r="AF59" s="328"/>
      <c r="AG59" s="328"/>
      <c r="AH59" s="328"/>
      <c r="AI59" s="328"/>
      <c r="AJ59" s="328"/>
      <c r="AK59" s="328"/>
      <c r="AL59" s="328"/>
      <c r="AM59" s="328"/>
      <c r="AN59" s="328"/>
      <c r="AO59" s="328"/>
      <c r="AP59" s="328"/>
      <c r="AQ59" s="328"/>
      <c r="AR59" s="328"/>
      <c r="AS59" s="328"/>
      <c r="AT59" s="328"/>
      <c r="AU59" s="328"/>
      <c r="AV59" s="328"/>
      <c r="AW59" s="328"/>
      <c r="AX59" s="328"/>
      <c r="AY59" s="328"/>
      <c r="AZ59" s="328"/>
      <c r="BA59" s="328"/>
      <c r="BB59" s="328"/>
      <c r="BC59" s="328"/>
      <c r="BD59" s="305" t="s">
        <v>977</v>
      </c>
      <c r="BE59" s="306"/>
      <c r="BF59" s="306"/>
      <c r="BG59" s="306"/>
      <c r="BH59" s="306"/>
      <c r="BI59" s="306"/>
      <c r="BJ59" s="307"/>
      <c r="BK59" s="307"/>
      <c r="BL59" s="307"/>
      <c r="BM59" s="307"/>
      <c r="BN59" s="307"/>
      <c r="BO59" s="307"/>
      <c r="BP59" s="307"/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  <c r="CN59" s="307"/>
      <c r="CO59" s="307"/>
      <c r="CP59" s="307"/>
      <c r="CQ59" s="307"/>
      <c r="CR59" s="307"/>
      <c r="CS59" s="307"/>
      <c r="CT59" s="307"/>
      <c r="CU59" s="307"/>
      <c r="CV59" s="307"/>
      <c r="CW59" s="307"/>
      <c r="CX59" s="308" t="str">
        <f t="shared" si="2"/>
        <v xml:space="preserve"> </v>
      </c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10"/>
      <c r="DR59" s="308" t="str">
        <f>IF(BJ59=0," ",BJ59/$BJ$72*100%)</f>
        <v xml:space="preserve"> </v>
      </c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09"/>
      <c r="EF59" s="309"/>
      <c r="EG59" s="309"/>
      <c r="EH59" s="309"/>
      <c r="EI59" s="309"/>
      <c r="EJ59" s="309"/>
      <c r="EK59" s="311"/>
    </row>
    <row r="60" spans="1:141" s="62" customFormat="1" ht="15" customHeight="1" x14ac:dyDescent="0.2">
      <c r="A60" s="313" t="s">
        <v>1151</v>
      </c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/>
      <c r="BA60" s="313"/>
      <c r="BB60" s="313"/>
      <c r="BC60" s="313"/>
      <c r="BD60" s="305" t="s">
        <v>978</v>
      </c>
      <c r="BE60" s="306"/>
      <c r="BF60" s="306"/>
      <c r="BG60" s="306"/>
      <c r="BH60" s="306"/>
      <c r="BI60" s="306"/>
      <c r="BJ60" s="307"/>
      <c r="BK60" s="307"/>
      <c r="BL60" s="307"/>
      <c r="BM60" s="307"/>
      <c r="BN60" s="307"/>
      <c r="BO60" s="307"/>
      <c r="BP60" s="307"/>
      <c r="BQ60" s="307"/>
      <c r="BR60" s="307"/>
      <c r="BS60" s="307"/>
      <c r="BT60" s="307"/>
      <c r="BU60" s="307"/>
      <c r="BV60" s="307"/>
      <c r="BW60" s="307"/>
      <c r="BX60" s="307"/>
      <c r="BY60" s="307"/>
      <c r="BZ60" s="307"/>
      <c r="CA60" s="307"/>
      <c r="CB60" s="307"/>
      <c r="CC60" s="307"/>
      <c r="CD60" s="307"/>
      <c r="CE60" s="307"/>
      <c r="CF60" s="307"/>
      <c r="CG60" s="307"/>
      <c r="CH60" s="307"/>
      <c r="CI60" s="307"/>
      <c r="CJ60" s="307"/>
      <c r="CK60" s="307"/>
      <c r="CL60" s="307"/>
      <c r="CM60" s="307"/>
      <c r="CN60" s="307"/>
      <c r="CO60" s="307"/>
      <c r="CP60" s="307"/>
      <c r="CQ60" s="307"/>
      <c r="CR60" s="307"/>
      <c r="CS60" s="307"/>
      <c r="CT60" s="307"/>
      <c r="CU60" s="307"/>
      <c r="CV60" s="307"/>
      <c r="CW60" s="307"/>
      <c r="CX60" s="308" t="str">
        <f t="shared" si="2"/>
        <v xml:space="preserve"> </v>
      </c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10"/>
      <c r="DR60" s="308" t="str">
        <f>IF(BJ60=0," ",BJ60/$BJ$72*100%)</f>
        <v xml:space="preserve"> </v>
      </c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09"/>
      <c r="EF60" s="309"/>
      <c r="EG60" s="309"/>
      <c r="EH60" s="309"/>
      <c r="EI60" s="309"/>
      <c r="EJ60" s="309"/>
      <c r="EK60" s="311"/>
    </row>
    <row r="61" spans="1:141" s="62" customFormat="1" ht="15" customHeight="1" x14ac:dyDescent="0.2">
      <c r="A61" s="313" t="s">
        <v>987</v>
      </c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3"/>
      <c r="AV61" s="313"/>
      <c r="AW61" s="313"/>
      <c r="AX61" s="313"/>
      <c r="AY61" s="313"/>
      <c r="AZ61" s="313"/>
      <c r="BA61" s="313"/>
      <c r="BB61" s="313"/>
      <c r="BC61" s="313"/>
      <c r="BD61" s="305" t="s">
        <v>979</v>
      </c>
      <c r="BE61" s="306"/>
      <c r="BF61" s="306"/>
      <c r="BG61" s="306"/>
      <c r="BH61" s="306"/>
      <c r="BI61" s="306"/>
      <c r="BJ61" s="307"/>
      <c r="BK61" s="307"/>
      <c r="BL61" s="307"/>
      <c r="BM61" s="307"/>
      <c r="BN61" s="307"/>
      <c r="BO61" s="307"/>
      <c r="BP61" s="307"/>
      <c r="BQ61" s="307"/>
      <c r="BR61" s="307"/>
      <c r="BS61" s="307"/>
      <c r="BT61" s="307"/>
      <c r="BU61" s="307"/>
      <c r="BV61" s="307"/>
      <c r="BW61" s="307"/>
      <c r="BX61" s="307"/>
      <c r="BY61" s="307"/>
      <c r="BZ61" s="307"/>
      <c r="CA61" s="307"/>
      <c r="CB61" s="307"/>
      <c r="CC61" s="307"/>
      <c r="CD61" s="307"/>
      <c r="CE61" s="307"/>
      <c r="CF61" s="307"/>
      <c r="CG61" s="307"/>
      <c r="CH61" s="307"/>
      <c r="CI61" s="307"/>
      <c r="CJ61" s="307"/>
      <c r="CK61" s="307"/>
      <c r="CL61" s="307"/>
      <c r="CM61" s="307"/>
      <c r="CN61" s="307"/>
      <c r="CO61" s="307"/>
      <c r="CP61" s="307"/>
      <c r="CQ61" s="307"/>
      <c r="CR61" s="307"/>
      <c r="CS61" s="307"/>
      <c r="CT61" s="307"/>
      <c r="CU61" s="307"/>
      <c r="CV61" s="307"/>
      <c r="CW61" s="307"/>
      <c r="CX61" s="308" t="str">
        <f t="shared" si="2"/>
        <v xml:space="preserve"> </v>
      </c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10"/>
      <c r="DR61" s="308" t="str">
        <f>IF(BJ61=0," ",BJ61/$BJ$72*100%)</f>
        <v xml:space="preserve"> </v>
      </c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09"/>
      <c r="EF61" s="309"/>
      <c r="EG61" s="309"/>
      <c r="EH61" s="309"/>
      <c r="EI61" s="309"/>
      <c r="EJ61" s="309"/>
      <c r="EK61" s="311"/>
    </row>
    <row r="62" spans="1:141" s="62" customFormat="1" ht="12.75" x14ac:dyDescent="0.2">
      <c r="A62" s="313" t="s">
        <v>988</v>
      </c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3"/>
      <c r="AV62" s="313"/>
      <c r="AW62" s="313"/>
      <c r="AX62" s="313"/>
      <c r="AY62" s="313"/>
      <c r="AZ62" s="313"/>
      <c r="BA62" s="313"/>
      <c r="BB62" s="313"/>
      <c r="BC62" s="313"/>
      <c r="BD62" s="305" t="s">
        <v>980</v>
      </c>
      <c r="BE62" s="306"/>
      <c r="BF62" s="306"/>
      <c r="BG62" s="306"/>
      <c r="BH62" s="306"/>
      <c r="BI62" s="306"/>
      <c r="BJ62" s="307"/>
      <c r="BK62" s="307"/>
      <c r="BL62" s="307"/>
      <c r="BM62" s="307"/>
      <c r="BN62" s="307"/>
      <c r="BO62" s="307"/>
      <c r="BP62" s="307"/>
      <c r="BQ62" s="307"/>
      <c r="BR62" s="307"/>
      <c r="BS62" s="307"/>
      <c r="BT62" s="307"/>
      <c r="BU62" s="307"/>
      <c r="BV62" s="307"/>
      <c r="BW62" s="307"/>
      <c r="BX62" s="307"/>
      <c r="BY62" s="307"/>
      <c r="BZ62" s="307"/>
      <c r="CA62" s="307"/>
      <c r="CB62" s="307"/>
      <c r="CC62" s="307"/>
      <c r="CD62" s="307"/>
      <c r="CE62" s="307"/>
      <c r="CF62" s="307"/>
      <c r="CG62" s="307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14" t="str">
        <f t="shared" si="2"/>
        <v xml:space="preserve"> </v>
      </c>
      <c r="CY62" s="315"/>
      <c r="CZ62" s="315"/>
      <c r="DA62" s="315"/>
      <c r="DB62" s="315"/>
      <c r="DC62" s="315"/>
      <c r="DD62" s="315"/>
      <c r="DE62" s="315"/>
      <c r="DF62" s="315"/>
      <c r="DG62" s="315"/>
      <c r="DH62" s="315"/>
      <c r="DI62" s="315"/>
      <c r="DJ62" s="315"/>
      <c r="DK62" s="315"/>
      <c r="DL62" s="315"/>
      <c r="DM62" s="315"/>
      <c r="DN62" s="315"/>
      <c r="DO62" s="315"/>
      <c r="DP62" s="315"/>
      <c r="DQ62" s="316"/>
      <c r="DR62" s="314" t="str">
        <f>IF(BJ62=0," ",BJ62/$BJ$72*100%)</f>
        <v xml:space="preserve"> </v>
      </c>
      <c r="DS62" s="315"/>
      <c r="DT62" s="315"/>
      <c r="DU62" s="315"/>
      <c r="DV62" s="315"/>
      <c r="DW62" s="315"/>
      <c r="DX62" s="315"/>
      <c r="DY62" s="315"/>
      <c r="DZ62" s="315"/>
      <c r="EA62" s="315"/>
      <c r="EB62" s="315"/>
      <c r="EC62" s="315"/>
      <c r="ED62" s="315"/>
      <c r="EE62" s="315"/>
      <c r="EF62" s="315"/>
      <c r="EG62" s="315"/>
      <c r="EH62" s="315"/>
      <c r="EI62" s="315"/>
      <c r="EJ62" s="315"/>
      <c r="EK62" s="320"/>
    </row>
    <row r="63" spans="1:141" s="62" customFormat="1" ht="12.75" x14ac:dyDescent="0.2">
      <c r="A63" s="301" t="s">
        <v>989</v>
      </c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  <c r="AN63" s="301"/>
      <c r="AO63" s="301"/>
      <c r="AP63" s="301"/>
      <c r="AQ63" s="301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5"/>
      <c r="BE63" s="306"/>
      <c r="BF63" s="306"/>
      <c r="BG63" s="306"/>
      <c r="BH63" s="306"/>
      <c r="BI63" s="306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07"/>
      <c r="BV63" s="307"/>
      <c r="BW63" s="307"/>
      <c r="BX63" s="307"/>
      <c r="BY63" s="307"/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  <c r="CN63" s="307"/>
      <c r="CO63" s="307"/>
      <c r="CP63" s="307"/>
      <c r="CQ63" s="307"/>
      <c r="CR63" s="307"/>
      <c r="CS63" s="307"/>
      <c r="CT63" s="307"/>
      <c r="CU63" s="307"/>
      <c r="CV63" s="307"/>
      <c r="CW63" s="307"/>
      <c r="CX63" s="317"/>
      <c r="CY63" s="318"/>
      <c r="CZ63" s="318"/>
      <c r="DA63" s="318"/>
      <c r="DB63" s="318"/>
      <c r="DC63" s="318"/>
      <c r="DD63" s="318"/>
      <c r="DE63" s="318"/>
      <c r="DF63" s="318"/>
      <c r="DG63" s="318"/>
      <c r="DH63" s="318"/>
      <c r="DI63" s="318"/>
      <c r="DJ63" s="318"/>
      <c r="DK63" s="318"/>
      <c r="DL63" s="318"/>
      <c r="DM63" s="318"/>
      <c r="DN63" s="318"/>
      <c r="DO63" s="318"/>
      <c r="DP63" s="318"/>
      <c r="DQ63" s="319"/>
      <c r="DR63" s="317"/>
      <c r="DS63" s="318"/>
      <c r="DT63" s="318"/>
      <c r="DU63" s="318"/>
      <c r="DV63" s="318"/>
      <c r="DW63" s="318"/>
      <c r="DX63" s="318"/>
      <c r="DY63" s="318"/>
      <c r="DZ63" s="318"/>
      <c r="EA63" s="318"/>
      <c r="EB63" s="318"/>
      <c r="EC63" s="318"/>
      <c r="ED63" s="318"/>
      <c r="EE63" s="318"/>
      <c r="EF63" s="318"/>
      <c r="EG63" s="318"/>
      <c r="EH63" s="318"/>
      <c r="EI63" s="318"/>
      <c r="EJ63" s="318"/>
      <c r="EK63" s="321"/>
    </row>
    <row r="64" spans="1:141" s="62" customFormat="1" ht="12.75" x14ac:dyDescent="0.2">
      <c r="A64" s="327" t="s">
        <v>990</v>
      </c>
      <c r="B64" s="327"/>
      <c r="C64" s="327"/>
      <c r="D64" s="327"/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05" t="s">
        <v>981</v>
      </c>
      <c r="BE64" s="306"/>
      <c r="BF64" s="306"/>
      <c r="BG64" s="306"/>
      <c r="BH64" s="306"/>
      <c r="BI64" s="306"/>
      <c r="BJ64" s="307"/>
      <c r="BK64" s="307"/>
      <c r="BL64" s="307"/>
      <c r="BM64" s="307"/>
      <c r="BN64" s="307"/>
      <c r="BO64" s="307"/>
      <c r="BP64" s="307"/>
      <c r="BQ64" s="307"/>
      <c r="BR64" s="307"/>
      <c r="BS64" s="307"/>
      <c r="BT64" s="307"/>
      <c r="BU64" s="307"/>
      <c r="BV64" s="307"/>
      <c r="BW64" s="307"/>
      <c r="BX64" s="307"/>
      <c r="BY64" s="307"/>
      <c r="BZ64" s="307"/>
      <c r="CA64" s="307"/>
      <c r="CB64" s="307"/>
      <c r="CC64" s="307"/>
      <c r="CD64" s="307"/>
      <c r="CE64" s="307"/>
      <c r="CF64" s="307"/>
      <c r="CG64" s="307"/>
      <c r="CH64" s="307"/>
      <c r="CI64" s="307"/>
      <c r="CJ64" s="307"/>
      <c r="CK64" s="307"/>
      <c r="CL64" s="307"/>
      <c r="CM64" s="307"/>
      <c r="CN64" s="307"/>
      <c r="CO64" s="307"/>
      <c r="CP64" s="307"/>
      <c r="CQ64" s="307"/>
      <c r="CR64" s="307"/>
      <c r="CS64" s="307"/>
      <c r="CT64" s="307"/>
      <c r="CU64" s="307"/>
      <c r="CV64" s="307"/>
      <c r="CW64" s="307"/>
      <c r="CX64" s="314" t="str">
        <f t="shared" ref="CX64" si="3">IF(BJ64=0," ",((BJ64-CD64)/BJ64*100%))</f>
        <v xml:space="preserve"> </v>
      </c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6"/>
      <c r="DR64" s="314" t="str">
        <f>IF(BJ64=0," ",BJ64/$BJ$72*100%)</f>
        <v xml:space="preserve"> </v>
      </c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5"/>
      <c r="EF64" s="315"/>
      <c r="EG64" s="315"/>
      <c r="EH64" s="315"/>
      <c r="EI64" s="315"/>
      <c r="EJ64" s="315"/>
      <c r="EK64" s="320"/>
    </row>
    <row r="65" spans="1:141" s="62" customFormat="1" ht="12.75" x14ac:dyDescent="0.2">
      <c r="A65" s="301" t="s">
        <v>324</v>
      </c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301"/>
      <c r="AD65" s="301"/>
      <c r="AE65" s="301"/>
      <c r="AF65" s="301"/>
      <c r="AG65" s="301"/>
      <c r="AH65" s="301"/>
      <c r="AI65" s="301"/>
      <c r="AJ65" s="301"/>
      <c r="AK65" s="301"/>
      <c r="AL65" s="301"/>
      <c r="AM65" s="301"/>
      <c r="AN65" s="301"/>
      <c r="AO65" s="301"/>
      <c r="AP65" s="301"/>
      <c r="AQ65" s="301"/>
      <c r="AR65" s="301"/>
      <c r="AS65" s="301"/>
      <c r="AT65" s="301"/>
      <c r="AU65" s="301"/>
      <c r="AV65" s="301"/>
      <c r="AW65" s="301"/>
      <c r="AX65" s="301"/>
      <c r="AY65" s="301"/>
      <c r="AZ65" s="301"/>
      <c r="BA65" s="301"/>
      <c r="BB65" s="301"/>
      <c r="BC65" s="301"/>
      <c r="BD65" s="305"/>
      <c r="BE65" s="306"/>
      <c r="BF65" s="306"/>
      <c r="BG65" s="306"/>
      <c r="BH65" s="306"/>
      <c r="BI65" s="306"/>
      <c r="BJ65" s="307"/>
      <c r="BK65" s="307"/>
      <c r="BL65" s="307"/>
      <c r="BM65" s="307"/>
      <c r="BN65" s="307"/>
      <c r="BO65" s="307"/>
      <c r="BP65" s="307"/>
      <c r="BQ65" s="307"/>
      <c r="BR65" s="307"/>
      <c r="BS65" s="307"/>
      <c r="BT65" s="307"/>
      <c r="BU65" s="307"/>
      <c r="BV65" s="307"/>
      <c r="BW65" s="307"/>
      <c r="BX65" s="307"/>
      <c r="BY65" s="307"/>
      <c r="BZ65" s="307"/>
      <c r="CA65" s="307"/>
      <c r="CB65" s="307"/>
      <c r="CC65" s="307"/>
      <c r="CD65" s="307"/>
      <c r="CE65" s="307"/>
      <c r="CF65" s="307"/>
      <c r="CG65" s="307"/>
      <c r="CH65" s="307"/>
      <c r="CI65" s="307"/>
      <c r="CJ65" s="307"/>
      <c r="CK65" s="307"/>
      <c r="CL65" s="307"/>
      <c r="CM65" s="307"/>
      <c r="CN65" s="307"/>
      <c r="CO65" s="307"/>
      <c r="CP65" s="307"/>
      <c r="CQ65" s="307"/>
      <c r="CR65" s="307"/>
      <c r="CS65" s="307"/>
      <c r="CT65" s="307"/>
      <c r="CU65" s="307"/>
      <c r="CV65" s="307"/>
      <c r="CW65" s="307"/>
      <c r="CX65" s="317"/>
      <c r="CY65" s="318"/>
      <c r="CZ65" s="318"/>
      <c r="DA65" s="318"/>
      <c r="DB65" s="318"/>
      <c r="DC65" s="318"/>
      <c r="DD65" s="318"/>
      <c r="DE65" s="318"/>
      <c r="DF65" s="318"/>
      <c r="DG65" s="318"/>
      <c r="DH65" s="318"/>
      <c r="DI65" s="318"/>
      <c r="DJ65" s="318"/>
      <c r="DK65" s="318"/>
      <c r="DL65" s="318"/>
      <c r="DM65" s="318"/>
      <c r="DN65" s="318"/>
      <c r="DO65" s="318"/>
      <c r="DP65" s="318"/>
      <c r="DQ65" s="319"/>
      <c r="DR65" s="317"/>
      <c r="DS65" s="318"/>
      <c r="DT65" s="318"/>
      <c r="DU65" s="318"/>
      <c r="DV65" s="318"/>
      <c r="DW65" s="318"/>
      <c r="DX65" s="318"/>
      <c r="DY65" s="318"/>
      <c r="DZ65" s="318"/>
      <c r="EA65" s="318"/>
      <c r="EB65" s="318"/>
      <c r="EC65" s="318"/>
      <c r="ED65" s="318"/>
      <c r="EE65" s="318"/>
      <c r="EF65" s="318"/>
      <c r="EG65" s="318"/>
      <c r="EH65" s="318"/>
      <c r="EI65" s="318"/>
      <c r="EJ65" s="318"/>
      <c r="EK65" s="321"/>
    </row>
    <row r="66" spans="1:141" s="62" customFormat="1" ht="15" customHeight="1" x14ac:dyDescent="0.2">
      <c r="A66" s="304" t="s">
        <v>991</v>
      </c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4"/>
      <c r="AV66" s="304"/>
      <c r="AW66" s="304"/>
      <c r="AX66" s="304"/>
      <c r="AY66" s="304"/>
      <c r="AZ66" s="304"/>
      <c r="BA66" s="304"/>
      <c r="BB66" s="304"/>
      <c r="BC66" s="304"/>
      <c r="BD66" s="305" t="s">
        <v>40</v>
      </c>
      <c r="BE66" s="306"/>
      <c r="BF66" s="306"/>
      <c r="BG66" s="306"/>
      <c r="BH66" s="306"/>
      <c r="BI66" s="306"/>
      <c r="BJ66" s="307">
        <f>SUMIFS('Лист 2-3 по ОУ'!$AK:$AK,'Лист 2-3 по ОУ'!$AI:$AI,$EO$5)</f>
        <v>3000</v>
      </c>
      <c r="BK66" s="307"/>
      <c r="BL66" s="307"/>
      <c r="BM66" s="307"/>
      <c r="BN66" s="307"/>
      <c r="BO66" s="307"/>
      <c r="BP66" s="307"/>
      <c r="BQ66" s="307"/>
      <c r="BR66" s="307"/>
      <c r="BS66" s="307"/>
      <c r="BT66" s="307"/>
      <c r="BU66" s="307"/>
      <c r="BV66" s="307"/>
      <c r="BW66" s="307"/>
      <c r="BX66" s="307"/>
      <c r="BY66" s="307"/>
      <c r="BZ66" s="307"/>
      <c r="CA66" s="307"/>
      <c r="CB66" s="307"/>
      <c r="CC66" s="307"/>
      <c r="CD66" s="307">
        <f>SUMIFS('Лист 2-3 по ОУ'!$AL:$AL,'Лист 2-3 по ОУ'!$AI:$AI,$EO$5)</f>
        <v>0</v>
      </c>
      <c r="CE66" s="307"/>
      <c r="CF66" s="307"/>
      <c r="CG66" s="307"/>
      <c r="CH66" s="307"/>
      <c r="CI66" s="307"/>
      <c r="CJ66" s="307"/>
      <c r="CK66" s="307"/>
      <c r="CL66" s="307"/>
      <c r="CM66" s="307"/>
      <c r="CN66" s="307"/>
      <c r="CO66" s="307"/>
      <c r="CP66" s="307"/>
      <c r="CQ66" s="307"/>
      <c r="CR66" s="307"/>
      <c r="CS66" s="307"/>
      <c r="CT66" s="307"/>
      <c r="CU66" s="307"/>
      <c r="CV66" s="307"/>
      <c r="CW66" s="307"/>
      <c r="CX66" s="308">
        <f>IF(BJ66=0," ",((BJ66-CD66)/BJ66*100%))</f>
        <v>1</v>
      </c>
      <c r="CY66" s="309"/>
      <c r="CZ66" s="309"/>
      <c r="DA66" s="309"/>
      <c r="DB66" s="309"/>
      <c r="DC66" s="309"/>
      <c r="DD66" s="309"/>
      <c r="DE66" s="309"/>
      <c r="DF66" s="309"/>
      <c r="DG66" s="309"/>
      <c r="DH66" s="309"/>
      <c r="DI66" s="309"/>
      <c r="DJ66" s="309"/>
      <c r="DK66" s="309"/>
      <c r="DL66" s="309"/>
      <c r="DM66" s="309"/>
      <c r="DN66" s="309"/>
      <c r="DO66" s="309"/>
      <c r="DP66" s="309"/>
      <c r="DQ66" s="310"/>
      <c r="DR66" s="308">
        <f>IF(BJ66=0," ",BJ66/$BJ$72*100%)</f>
        <v>1E-4</v>
      </c>
      <c r="DS66" s="309"/>
      <c r="DT66" s="309"/>
      <c r="DU66" s="309"/>
      <c r="DV66" s="309"/>
      <c r="DW66" s="309"/>
      <c r="DX66" s="309"/>
      <c r="DY66" s="309"/>
      <c r="DZ66" s="309"/>
      <c r="EA66" s="309"/>
      <c r="EB66" s="309"/>
      <c r="EC66" s="309"/>
      <c r="ED66" s="309"/>
      <c r="EE66" s="309"/>
      <c r="EF66" s="309"/>
      <c r="EG66" s="309"/>
      <c r="EH66" s="309"/>
      <c r="EI66" s="309"/>
      <c r="EJ66" s="309"/>
      <c r="EK66" s="311"/>
    </row>
    <row r="67" spans="1:141" s="62" customFormat="1" ht="15" customHeight="1" x14ac:dyDescent="0.2">
      <c r="A67" s="286" t="s">
        <v>992</v>
      </c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305" t="s">
        <v>281</v>
      </c>
      <c r="BE67" s="306"/>
      <c r="BF67" s="306"/>
      <c r="BG67" s="306"/>
      <c r="BH67" s="306"/>
      <c r="BI67" s="306"/>
      <c r="BJ67" s="307">
        <f>SUMIFS('Лист 2-3 по ОУ'!$AU:$AU,'Лист 2-3 по ОУ'!$AS:$AS,$EO$5)</f>
        <v>342209</v>
      </c>
      <c r="BK67" s="307"/>
      <c r="BL67" s="307"/>
      <c r="BM67" s="307"/>
      <c r="BN67" s="307"/>
      <c r="BO67" s="307"/>
      <c r="BP67" s="307"/>
      <c r="BQ67" s="307"/>
      <c r="BR67" s="307"/>
      <c r="BS67" s="307"/>
      <c r="BT67" s="307"/>
      <c r="BU67" s="307"/>
      <c r="BV67" s="307"/>
      <c r="BW67" s="307"/>
      <c r="BX67" s="307"/>
      <c r="BY67" s="307"/>
      <c r="BZ67" s="307"/>
      <c r="CA67" s="307"/>
      <c r="CB67" s="307"/>
      <c r="CC67" s="307"/>
      <c r="CD67" s="307">
        <f>SUMIFS('Лист 2-3 по ОУ'!$AV:$AV,'Лист 2-3 по ОУ'!$AS:$AS,$EO$5)</f>
        <v>5470.8</v>
      </c>
      <c r="CE67" s="307"/>
      <c r="CF67" s="307"/>
      <c r="CG67" s="307"/>
      <c r="CH67" s="307"/>
      <c r="CI67" s="307"/>
      <c r="CJ67" s="307"/>
      <c r="CK67" s="307"/>
      <c r="CL67" s="307"/>
      <c r="CM67" s="307"/>
      <c r="CN67" s="307"/>
      <c r="CO67" s="307"/>
      <c r="CP67" s="307"/>
      <c r="CQ67" s="307"/>
      <c r="CR67" s="307"/>
      <c r="CS67" s="307"/>
      <c r="CT67" s="307"/>
      <c r="CU67" s="307"/>
      <c r="CV67" s="307"/>
      <c r="CW67" s="307"/>
      <c r="CX67" s="308">
        <f t="shared" ref="CX67:CX68" si="4">IF(BJ67=0," ",((BJ67-CD67)/BJ67*100%))</f>
        <v>0.98399999999999999</v>
      </c>
      <c r="CY67" s="309"/>
      <c r="CZ67" s="309"/>
      <c r="DA67" s="309"/>
      <c r="DB67" s="309"/>
      <c r="DC67" s="309"/>
      <c r="DD67" s="309"/>
      <c r="DE67" s="309"/>
      <c r="DF67" s="309"/>
      <c r="DG67" s="309"/>
      <c r="DH67" s="309"/>
      <c r="DI67" s="309"/>
      <c r="DJ67" s="309"/>
      <c r="DK67" s="309"/>
      <c r="DL67" s="309"/>
      <c r="DM67" s="309"/>
      <c r="DN67" s="309"/>
      <c r="DO67" s="309"/>
      <c r="DP67" s="309"/>
      <c r="DQ67" s="310"/>
      <c r="DR67" s="308">
        <f>IF(BJ67=0," ",BJ67/$BJ$72*100%)</f>
        <v>7.3000000000000001E-3</v>
      </c>
      <c r="DS67" s="309"/>
      <c r="DT67" s="309"/>
      <c r="DU67" s="309"/>
      <c r="DV67" s="309"/>
      <c r="DW67" s="309"/>
      <c r="DX67" s="309"/>
      <c r="DY67" s="309"/>
      <c r="DZ67" s="309"/>
      <c r="EA67" s="309"/>
      <c r="EB67" s="309"/>
      <c r="EC67" s="309"/>
      <c r="ED67" s="309"/>
      <c r="EE67" s="309"/>
      <c r="EF67" s="309"/>
      <c r="EG67" s="309"/>
      <c r="EH67" s="309"/>
      <c r="EI67" s="309"/>
      <c r="EJ67" s="309"/>
      <c r="EK67" s="311"/>
    </row>
    <row r="68" spans="1:141" s="62" customFormat="1" ht="15" customHeight="1" x14ac:dyDescent="0.2">
      <c r="A68" s="304" t="s">
        <v>993</v>
      </c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4"/>
      <c r="AV68" s="304"/>
      <c r="AW68" s="304"/>
      <c r="AX68" s="304"/>
      <c r="AY68" s="304"/>
      <c r="AZ68" s="304"/>
      <c r="BA68" s="304"/>
      <c r="BB68" s="304"/>
      <c r="BC68" s="304"/>
      <c r="BD68" s="305" t="s">
        <v>579</v>
      </c>
      <c r="BE68" s="306"/>
      <c r="BF68" s="306"/>
      <c r="BG68" s="306"/>
      <c r="BH68" s="306"/>
      <c r="BI68" s="306"/>
      <c r="BJ68" s="307"/>
      <c r="BK68" s="307"/>
      <c r="BL68" s="307"/>
      <c r="BM68" s="307"/>
      <c r="BN68" s="307"/>
      <c r="BO68" s="307"/>
      <c r="BP68" s="307"/>
      <c r="BQ68" s="307"/>
      <c r="BR68" s="307"/>
      <c r="BS68" s="307"/>
      <c r="BT68" s="307"/>
      <c r="BU68" s="307"/>
      <c r="BV68" s="307"/>
      <c r="BW68" s="307"/>
      <c r="BX68" s="307"/>
      <c r="BY68" s="307"/>
      <c r="BZ68" s="307"/>
      <c r="CA68" s="307"/>
      <c r="CB68" s="307"/>
      <c r="CC68" s="307"/>
      <c r="CD68" s="307"/>
      <c r="CE68" s="307"/>
      <c r="CF68" s="307"/>
      <c r="CG68" s="307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8" t="str">
        <f t="shared" si="4"/>
        <v xml:space="preserve"> </v>
      </c>
      <c r="CY68" s="309"/>
      <c r="CZ68" s="309"/>
      <c r="DA68" s="309"/>
      <c r="DB68" s="309"/>
      <c r="DC68" s="309"/>
      <c r="DD68" s="309"/>
      <c r="DE68" s="309"/>
      <c r="DF68" s="309"/>
      <c r="DG68" s="309"/>
      <c r="DH68" s="309"/>
      <c r="DI68" s="309"/>
      <c r="DJ68" s="309"/>
      <c r="DK68" s="309"/>
      <c r="DL68" s="309"/>
      <c r="DM68" s="309"/>
      <c r="DN68" s="309"/>
      <c r="DO68" s="309"/>
      <c r="DP68" s="309"/>
      <c r="DQ68" s="310"/>
      <c r="DR68" s="308" t="str">
        <f>IF(BJ68=0," ",BJ68/$BJ$72*100%)</f>
        <v xml:space="preserve"> </v>
      </c>
      <c r="DS68" s="309"/>
      <c r="DT68" s="309"/>
      <c r="DU68" s="309"/>
      <c r="DV68" s="309"/>
      <c r="DW68" s="309"/>
      <c r="DX68" s="309"/>
      <c r="DY68" s="309"/>
      <c r="DZ68" s="309"/>
      <c r="EA68" s="309"/>
      <c r="EB68" s="309"/>
      <c r="EC68" s="309"/>
      <c r="ED68" s="309"/>
      <c r="EE68" s="309"/>
      <c r="EF68" s="309"/>
      <c r="EG68" s="309"/>
      <c r="EH68" s="309"/>
      <c r="EI68" s="309"/>
      <c r="EJ68" s="309"/>
      <c r="EK68" s="311"/>
    </row>
    <row r="69" spans="1:141" s="238" customFormat="1" ht="16.5" customHeight="1" x14ac:dyDescent="0.2">
      <c r="A69" s="295" t="s">
        <v>1640</v>
      </c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295"/>
      <c r="BB69" s="295"/>
      <c r="BC69" s="295"/>
      <c r="BD69" s="296" t="s">
        <v>676</v>
      </c>
      <c r="BE69" s="297"/>
      <c r="BF69" s="297"/>
      <c r="BG69" s="297"/>
      <c r="BH69" s="297"/>
      <c r="BI69" s="297"/>
      <c r="BJ69" s="298">
        <f>SUM(BJ70:CC71)</f>
        <v>0</v>
      </c>
      <c r="BK69" s="299"/>
      <c r="BL69" s="299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99"/>
      <c r="BX69" s="299"/>
      <c r="BY69" s="299"/>
      <c r="BZ69" s="299"/>
      <c r="CA69" s="299"/>
      <c r="CB69" s="299"/>
      <c r="CC69" s="300"/>
      <c r="CD69" s="298">
        <f>SUM(CD70:CW71)</f>
        <v>0</v>
      </c>
      <c r="CE69" s="299"/>
      <c r="CF69" s="299"/>
      <c r="CG69" s="299"/>
      <c r="CH69" s="299"/>
      <c r="CI69" s="299"/>
      <c r="CJ69" s="299"/>
      <c r="CK69" s="299"/>
      <c r="CL69" s="299"/>
      <c r="CM69" s="299"/>
      <c r="CN69" s="299"/>
      <c r="CO69" s="299"/>
      <c r="CP69" s="299"/>
      <c r="CQ69" s="299"/>
      <c r="CR69" s="299"/>
      <c r="CS69" s="299"/>
      <c r="CT69" s="299"/>
      <c r="CU69" s="299"/>
      <c r="CV69" s="299"/>
      <c r="CW69" s="300"/>
      <c r="CX69" s="293" t="str">
        <f>IF(BJ69=0," ",((BJ69-CD69)/BJ69*100%))</f>
        <v xml:space="preserve"> </v>
      </c>
      <c r="CY69" s="293"/>
      <c r="CZ69" s="293"/>
      <c r="DA69" s="293"/>
      <c r="DB69" s="293"/>
      <c r="DC69" s="293"/>
      <c r="DD69" s="293"/>
      <c r="DE69" s="293"/>
      <c r="DF69" s="293"/>
      <c r="DG69" s="293"/>
      <c r="DH69" s="293"/>
      <c r="DI69" s="293"/>
      <c r="DJ69" s="293"/>
      <c r="DK69" s="293"/>
      <c r="DL69" s="293"/>
      <c r="DM69" s="293"/>
      <c r="DN69" s="293"/>
      <c r="DO69" s="293"/>
      <c r="DP69" s="293"/>
      <c r="DQ69" s="293"/>
      <c r="DR69" s="293" t="str">
        <f>IF(BJ69=0," ",BJ69/#REF!*100%)</f>
        <v xml:space="preserve"> </v>
      </c>
      <c r="DS69" s="293"/>
      <c r="DT69" s="293"/>
      <c r="DU69" s="293"/>
      <c r="DV69" s="293"/>
      <c r="DW69" s="293"/>
      <c r="DX69" s="293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4"/>
    </row>
    <row r="70" spans="1:141" s="238" customFormat="1" ht="30.75" customHeight="1" x14ac:dyDescent="0.2">
      <c r="A70" s="312" t="s">
        <v>1641</v>
      </c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5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295"/>
      <c r="AN70" s="295"/>
      <c r="AO70" s="295"/>
      <c r="AP70" s="295"/>
      <c r="AQ70" s="295"/>
      <c r="AR70" s="295"/>
      <c r="AS70" s="295"/>
      <c r="AT70" s="295"/>
      <c r="AU70" s="295"/>
      <c r="AV70" s="295"/>
      <c r="AW70" s="295"/>
      <c r="AX70" s="295"/>
      <c r="AY70" s="295"/>
      <c r="AZ70" s="295"/>
      <c r="BA70" s="295"/>
      <c r="BB70" s="295"/>
      <c r="BC70" s="295"/>
      <c r="BD70" s="296" t="s">
        <v>1642</v>
      </c>
      <c r="BE70" s="297"/>
      <c r="BF70" s="297"/>
      <c r="BG70" s="297"/>
      <c r="BH70" s="297"/>
      <c r="BI70" s="297"/>
      <c r="BJ70" s="298"/>
      <c r="BK70" s="299"/>
      <c r="BL70" s="299"/>
      <c r="BM70" s="299"/>
      <c r="BN70" s="299"/>
      <c r="BO70" s="299"/>
      <c r="BP70" s="299"/>
      <c r="BQ70" s="299"/>
      <c r="BR70" s="299"/>
      <c r="BS70" s="299"/>
      <c r="BT70" s="299"/>
      <c r="BU70" s="299"/>
      <c r="BV70" s="299"/>
      <c r="BW70" s="299"/>
      <c r="BX70" s="299"/>
      <c r="BY70" s="299"/>
      <c r="BZ70" s="299"/>
      <c r="CA70" s="299"/>
      <c r="CB70" s="299"/>
      <c r="CC70" s="300"/>
      <c r="CD70" s="298"/>
      <c r="CE70" s="299"/>
      <c r="CF70" s="299"/>
      <c r="CG70" s="299"/>
      <c r="CH70" s="299"/>
      <c r="CI70" s="299"/>
      <c r="CJ70" s="299"/>
      <c r="CK70" s="299"/>
      <c r="CL70" s="299"/>
      <c r="CM70" s="299"/>
      <c r="CN70" s="299"/>
      <c r="CO70" s="299"/>
      <c r="CP70" s="299"/>
      <c r="CQ70" s="299"/>
      <c r="CR70" s="299"/>
      <c r="CS70" s="299"/>
      <c r="CT70" s="299"/>
      <c r="CU70" s="299"/>
      <c r="CV70" s="299"/>
      <c r="CW70" s="300"/>
      <c r="CX70" s="293" t="str">
        <f t="shared" ref="CX70:CX71" si="5">IF(BJ70=0," ",((BJ70-CD70)/BJ70*100%))</f>
        <v xml:space="preserve"> </v>
      </c>
      <c r="CY70" s="293"/>
      <c r="CZ70" s="293"/>
      <c r="DA70" s="293"/>
      <c r="DB70" s="293"/>
      <c r="DC70" s="293"/>
      <c r="DD70" s="293"/>
      <c r="DE70" s="293"/>
      <c r="DF70" s="293"/>
      <c r="DG70" s="293"/>
      <c r="DH70" s="293"/>
      <c r="DI70" s="293"/>
      <c r="DJ70" s="293"/>
      <c r="DK70" s="293"/>
      <c r="DL70" s="293"/>
      <c r="DM70" s="293"/>
      <c r="DN70" s="293"/>
      <c r="DO70" s="293"/>
      <c r="DP70" s="293"/>
      <c r="DQ70" s="293"/>
      <c r="DR70" s="293" t="str">
        <f>IF(BJ70=0," ",BJ70/#REF!*100%)</f>
        <v xml:space="preserve"> </v>
      </c>
      <c r="DS70" s="293"/>
      <c r="DT70" s="293"/>
      <c r="DU70" s="293"/>
      <c r="DV70" s="293"/>
      <c r="DW70" s="293"/>
      <c r="DX70" s="293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4"/>
    </row>
    <row r="71" spans="1:141" s="238" customFormat="1" ht="15" customHeight="1" x14ac:dyDescent="0.2">
      <c r="A71" s="295" t="s">
        <v>1643</v>
      </c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5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295"/>
      <c r="AN71" s="295"/>
      <c r="AO71" s="295"/>
      <c r="AP71" s="295"/>
      <c r="AQ71" s="295"/>
      <c r="AR71" s="295"/>
      <c r="AS71" s="295"/>
      <c r="AT71" s="295"/>
      <c r="AU71" s="295"/>
      <c r="AV71" s="295"/>
      <c r="AW71" s="295"/>
      <c r="AX71" s="295"/>
      <c r="AY71" s="295"/>
      <c r="AZ71" s="295"/>
      <c r="BA71" s="295"/>
      <c r="BB71" s="295"/>
      <c r="BC71" s="295"/>
      <c r="BD71" s="296" t="s">
        <v>1644</v>
      </c>
      <c r="BE71" s="297"/>
      <c r="BF71" s="297"/>
      <c r="BG71" s="297"/>
      <c r="BH71" s="297"/>
      <c r="BI71" s="297"/>
      <c r="BJ71" s="298"/>
      <c r="BK71" s="299"/>
      <c r="BL71" s="299"/>
      <c r="BM71" s="299"/>
      <c r="BN71" s="299"/>
      <c r="BO71" s="299"/>
      <c r="BP71" s="299"/>
      <c r="BQ71" s="299"/>
      <c r="BR71" s="299"/>
      <c r="BS71" s="299"/>
      <c r="BT71" s="299"/>
      <c r="BU71" s="299"/>
      <c r="BV71" s="299"/>
      <c r="BW71" s="299"/>
      <c r="BX71" s="299"/>
      <c r="BY71" s="299"/>
      <c r="BZ71" s="299"/>
      <c r="CA71" s="299"/>
      <c r="CB71" s="299"/>
      <c r="CC71" s="300"/>
      <c r="CD71" s="298"/>
      <c r="CE71" s="299"/>
      <c r="CF71" s="299"/>
      <c r="CG71" s="299"/>
      <c r="CH71" s="299"/>
      <c r="CI71" s="299"/>
      <c r="CJ71" s="299"/>
      <c r="CK71" s="299"/>
      <c r="CL71" s="299"/>
      <c r="CM71" s="299"/>
      <c r="CN71" s="299"/>
      <c r="CO71" s="299"/>
      <c r="CP71" s="299"/>
      <c r="CQ71" s="299"/>
      <c r="CR71" s="299"/>
      <c r="CS71" s="299"/>
      <c r="CT71" s="299"/>
      <c r="CU71" s="299"/>
      <c r="CV71" s="299"/>
      <c r="CW71" s="300"/>
      <c r="CX71" s="293" t="str">
        <f t="shared" si="5"/>
        <v xml:space="preserve"> </v>
      </c>
      <c r="CY71" s="293"/>
      <c r="CZ71" s="293"/>
      <c r="DA71" s="293"/>
      <c r="DB71" s="293"/>
      <c r="DC71" s="293"/>
      <c r="DD71" s="293"/>
      <c r="DE71" s="293"/>
      <c r="DF71" s="293"/>
      <c r="DG71" s="293"/>
      <c r="DH71" s="293"/>
      <c r="DI71" s="293"/>
      <c r="DJ71" s="293"/>
      <c r="DK71" s="293"/>
      <c r="DL71" s="293"/>
      <c r="DM71" s="293"/>
      <c r="DN71" s="293"/>
      <c r="DO71" s="293"/>
      <c r="DP71" s="293"/>
      <c r="DQ71" s="293"/>
      <c r="DR71" s="293" t="str">
        <f>IF(BJ71=0," ",BJ71/#REF!*100%)</f>
        <v xml:space="preserve"> </v>
      </c>
      <c r="DS71" s="293"/>
      <c r="DT71" s="293"/>
      <c r="DU71" s="293"/>
      <c r="DV71" s="293"/>
      <c r="DW71" s="293"/>
      <c r="DX71" s="293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4"/>
    </row>
    <row r="72" spans="1:141" s="159" customFormat="1" ht="15" customHeight="1" thickBot="1" x14ac:dyDescent="0.25">
      <c r="A72" s="302" t="s">
        <v>38</v>
      </c>
      <c r="B72" s="302"/>
      <c r="C72" s="302"/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2"/>
      <c r="BC72" s="303"/>
      <c r="BD72" s="322" t="s">
        <v>42</v>
      </c>
      <c r="BE72" s="323"/>
      <c r="BF72" s="323"/>
      <c r="BG72" s="323"/>
      <c r="BH72" s="323"/>
      <c r="BI72" s="323"/>
      <c r="BJ72" s="324">
        <f>BJ19+BJ22+BJ20+BJ23+BJ24+BJ28+BJ34+BJ36+BJ53+BJ66+BJ67+BJ68+BJ69</f>
        <v>46950527.590000004</v>
      </c>
      <c r="BK72" s="324"/>
      <c r="BL72" s="324"/>
      <c r="BM72" s="324"/>
      <c r="BN72" s="324"/>
      <c r="BO72" s="324"/>
      <c r="BP72" s="324"/>
      <c r="BQ72" s="324"/>
      <c r="BR72" s="324"/>
      <c r="BS72" s="324"/>
      <c r="BT72" s="324"/>
      <c r="BU72" s="324"/>
      <c r="BV72" s="324"/>
      <c r="BW72" s="324"/>
      <c r="BX72" s="324"/>
      <c r="BY72" s="324"/>
      <c r="BZ72" s="324"/>
      <c r="CA72" s="324"/>
      <c r="CB72" s="324"/>
      <c r="CC72" s="324"/>
      <c r="CD72" s="324">
        <f>CD19+CD22+CD20+CD23+CD24+CD28+CD34+CD36+CD53+CD66+CD67+CD68+CD69</f>
        <v>46489737.649999999</v>
      </c>
      <c r="CE72" s="324"/>
      <c r="CF72" s="324"/>
      <c r="CG72" s="324"/>
      <c r="CH72" s="324"/>
      <c r="CI72" s="324"/>
      <c r="CJ72" s="324"/>
      <c r="CK72" s="324"/>
      <c r="CL72" s="324"/>
      <c r="CM72" s="324"/>
      <c r="CN72" s="324"/>
      <c r="CO72" s="324"/>
      <c r="CP72" s="324"/>
      <c r="CQ72" s="324"/>
      <c r="CR72" s="324"/>
      <c r="CS72" s="324"/>
      <c r="CT72" s="324"/>
      <c r="CU72" s="324"/>
      <c r="CV72" s="324"/>
      <c r="CW72" s="324"/>
      <c r="CX72" s="325" t="s">
        <v>39</v>
      </c>
      <c r="CY72" s="325"/>
      <c r="CZ72" s="325"/>
      <c r="DA72" s="325"/>
      <c r="DB72" s="325"/>
      <c r="DC72" s="325"/>
      <c r="DD72" s="325"/>
      <c r="DE72" s="325"/>
      <c r="DF72" s="325"/>
      <c r="DG72" s="325"/>
      <c r="DH72" s="325"/>
      <c r="DI72" s="325"/>
      <c r="DJ72" s="325"/>
      <c r="DK72" s="325"/>
      <c r="DL72" s="325"/>
      <c r="DM72" s="325"/>
      <c r="DN72" s="325"/>
      <c r="DO72" s="325"/>
      <c r="DP72" s="325"/>
      <c r="DQ72" s="325"/>
      <c r="DR72" s="325">
        <v>1</v>
      </c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  <c r="EE72" s="325"/>
      <c r="EF72" s="325"/>
      <c r="EG72" s="325"/>
      <c r="EH72" s="325"/>
      <c r="EI72" s="325"/>
      <c r="EJ72" s="325"/>
      <c r="EK72" s="326"/>
    </row>
    <row r="75" spans="1:141" ht="24.75" customHeight="1" x14ac:dyDescent="0.25"/>
  </sheetData>
  <customSheetViews>
    <customSheetView guid="{5B44D67A-4A8A-4B75-BA10-E8F24D4649E0}" scale="70" showPageBreaks="1" printArea="1" view="pageBreakPreview" topLeftCell="A28">
      <selection activeCell="CX69" sqref="CX69:DQ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scale="70" showPageBreaks="1" printArea="1" view="pageBreakPreview" topLeftCell="A28">
      <selection activeCell="CX69" sqref="CX69:DQ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 scale="70" showPageBreaks="1" printArea="1" view="pageBreakPreview">
      <selection activeCell="CX69" sqref="CX69:DQ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69">
    <mergeCell ref="A49:BC49"/>
    <mergeCell ref="A38:BC38"/>
    <mergeCell ref="Z8:DE8"/>
    <mergeCell ref="A14:BC14"/>
    <mergeCell ref="DW8:EK8"/>
    <mergeCell ref="DW10:EK10"/>
    <mergeCell ref="A12:EK12"/>
    <mergeCell ref="DW3:EK3"/>
    <mergeCell ref="DW4:EK4"/>
    <mergeCell ref="Z5:DE5"/>
    <mergeCell ref="DW5:EK5"/>
    <mergeCell ref="DW6:EK7"/>
    <mergeCell ref="Z7:DE7"/>
    <mergeCell ref="DW9:EK9"/>
    <mergeCell ref="DR14:EK14"/>
    <mergeCell ref="CX14:DQ14"/>
    <mergeCell ref="BD14:BI14"/>
    <mergeCell ref="BJ14:CW14"/>
    <mergeCell ref="CX16:DQ16"/>
    <mergeCell ref="CD23:CW23"/>
    <mergeCell ref="A29:BC29"/>
    <mergeCell ref="BD28:BI29"/>
    <mergeCell ref="BJ28:CC29"/>
    <mergeCell ref="CD28:CW29"/>
    <mergeCell ref="A1:EK1"/>
    <mergeCell ref="BM3:BW3"/>
    <mergeCell ref="BX3:BZ3"/>
    <mergeCell ref="CA3:CC3"/>
    <mergeCell ref="DW2:EK2"/>
    <mergeCell ref="DR16:EK16"/>
    <mergeCell ref="A17:BC17"/>
    <mergeCell ref="BD17:BI17"/>
    <mergeCell ref="BJ17:CC17"/>
    <mergeCell ref="CD17:CW17"/>
    <mergeCell ref="CX17:DQ17"/>
    <mergeCell ref="DR17:EK17"/>
    <mergeCell ref="A15:BC15"/>
    <mergeCell ref="BD15:BI15"/>
    <mergeCell ref="BJ15:CC15"/>
    <mergeCell ref="CD15:CW15"/>
    <mergeCell ref="CX15:DQ15"/>
    <mergeCell ref="DR15:EK15"/>
    <mergeCell ref="A16:BC16"/>
    <mergeCell ref="BD16:BI16"/>
    <mergeCell ref="BJ16:CC16"/>
    <mergeCell ref="CD16:CW16"/>
    <mergeCell ref="CX20:DQ21"/>
    <mergeCell ref="A20:BC20"/>
    <mergeCell ref="DR20:EK21"/>
    <mergeCell ref="CX18:DQ18"/>
    <mergeCell ref="DR18:EK18"/>
    <mergeCell ref="A19:BC19"/>
    <mergeCell ref="BD19:BI19"/>
    <mergeCell ref="BJ19:CC19"/>
    <mergeCell ref="CD19:CW19"/>
    <mergeCell ref="CX19:DQ19"/>
    <mergeCell ref="DR19:EK19"/>
    <mergeCell ref="A18:BC18"/>
    <mergeCell ref="BD18:BI18"/>
    <mergeCell ref="BJ18:CC18"/>
    <mergeCell ref="CD18:CW18"/>
    <mergeCell ref="A21:BC21"/>
    <mergeCell ref="BD20:BI21"/>
    <mergeCell ref="BJ20:CC21"/>
    <mergeCell ref="CD20:CW21"/>
    <mergeCell ref="CX23:DQ23"/>
    <mergeCell ref="DR23:EK23"/>
    <mergeCell ref="A22:BC22"/>
    <mergeCell ref="BD22:BI22"/>
    <mergeCell ref="BJ22:CC22"/>
    <mergeCell ref="CD22:CW22"/>
    <mergeCell ref="CX22:DQ22"/>
    <mergeCell ref="DR22:EK22"/>
    <mergeCell ref="A26:BC26"/>
    <mergeCell ref="BD25:BI26"/>
    <mergeCell ref="BJ25:CC26"/>
    <mergeCell ref="CD25:CW26"/>
    <mergeCell ref="CX25:DQ26"/>
    <mergeCell ref="A25:BC25"/>
    <mergeCell ref="DR25:EK26"/>
    <mergeCell ref="A24:BC24"/>
    <mergeCell ref="BD24:BI24"/>
    <mergeCell ref="BJ24:CC24"/>
    <mergeCell ref="CD24:CW24"/>
    <mergeCell ref="CX24:DQ24"/>
    <mergeCell ref="DR24:EK24"/>
    <mergeCell ref="A23:BC23"/>
    <mergeCell ref="BD23:BI23"/>
    <mergeCell ref="BJ23:CC23"/>
    <mergeCell ref="CX28:DQ29"/>
    <mergeCell ref="A28:BC28"/>
    <mergeCell ref="DR28:EK29"/>
    <mergeCell ref="A27:BC27"/>
    <mergeCell ref="BD27:BI27"/>
    <mergeCell ref="BJ27:CC27"/>
    <mergeCell ref="CD27:CW27"/>
    <mergeCell ref="CX27:DQ27"/>
    <mergeCell ref="DR27:EK27"/>
    <mergeCell ref="A35:BC35"/>
    <mergeCell ref="BD34:BI35"/>
    <mergeCell ref="BJ34:CC35"/>
    <mergeCell ref="CD34:CW35"/>
    <mergeCell ref="CX34:DQ35"/>
    <mergeCell ref="A34:BC34"/>
    <mergeCell ref="DR34:EK35"/>
    <mergeCell ref="A33:BC33"/>
    <mergeCell ref="BD30:BI33"/>
    <mergeCell ref="BJ30:CC33"/>
    <mergeCell ref="CD30:CW33"/>
    <mergeCell ref="CX30:DQ33"/>
    <mergeCell ref="A32:BC32"/>
    <mergeCell ref="DR30:EK33"/>
    <mergeCell ref="A31:BC31"/>
    <mergeCell ref="A30:BC30"/>
    <mergeCell ref="DR44:EK45"/>
    <mergeCell ref="A44:BC44"/>
    <mergeCell ref="A43:BC43"/>
    <mergeCell ref="A42:BC42"/>
    <mergeCell ref="A41:BC41"/>
    <mergeCell ref="A40:BC40"/>
    <mergeCell ref="A39:BC39"/>
    <mergeCell ref="A37:BC37"/>
    <mergeCell ref="BJ36:CC37"/>
    <mergeCell ref="CD36:CW37"/>
    <mergeCell ref="CX36:DQ37"/>
    <mergeCell ref="DR36:EK37"/>
    <mergeCell ref="A36:BC36"/>
    <mergeCell ref="CD54:CW55"/>
    <mergeCell ref="CX54:DQ55"/>
    <mergeCell ref="DR54:EK55"/>
    <mergeCell ref="A54:BC54"/>
    <mergeCell ref="BD53:BI53"/>
    <mergeCell ref="BJ53:CC53"/>
    <mergeCell ref="CD53:CW53"/>
    <mergeCell ref="CX53:DQ53"/>
    <mergeCell ref="A53:BC53"/>
    <mergeCell ref="DR53:EK53"/>
    <mergeCell ref="BD49:BI50"/>
    <mergeCell ref="BD47:BI48"/>
    <mergeCell ref="BD44:BI45"/>
    <mergeCell ref="BD41:BI43"/>
    <mergeCell ref="BD38:BI40"/>
    <mergeCell ref="BD36:BI37"/>
    <mergeCell ref="A56:BC56"/>
    <mergeCell ref="BD56:BI57"/>
    <mergeCell ref="BJ56:CC57"/>
    <mergeCell ref="A55:BC55"/>
    <mergeCell ref="BD54:BI55"/>
    <mergeCell ref="BJ54:CC55"/>
    <mergeCell ref="A52:BC52"/>
    <mergeCell ref="BD51:BI52"/>
    <mergeCell ref="A50:BC50"/>
    <mergeCell ref="A48:BC48"/>
    <mergeCell ref="BJ47:CC48"/>
    <mergeCell ref="A47:BC47"/>
    <mergeCell ref="A45:BC45"/>
    <mergeCell ref="BJ44:CC45"/>
    <mergeCell ref="A51:BC51"/>
    <mergeCell ref="A46:BC46"/>
    <mergeCell ref="BD46:BI46"/>
    <mergeCell ref="BJ46:CC46"/>
    <mergeCell ref="CX51:DQ52"/>
    <mergeCell ref="DR51:EK52"/>
    <mergeCell ref="BJ38:CC40"/>
    <mergeCell ref="CD38:CW40"/>
    <mergeCell ref="CX38:DQ40"/>
    <mergeCell ref="DR38:EK40"/>
    <mergeCell ref="BJ41:CC43"/>
    <mergeCell ref="CD41:CW43"/>
    <mergeCell ref="CX41:DQ43"/>
    <mergeCell ref="DR41:EK43"/>
    <mergeCell ref="BJ49:CC50"/>
    <mergeCell ref="CD49:CW50"/>
    <mergeCell ref="CX49:DQ50"/>
    <mergeCell ref="DR49:EK50"/>
    <mergeCell ref="BJ51:CC52"/>
    <mergeCell ref="CD51:CW52"/>
    <mergeCell ref="CD47:CW48"/>
    <mergeCell ref="CX47:DQ48"/>
    <mergeCell ref="DR47:EK48"/>
    <mergeCell ref="CD46:CW46"/>
    <mergeCell ref="CX46:DQ46"/>
    <mergeCell ref="DR46:EK46"/>
    <mergeCell ref="CD44:CW45"/>
    <mergeCell ref="CX44:DQ45"/>
    <mergeCell ref="A59:BC59"/>
    <mergeCell ref="BD59:BI59"/>
    <mergeCell ref="BJ59:CC59"/>
    <mergeCell ref="CD59:CW59"/>
    <mergeCell ref="CX59:DQ59"/>
    <mergeCell ref="DR59:EK59"/>
    <mergeCell ref="DR56:EK57"/>
    <mergeCell ref="A57:BC57"/>
    <mergeCell ref="A58:BC58"/>
    <mergeCell ref="BD58:BI58"/>
    <mergeCell ref="BJ58:CC58"/>
    <mergeCell ref="CD58:CW58"/>
    <mergeCell ref="CX58:DQ58"/>
    <mergeCell ref="DR58:EK58"/>
    <mergeCell ref="CD56:CW57"/>
    <mergeCell ref="CX56:DQ57"/>
    <mergeCell ref="A61:BC61"/>
    <mergeCell ref="BD61:BI61"/>
    <mergeCell ref="BJ61:CC61"/>
    <mergeCell ref="CD61:CW61"/>
    <mergeCell ref="CX61:DQ61"/>
    <mergeCell ref="DR61:EK61"/>
    <mergeCell ref="A60:BC60"/>
    <mergeCell ref="BD60:BI60"/>
    <mergeCell ref="BJ60:CC60"/>
    <mergeCell ref="CD60:CW60"/>
    <mergeCell ref="CX60:DQ60"/>
    <mergeCell ref="DR60:EK60"/>
    <mergeCell ref="BD72:BI72"/>
    <mergeCell ref="BJ72:CC72"/>
    <mergeCell ref="CD72:CW72"/>
    <mergeCell ref="CX72:DQ72"/>
    <mergeCell ref="DR72:EK72"/>
    <mergeCell ref="A66:BC66"/>
    <mergeCell ref="BD66:BI66"/>
    <mergeCell ref="BJ66:CC66"/>
    <mergeCell ref="CD66:CW66"/>
    <mergeCell ref="CX66:DQ66"/>
    <mergeCell ref="DR66:EK66"/>
    <mergeCell ref="CD69:CW69"/>
    <mergeCell ref="CX69:DQ69"/>
    <mergeCell ref="DR69:EK69"/>
    <mergeCell ref="A70:BC70"/>
    <mergeCell ref="BD70:BI70"/>
    <mergeCell ref="BJ70:CC70"/>
    <mergeCell ref="CD70:CW70"/>
    <mergeCell ref="CX70:DQ70"/>
    <mergeCell ref="A62:BC62"/>
    <mergeCell ref="BD62:BI63"/>
    <mergeCell ref="BJ62:CC63"/>
    <mergeCell ref="CD62:CW63"/>
    <mergeCell ref="CX62:DQ63"/>
    <mergeCell ref="DR62:EK63"/>
    <mergeCell ref="A63:BC63"/>
    <mergeCell ref="A64:BC64"/>
    <mergeCell ref="BD64:BI65"/>
    <mergeCell ref="BJ64:CC65"/>
    <mergeCell ref="CD64:CW65"/>
    <mergeCell ref="CX64:DQ65"/>
    <mergeCell ref="DR64:EK65"/>
    <mergeCell ref="DR70:EK70"/>
    <mergeCell ref="A71:BC71"/>
    <mergeCell ref="BD71:BI71"/>
    <mergeCell ref="BJ71:CC71"/>
    <mergeCell ref="CD71:CW71"/>
    <mergeCell ref="CX71:DQ71"/>
    <mergeCell ref="DR71:EK71"/>
    <mergeCell ref="A65:BC65"/>
    <mergeCell ref="A72:BC72"/>
    <mergeCell ref="A68:BC68"/>
    <mergeCell ref="BD68:BI68"/>
    <mergeCell ref="BJ68:CC68"/>
    <mergeCell ref="CD68:CW68"/>
    <mergeCell ref="CX68:DQ68"/>
    <mergeCell ref="DR68:EK68"/>
    <mergeCell ref="A67:BC67"/>
    <mergeCell ref="BD67:BI67"/>
    <mergeCell ref="BJ67:CC67"/>
    <mergeCell ref="CD67:CW67"/>
    <mergeCell ref="CX67:DQ67"/>
    <mergeCell ref="DR67:EK67"/>
    <mergeCell ref="A69:BC69"/>
    <mergeCell ref="BD69:BI69"/>
    <mergeCell ref="BJ69:CC69"/>
  </mergeCells>
  <pageMargins left="0.59055118110236227" right="0.39370078740157483" top="0.78740157480314965" bottom="0.39370078740157483" header="0.27559055118110237" footer="0.27559055118110237"/>
  <pageSetup paperSize="8" fitToHeight="0" orientation="landscape" r:id="rId4"/>
  <headerFooter differentFirst="1" alignWithMargins="0">
    <oddHeader>&amp;R&amp;F</oddHeader>
    <oddFooter>&amp;RСтраница  &amp;P из &amp;N</oddFooter>
  </headerFooter>
  <rowBreaks count="1" manualBreakCount="1">
    <brk id="5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L54"/>
  <sheetViews>
    <sheetView zoomScale="70" zoomScaleNormal="70" workbookViewId="0">
      <selection activeCell="DD43" sqref="DD43:DL43"/>
    </sheetView>
  </sheetViews>
  <sheetFormatPr defaultColWidth="1.42578125" defaultRowHeight="15.75" x14ac:dyDescent="0.25"/>
  <cols>
    <col min="1" max="86" width="1.42578125" style="1"/>
    <col min="87" max="87" width="2.7109375" style="1" customWidth="1"/>
    <col min="88" max="16384" width="1.42578125" style="1"/>
  </cols>
  <sheetData>
    <row r="1" spans="1:142" x14ac:dyDescent="0.25">
      <c r="A1" s="249" t="s">
        <v>547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2" s="25" customFormat="1" ht="13.5" thickBot="1" x14ac:dyDescent="0.25"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42" s="25" customFormat="1" ht="12.75" x14ac:dyDescent="0.2">
      <c r="A4" s="28"/>
      <c r="BL4" s="23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541" t="str">
        <f>Лист1!$BD$16</f>
        <v>25</v>
      </c>
      <c r="CB4" s="541"/>
      <c r="CC4" s="541"/>
      <c r="CD4" s="28" t="s">
        <v>10</v>
      </c>
      <c r="DU4" s="23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2" s="25" customFormat="1" ht="12.75" x14ac:dyDescent="0.2">
      <c r="A5" s="28"/>
      <c r="DU5" s="23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2" s="25" customFormat="1" ht="12.75" x14ac:dyDescent="0.2">
      <c r="A6" s="28"/>
      <c r="DU6" s="23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25" customFormat="1" ht="32.25" customHeight="1" x14ac:dyDescent="0.2">
      <c r="A7" s="28" t="s">
        <v>11</v>
      </c>
      <c r="Z7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23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25" customFormat="1" ht="12.75" x14ac:dyDescent="0.2">
      <c r="A8" s="28" t="s">
        <v>12</v>
      </c>
      <c r="DU8" s="23"/>
      <c r="DW8" s="499" t="str">
        <f>Лист1!$CI$22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25" customFormat="1" ht="12.75" x14ac:dyDescent="0.2">
      <c r="A9" s="28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23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25" customFormat="1" ht="12.75" x14ac:dyDescent="0.2">
      <c r="A10" s="28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23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25" customFormat="1" ht="13.5" thickBot="1" x14ac:dyDescent="0.25">
      <c r="A11" s="28" t="s">
        <v>15</v>
      </c>
      <c r="DU11" s="23"/>
      <c r="DW11" s="260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2"/>
    </row>
    <row r="13" spans="1:142" s="25" customFormat="1" ht="12.75" x14ac:dyDescent="0.2">
      <c r="A13" s="510" t="s">
        <v>382</v>
      </c>
      <c r="B13" s="510"/>
      <c r="C13" s="510"/>
      <c r="D13" s="510"/>
      <c r="E13" s="510"/>
      <c r="F13" s="510"/>
      <c r="G13" s="510"/>
      <c r="H13" s="510"/>
      <c r="I13" s="510"/>
      <c r="J13" s="510"/>
      <c r="K13" s="510"/>
      <c r="L13" s="510"/>
      <c r="M13" s="510"/>
      <c r="N13" s="510"/>
      <c r="O13" s="510"/>
      <c r="P13" s="510"/>
      <c r="Q13" s="510"/>
      <c r="R13" s="510"/>
      <c r="S13" s="510"/>
      <c r="T13" s="510"/>
      <c r="U13" s="510"/>
      <c r="V13" s="510"/>
      <c r="W13" s="510"/>
      <c r="X13" s="510"/>
      <c r="Y13" s="348" t="s">
        <v>381</v>
      </c>
      <c r="Z13" s="510"/>
      <c r="AA13" s="510"/>
      <c r="AB13" s="510"/>
      <c r="AC13" s="510"/>
      <c r="AD13" s="510"/>
      <c r="AE13" s="510"/>
      <c r="AF13" s="510"/>
      <c r="AG13" s="510"/>
      <c r="AH13" s="510"/>
      <c r="AI13" s="510"/>
      <c r="AJ13" s="510"/>
      <c r="AK13" s="510"/>
      <c r="AL13" s="510"/>
      <c r="AM13" s="510"/>
      <c r="AN13" s="510"/>
      <c r="AO13" s="365"/>
      <c r="AP13" s="510" t="s">
        <v>386</v>
      </c>
      <c r="AQ13" s="510"/>
      <c r="AR13" s="510"/>
      <c r="AS13" s="510"/>
      <c r="AT13" s="510"/>
      <c r="AU13" s="510"/>
      <c r="AV13" s="510"/>
      <c r="AW13" s="510"/>
      <c r="AX13" s="510"/>
      <c r="AY13" s="510"/>
      <c r="AZ13" s="510"/>
      <c r="BA13" s="510"/>
      <c r="BB13" s="510"/>
      <c r="BC13" s="510"/>
      <c r="BD13" s="510"/>
      <c r="BE13" s="348" t="s">
        <v>18</v>
      </c>
      <c r="BF13" s="510"/>
      <c r="BG13" s="510"/>
      <c r="BH13" s="510"/>
      <c r="BI13" s="365"/>
      <c r="BJ13" s="348" t="s">
        <v>503</v>
      </c>
      <c r="BK13" s="510"/>
      <c r="BL13" s="510"/>
      <c r="BM13" s="510"/>
      <c r="BN13" s="510"/>
      <c r="BO13" s="510"/>
      <c r="BP13" s="510"/>
      <c r="BQ13" s="365"/>
      <c r="BR13" s="510" t="s">
        <v>548</v>
      </c>
      <c r="BS13" s="510"/>
      <c r="BT13" s="510"/>
      <c r="BU13" s="510"/>
      <c r="BV13" s="510"/>
      <c r="BW13" s="510"/>
      <c r="BX13" s="510"/>
      <c r="BY13" s="510"/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  <c r="CJ13" s="510"/>
      <c r="CK13" s="510"/>
      <c r="CL13" s="510"/>
      <c r="CM13" s="510"/>
      <c r="CN13" s="510"/>
      <c r="CO13" s="365"/>
      <c r="CP13" s="348" t="s">
        <v>506</v>
      </c>
      <c r="CQ13" s="510"/>
      <c r="CR13" s="510"/>
      <c r="CS13" s="510"/>
      <c r="CT13" s="510"/>
      <c r="CU13" s="510"/>
      <c r="CV13" s="510"/>
      <c r="CW13" s="510"/>
      <c r="CX13" s="510"/>
      <c r="CY13" s="510"/>
      <c r="CZ13" s="510"/>
      <c r="DA13" s="510"/>
      <c r="DB13" s="510"/>
      <c r="DC13" s="365"/>
      <c r="DD13" s="348" t="s">
        <v>508</v>
      </c>
      <c r="DE13" s="510"/>
      <c r="DF13" s="510"/>
      <c r="DG13" s="510"/>
      <c r="DH13" s="510"/>
      <c r="DI13" s="510"/>
      <c r="DJ13" s="510"/>
      <c r="DK13" s="510"/>
      <c r="DL13" s="365"/>
      <c r="DM13" s="510" t="s">
        <v>514</v>
      </c>
      <c r="DN13" s="510"/>
      <c r="DO13" s="510"/>
      <c r="DP13" s="510"/>
      <c r="DQ13" s="510"/>
      <c r="DR13" s="510"/>
      <c r="DS13" s="510"/>
      <c r="DT13" s="510"/>
      <c r="DU13" s="510"/>
      <c r="DV13" s="510"/>
      <c r="DW13" s="510"/>
      <c r="DX13" s="510"/>
      <c r="DY13" s="510"/>
      <c r="DZ13" s="510"/>
      <c r="EA13" s="510"/>
      <c r="EB13" s="365"/>
      <c r="EC13" s="510" t="s">
        <v>516</v>
      </c>
      <c r="ED13" s="510"/>
      <c r="EE13" s="510"/>
      <c r="EF13" s="510"/>
      <c r="EG13" s="510"/>
      <c r="EH13" s="510"/>
      <c r="EI13" s="510"/>
      <c r="EJ13" s="510"/>
      <c r="EK13" s="510"/>
      <c r="EL13" s="76"/>
    </row>
    <row r="14" spans="1:142" s="25" customFormat="1" ht="12.75" x14ac:dyDescent="0.2">
      <c r="A14" s="512"/>
      <c r="B14" s="512"/>
      <c r="C14" s="512"/>
      <c r="D14" s="512"/>
      <c r="E14" s="512"/>
      <c r="F14" s="512"/>
      <c r="G14" s="512"/>
      <c r="H14" s="512"/>
      <c r="I14" s="512"/>
      <c r="J14" s="512"/>
      <c r="K14" s="512"/>
      <c r="L14" s="512"/>
      <c r="M14" s="512"/>
      <c r="N14" s="512"/>
      <c r="O14" s="512"/>
      <c r="P14" s="512"/>
      <c r="Q14" s="512"/>
      <c r="R14" s="512"/>
      <c r="S14" s="512"/>
      <c r="T14" s="512"/>
      <c r="U14" s="512"/>
      <c r="V14" s="512"/>
      <c r="W14" s="512"/>
      <c r="X14" s="512"/>
      <c r="Y14" s="360"/>
      <c r="Z14" s="512"/>
      <c r="AA14" s="512"/>
      <c r="AB14" s="512"/>
      <c r="AC14" s="512"/>
      <c r="AD14" s="512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364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  <c r="BA14" s="512"/>
      <c r="BB14" s="512"/>
      <c r="BC14" s="512"/>
      <c r="BD14" s="512"/>
      <c r="BE14" s="360" t="s">
        <v>21</v>
      </c>
      <c r="BF14" s="512"/>
      <c r="BG14" s="512"/>
      <c r="BH14" s="512"/>
      <c r="BI14" s="364"/>
      <c r="BJ14" s="360" t="s">
        <v>498</v>
      </c>
      <c r="BK14" s="512"/>
      <c r="BL14" s="512"/>
      <c r="BM14" s="512"/>
      <c r="BN14" s="512"/>
      <c r="BO14" s="512"/>
      <c r="BP14" s="512"/>
      <c r="BQ14" s="364"/>
      <c r="BR14" s="512"/>
      <c r="BS14" s="512"/>
      <c r="BT14" s="512"/>
      <c r="BU14" s="512"/>
      <c r="BV14" s="512"/>
      <c r="BW14" s="512"/>
      <c r="BX14" s="512"/>
      <c r="BY14" s="512"/>
      <c r="BZ14" s="512"/>
      <c r="CA14" s="512"/>
      <c r="CB14" s="512"/>
      <c r="CC14" s="512"/>
      <c r="CD14" s="512"/>
      <c r="CE14" s="512"/>
      <c r="CF14" s="512"/>
      <c r="CG14" s="512"/>
      <c r="CH14" s="512"/>
      <c r="CI14" s="512"/>
      <c r="CJ14" s="512"/>
      <c r="CK14" s="512"/>
      <c r="CL14" s="512"/>
      <c r="CM14" s="512"/>
      <c r="CN14" s="512"/>
      <c r="CO14" s="364"/>
      <c r="CP14" s="360"/>
      <c r="CQ14" s="512"/>
      <c r="CR14" s="512"/>
      <c r="CS14" s="512"/>
      <c r="CT14" s="512"/>
      <c r="CU14" s="512"/>
      <c r="CV14" s="512"/>
      <c r="CW14" s="512"/>
      <c r="CX14" s="512"/>
      <c r="CY14" s="512"/>
      <c r="CZ14" s="512"/>
      <c r="DA14" s="512"/>
      <c r="DB14" s="512"/>
      <c r="DC14" s="364"/>
      <c r="DD14" s="360" t="s">
        <v>550</v>
      </c>
      <c r="DE14" s="512"/>
      <c r="DF14" s="512"/>
      <c r="DG14" s="512"/>
      <c r="DH14" s="512"/>
      <c r="DI14" s="512"/>
      <c r="DJ14" s="512"/>
      <c r="DK14" s="512"/>
      <c r="DL14" s="364"/>
      <c r="DM14" s="512" t="s">
        <v>540</v>
      </c>
      <c r="DN14" s="512"/>
      <c r="DO14" s="512"/>
      <c r="DP14" s="512"/>
      <c r="DQ14" s="512"/>
      <c r="DR14" s="512"/>
      <c r="DS14" s="512"/>
      <c r="DT14" s="512"/>
      <c r="DU14" s="512"/>
      <c r="DV14" s="512"/>
      <c r="DW14" s="512"/>
      <c r="DX14" s="512"/>
      <c r="DY14" s="512"/>
      <c r="DZ14" s="512"/>
      <c r="EA14" s="512"/>
      <c r="EB14" s="364"/>
      <c r="EC14" s="512" t="s">
        <v>517</v>
      </c>
      <c r="ED14" s="512"/>
      <c r="EE14" s="512"/>
      <c r="EF14" s="512"/>
      <c r="EG14" s="512"/>
      <c r="EH14" s="512"/>
      <c r="EI14" s="512"/>
      <c r="EJ14" s="512"/>
      <c r="EK14" s="512"/>
      <c r="EL14" s="76"/>
    </row>
    <row r="15" spans="1:142" s="25" customFormat="1" ht="12.75" x14ac:dyDescent="0.2">
      <c r="A15" s="512"/>
      <c r="B15" s="512"/>
      <c r="C15" s="512"/>
      <c r="D15" s="512"/>
      <c r="E15" s="512"/>
      <c r="F15" s="512"/>
      <c r="G15" s="512"/>
      <c r="H15" s="512"/>
      <c r="I15" s="512"/>
      <c r="J15" s="512"/>
      <c r="K15" s="512"/>
      <c r="L15" s="512"/>
      <c r="M15" s="512"/>
      <c r="N15" s="512"/>
      <c r="O15" s="512"/>
      <c r="P15" s="512"/>
      <c r="Q15" s="512"/>
      <c r="R15" s="512"/>
      <c r="S15" s="512"/>
      <c r="T15" s="512"/>
      <c r="U15" s="512"/>
      <c r="V15" s="512"/>
      <c r="W15" s="512"/>
      <c r="X15" s="512"/>
      <c r="Y15" s="360"/>
      <c r="Z15" s="512"/>
      <c r="AA15" s="512"/>
      <c r="AB15" s="512"/>
      <c r="AC15" s="512"/>
      <c r="AD15" s="512"/>
      <c r="AE15" s="512"/>
      <c r="AF15" s="512"/>
      <c r="AG15" s="512"/>
      <c r="AH15" s="512"/>
      <c r="AI15" s="512"/>
      <c r="AJ15" s="512"/>
      <c r="AK15" s="512"/>
      <c r="AL15" s="512"/>
      <c r="AM15" s="512"/>
      <c r="AN15" s="512"/>
      <c r="AO15" s="364"/>
      <c r="AP15" s="512"/>
      <c r="AQ15" s="512"/>
      <c r="AR15" s="512"/>
      <c r="AS15" s="512"/>
      <c r="AT15" s="512"/>
      <c r="AU15" s="512"/>
      <c r="AV15" s="512"/>
      <c r="AW15" s="512"/>
      <c r="AX15" s="512"/>
      <c r="AY15" s="512"/>
      <c r="AZ15" s="512"/>
      <c r="BA15" s="512"/>
      <c r="BB15" s="512"/>
      <c r="BC15" s="512"/>
      <c r="BD15" s="512"/>
      <c r="BE15" s="360"/>
      <c r="BF15" s="512"/>
      <c r="BG15" s="512"/>
      <c r="BH15" s="512"/>
      <c r="BI15" s="364"/>
      <c r="BJ15" s="360"/>
      <c r="BK15" s="512"/>
      <c r="BL15" s="512"/>
      <c r="BM15" s="512"/>
      <c r="BN15" s="512"/>
      <c r="BO15" s="512"/>
      <c r="BP15" s="512"/>
      <c r="BQ15" s="364"/>
      <c r="BR15" s="512"/>
      <c r="BS15" s="512"/>
      <c r="BT15" s="512"/>
      <c r="BU15" s="512"/>
      <c r="BV15" s="512"/>
      <c r="BW15" s="512"/>
      <c r="BX15" s="512"/>
      <c r="BY15" s="512"/>
      <c r="BZ15" s="512"/>
      <c r="CA15" s="512"/>
      <c r="CB15" s="512"/>
      <c r="CC15" s="512"/>
      <c r="CD15" s="512"/>
      <c r="CE15" s="512"/>
      <c r="CF15" s="512"/>
      <c r="CG15" s="512"/>
      <c r="CH15" s="512"/>
      <c r="CI15" s="512"/>
      <c r="CJ15" s="512"/>
      <c r="CK15" s="512"/>
      <c r="CL15" s="512"/>
      <c r="CM15" s="512"/>
      <c r="CN15" s="512"/>
      <c r="CO15" s="364"/>
      <c r="CP15" s="360"/>
      <c r="CQ15" s="512"/>
      <c r="CR15" s="512"/>
      <c r="CS15" s="512"/>
      <c r="CT15" s="512"/>
      <c r="CU15" s="512"/>
      <c r="CV15" s="512"/>
      <c r="CW15" s="512"/>
      <c r="CX15" s="512"/>
      <c r="CY15" s="512"/>
      <c r="CZ15" s="512"/>
      <c r="DA15" s="512"/>
      <c r="DB15" s="512"/>
      <c r="DC15" s="364"/>
      <c r="DD15" s="360" t="s">
        <v>551</v>
      </c>
      <c r="DE15" s="512"/>
      <c r="DF15" s="512"/>
      <c r="DG15" s="512"/>
      <c r="DH15" s="512"/>
      <c r="DI15" s="512"/>
      <c r="DJ15" s="512"/>
      <c r="DK15" s="512"/>
      <c r="DL15" s="364"/>
      <c r="DM15" s="512" t="s">
        <v>498</v>
      </c>
      <c r="DN15" s="512"/>
      <c r="DO15" s="512"/>
      <c r="DP15" s="512"/>
      <c r="DQ15" s="512"/>
      <c r="DR15" s="512"/>
      <c r="DS15" s="512"/>
      <c r="DT15" s="512"/>
      <c r="DU15" s="512"/>
      <c r="DV15" s="512"/>
      <c r="DW15" s="512"/>
      <c r="DX15" s="512"/>
      <c r="DY15" s="512"/>
      <c r="DZ15" s="512"/>
      <c r="EA15" s="512"/>
      <c r="EB15" s="364"/>
      <c r="EC15" s="512" t="s">
        <v>518</v>
      </c>
      <c r="ED15" s="512"/>
      <c r="EE15" s="512"/>
      <c r="EF15" s="512"/>
      <c r="EG15" s="512"/>
      <c r="EH15" s="512"/>
      <c r="EI15" s="512"/>
      <c r="EJ15" s="512"/>
      <c r="EK15" s="512"/>
      <c r="EL15" s="76"/>
    </row>
    <row r="16" spans="1:142" s="25" customFormat="1" ht="12.75" x14ac:dyDescent="0.2">
      <c r="A16" s="512"/>
      <c r="B16" s="512"/>
      <c r="C16" s="512"/>
      <c r="D16" s="512"/>
      <c r="E16" s="512"/>
      <c r="F16" s="512"/>
      <c r="G16" s="512"/>
      <c r="H16" s="512"/>
      <c r="I16" s="512"/>
      <c r="J16" s="512"/>
      <c r="K16" s="512"/>
      <c r="L16" s="512"/>
      <c r="M16" s="512"/>
      <c r="N16" s="512"/>
      <c r="O16" s="512"/>
      <c r="P16" s="512"/>
      <c r="Q16" s="512"/>
      <c r="R16" s="512"/>
      <c r="S16" s="512"/>
      <c r="T16" s="512"/>
      <c r="U16" s="512"/>
      <c r="V16" s="512"/>
      <c r="W16" s="512"/>
      <c r="X16" s="512"/>
      <c r="Y16" s="360"/>
      <c r="Z16" s="512"/>
      <c r="AA16" s="512"/>
      <c r="AB16" s="512"/>
      <c r="AC16" s="512"/>
      <c r="AD16" s="512"/>
      <c r="AE16" s="512"/>
      <c r="AF16" s="512"/>
      <c r="AG16" s="512"/>
      <c r="AH16" s="512"/>
      <c r="AI16" s="512"/>
      <c r="AJ16" s="512"/>
      <c r="AK16" s="512"/>
      <c r="AL16" s="512"/>
      <c r="AM16" s="512"/>
      <c r="AN16" s="512"/>
      <c r="AO16" s="364"/>
      <c r="AP16" s="348" t="s">
        <v>467</v>
      </c>
      <c r="AQ16" s="510"/>
      <c r="AR16" s="510"/>
      <c r="AS16" s="510"/>
      <c r="AT16" s="510"/>
      <c r="AU16" s="510"/>
      <c r="AV16" s="510"/>
      <c r="AW16" s="510"/>
      <c r="AX16" s="365"/>
      <c r="AY16" s="348" t="s">
        <v>454</v>
      </c>
      <c r="AZ16" s="510"/>
      <c r="BA16" s="510"/>
      <c r="BB16" s="510"/>
      <c r="BC16" s="510"/>
      <c r="BD16" s="365"/>
      <c r="BE16" s="360"/>
      <c r="BF16" s="512"/>
      <c r="BG16" s="512"/>
      <c r="BH16" s="512"/>
      <c r="BI16" s="364"/>
      <c r="BJ16" s="360"/>
      <c r="BK16" s="512"/>
      <c r="BL16" s="512"/>
      <c r="BM16" s="512"/>
      <c r="BN16" s="512"/>
      <c r="BO16" s="512"/>
      <c r="BP16" s="512"/>
      <c r="BQ16" s="364"/>
      <c r="BR16" s="348" t="s">
        <v>25</v>
      </c>
      <c r="BS16" s="510"/>
      <c r="BT16" s="510"/>
      <c r="BU16" s="510"/>
      <c r="BV16" s="510"/>
      <c r="BW16" s="510"/>
      <c r="BX16" s="510"/>
      <c r="BY16" s="510"/>
      <c r="BZ16" s="510"/>
      <c r="CA16" s="510"/>
      <c r="CB16" s="365"/>
      <c r="CC16" s="348" t="s">
        <v>5</v>
      </c>
      <c r="CD16" s="510"/>
      <c r="CE16" s="510"/>
      <c r="CF16" s="510"/>
      <c r="CG16" s="510"/>
      <c r="CH16" s="510"/>
      <c r="CI16" s="365"/>
      <c r="CJ16" s="348" t="s">
        <v>454</v>
      </c>
      <c r="CK16" s="510"/>
      <c r="CL16" s="510"/>
      <c r="CM16" s="510"/>
      <c r="CN16" s="510"/>
      <c r="CO16" s="365"/>
      <c r="CP16" s="348" t="s">
        <v>521</v>
      </c>
      <c r="CQ16" s="510"/>
      <c r="CR16" s="510"/>
      <c r="CS16" s="510"/>
      <c r="CT16" s="510"/>
      <c r="CU16" s="510"/>
      <c r="CV16" s="365"/>
      <c r="CW16" s="348" t="s">
        <v>522</v>
      </c>
      <c r="CX16" s="510"/>
      <c r="CY16" s="510"/>
      <c r="CZ16" s="510"/>
      <c r="DA16" s="510"/>
      <c r="DB16" s="510"/>
      <c r="DC16" s="365"/>
      <c r="DD16" s="360" t="s">
        <v>552</v>
      </c>
      <c r="DE16" s="512"/>
      <c r="DF16" s="512"/>
      <c r="DG16" s="512"/>
      <c r="DH16" s="512"/>
      <c r="DI16" s="512"/>
      <c r="DJ16" s="512"/>
      <c r="DK16" s="512"/>
      <c r="DL16" s="364"/>
      <c r="DM16" s="348" t="s">
        <v>528</v>
      </c>
      <c r="DN16" s="510"/>
      <c r="DO16" s="510"/>
      <c r="DP16" s="510"/>
      <c r="DQ16" s="510"/>
      <c r="DR16" s="510"/>
      <c r="DS16" s="510"/>
      <c r="DT16" s="365"/>
      <c r="DU16" s="348" t="s">
        <v>528</v>
      </c>
      <c r="DV16" s="510"/>
      <c r="DW16" s="510"/>
      <c r="DX16" s="510"/>
      <c r="DY16" s="510"/>
      <c r="DZ16" s="510"/>
      <c r="EA16" s="510"/>
      <c r="EB16" s="365"/>
      <c r="EC16" s="512" t="s">
        <v>549</v>
      </c>
      <c r="ED16" s="512"/>
      <c r="EE16" s="512"/>
      <c r="EF16" s="512"/>
      <c r="EG16" s="512"/>
      <c r="EH16" s="512"/>
      <c r="EI16" s="512"/>
      <c r="EJ16" s="512"/>
      <c r="EK16" s="512"/>
      <c r="EL16" s="76"/>
    </row>
    <row r="17" spans="1:142" s="25" customFormat="1" ht="12.75" x14ac:dyDescent="0.2">
      <c r="A17" s="512"/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512"/>
      <c r="X17" s="512"/>
      <c r="Y17" s="360"/>
      <c r="Z17" s="512"/>
      <c r="AA17" s="512"/>
      <c r="AB17" s="512"/>
      <c r="AC17" s="512"/>
      <c r="AD17" s="512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364"/>
      <c r="AP17" s="360" t="s">
        <v>468</v>
      </c>
      <c r="AQ17" s="512"/>
      <c r="AR17" s="512"/>
      <c r="AS17" s="512"/>
      <c r="AT17" s="512"/>
      <c r="AU17" s="512"/>
      <c r="AV17" s="512"/>
      <c r="AW17" s="512"/>
      <c r="AX17" s="364"/>
      <c r="AY17" s="360" t="s">
        <v>519</v>
      </c>
      <c r="AZ17" s="512"/>
      <c r="BA17" s="512"/>
      <c r="BB17" s="512"/>
      <c r="BC17" s="512"/>
      <c r="BD17" s="364"/>
      <c r="BE17" s="360"/>
      <c r="BF17" s="512"/>
      <c r="BG17" s="512"/>
      <c r="BH17" s="512"/>
      <c r="BI17" s="364"/>
      <c r="BJ17" s="360"/>
      <c r="BK17" s="512"/>
      <c r="BL17" s="512"/>
      <c r="BM17" s="512"/>
      <c r="BN17" s="512"/>
      <c r="BO17" s="512"/>
      <c r="BP17" s="512"/>
      <c r="BQ17" s="364"/>
      <c r="BR17" s="360"/>
      <c r="BS17" s="512"/>
      <c r="BT17" s="512"/>
      <c r="BU17" s="512"/>
      <c r="BV17" s="512"/>
      <c r="BW17" s="512"/>
      <c r="BX17" s="512"/>
      <c r="BY17" s="512"/>
      <c r="BZ17" s="512"/>
      <c r="CA17" s="512"/>
      <c r="CB17" s="364"/>
      <c r="CC17" s="360"/>
      <c r="CD17" s="512"/>
      <c r="CE17" s="512"/>
      <c r="CF17" s="512"/>
      <c r="CG17" s="512"/>
      <c r="CH17" s="512"/>
      <c r="CI17" s="364"/>
      <c r="CJ17" s="360" t="s">
        <v>519</v>
      </c>
      <c r="CK17" s="512"/>
      <c r="CL17" s="512"/>
      <c r="CM17" s="512"/>
      <c r="CN17" s="512"/>
      <c r="CO17" s="364"/>
      <c r="CP17" s="360"/>
      <c r="CQ17" s="512"/>
      <c r="CR17" s="512"/>
      <c r="CS17" s="512"/>
      <c r="CT17" s="512"/>
      <c r="CU17" s="512"/>
      <c r="CV17" s="364"/>
      <c r="CW17" s="360" t="s">
        <v>523</v>
      </c>
      <c r="CX17" s="512"/>
      <c r="CY17" s="512"/>
      <c r="CZ17" s="512"/>
      <c r="DA17" s="512"/>
      <c r="DB17" s="512"/>
      <c r="DC17" s="364"/>
      <c r="DD17" s="360" t="s">
        <v>554</v>
      </c>
      <c r="DE17" s="512"/>
      <c r="DF17" s="512"/>
      <c r="DG17" s="512"/>
      <c r="DH17" s="512"/>
      <c r="DI17" s="512"/>
      <c r="DJ17" s="512"/>
      <c r="DK17" s="512"/>
      <c r="DL17" s="364"/>
      <c r="DM17" s="360" t="s">
        <v>529</v>
      </c>
      <c r="DN17" s="512"/>
      <c r="DO17" s="512"/>
      <c r="DP17" s="512"/>
      <c r="DQ17" s="512"/>
      <c r="DR17" s="512"/>
      <c r="DS17" s="512"/>
      <c r="DT17" s="364"/>
      <c r="DU17" s="360" t="s">
        <v>532</v>
      </c>
      <c r="DV17" s="512"/>
      <c r="DW17" s="512"/>
      <c r="DX17" s="512"/>
      <c r="DY17" s="512"/>
      <c r="DZ17" s="512"/>
      <c r="EA17" s="512"/>
      <c r="EB17" s="364"/>
      <c r="EC17" s="512"/>
      <c r="ED17" s="512"/>
      <c r="EE17" s="512"/>
      <c r="EF17" s="512"/>
      <c r="EG17" s="512"/>
      <c r="EH17" s="512"/>
      <c r="EI17" s="512"/>
      <c r="EJ17" s="512"/>
      <c r="EK17" s="512"/>
      <c r="EL17" s="76"/>
    </row>
    <row r="18" spans="1:142" s="25" customFormat="1" ht="12.75" x14ac:dyDescent="0.2">
      <c r="A18" s="512"/>
      <c r="B18" s="512"/>
      <c r="C18" s="512"/>
      <c r="D18" s="512"/>
      <c r="E18" s="512"/>
      <c r="F18" s="512"/>
      <c r="G18" s="512"/>
      <c r="H18" s="512"/>
      <c r="I18" s="512"/>
      <c r="J18" s="512"/>
      <c r="K18" s="512"/>
      <c r="L18" s="512"/>
      <c r="M18" s="512"/>
      <c r="N18" s="512"/>
      <c r="O18" s="512"/>
      <c r="P18" s="512"/>
      <c r="Q18" s="512"/>
      <c r="R18" s="512"/>
      <c r="S18" s="512"/>
      <c r="T18" s="512"/>
      <c r="U18" s="512"/>
      <c r="V18" s="512"/>
      <c r="W18" s="512"/>
      <c r="X18" s="512"/>
      <c r="Y18" s="360"/>
      <c r="Z18" s="512"/>
      <c r="AA18" s="512"/>
      <c r="AB18" s="512"/>
      <c r="AC18" s="512"/>
      <c r="AD18" s="512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364"/>
      <c r="AP18" s="360"/>
      <c r="AQ18" s="512"/>
      <c r="AR18" s="512"/>
      <c r="AS18" s="512"/>
      <c r="AT18" s="512"/>
      <c r="AU18" s="512"/>
      <c r="AV18" s="512"/>
      <c r="AW18" s="512"/>
      <c r="AX18" s="364"/>
      <c r="AY18" s="360" t="s">
        <v>27</v>
      </c>
      <c r="AZ18" s="512"/>
      <c r="BA18" s="512"/>
      <c r="BB18" s="512"/>
      <c r="BC18" s="512"/>
      <c r="BD18" s="364"/>
      <c r="BE18" s="360"/>
      <c r="BF18" s="512"/>
      <c r="BG18" s="512"/>
      <c r="BH18" s="512"/>
      <c r="BI18" s="364"/>
      <c r="BJ18" s="360"/>
      <c r="BK18" s="512"/>
      <c r="BL18" s="512"/>
      <c r="BM18" s="512"/>
      <c r="BN18" s="512"/>
      <c r="BO18" s="512"/>
      <c r="BP18" s="512"/>
      <c r="BQ18" s="364"/>
      <c r="BR18" s="360"/>
      <c r="BS18" s="512"/>
      <c r="BT18" s="512"/>
      <c r="BU18" s="512"/>
      <c r="BV18" s="512"/>
      <c r="BW18" s="512"/>
      <c r="BX18" s="512"/>
      <c r="BY18" s="512"/>
      <c r="BZ18" s="512"/>
      <c r="CA18" s="512"/>
      <c r="CB18" s="364"/>
      <c r="CC18" s="360"/>
      <c r="CD18" s="512"/>
      <c r="CE18" s="512"/>
      <c r="CF18" s="512"/>
      <c r="CG18" s="512"/>
      <c r="CH18" s="512"/>
      <c r="CI18" s="364"/>
      <c r="CJ18" s="360" t="s">
        <v>520</v>
      </c>
      <c r="CK18" s="512"/>
      <c r="CL18" s="512"/>
      <c r="CM18" s="512"/>
      <c r="CN18" s="512"/>
      <c r="CO18" s="364"/>
      <c r="CP18" s="360"/>
      <c r="CQ18" s="512"/>
      <c r="CR18" s="512"/>
      <c r="CS18" s="512"/>
      <c r="CT18" s="512"/>
      <c r="CU18" s="512"/>
      <c r="CV18" s="364"/>
      <c r="CW18" s="360"/>
      <c r="CX18" s="512"/>
      <c r="CY18" s="512"/>
      <c r="CZ18" s="512"/>
      <c r="DA18" s="512"/>
      <c r="DB18" s="512"/>
      <c r="DC18" s="364"/>
      <c r="DD18" s="360" t="s">
        <v>553</v>
      </c>
      <c r="DE18" s="512"/>
      <c r="DF18" s="512"/>
      <c r="DG18" s="512"/>
      <c r="DH18" s="512"/>
      <c r="DI18" s="512"/>
      <c r="DJ18" s="512"/>
      <c r="DK18" s="512"/>
      <c r="DL18" s="364"/>
      <c r="DM18" s="360" t="s">
        <v>530</v>
      </c>
      <c r="DN18" s="512"/>
      <c r="DO18" s="512"/>
      <c r="DP18" s="512"/>
      <c r="DQ18" s="512"/>
      <c r="DR18" s="512"/>
      <c r="DS18" s="512"/>
      <c r="DT18" s="364"/>
      <c r="DU18" s="360" t="s">
        <v>307</v>
      </c>
      <c r="DV18" s="512"/>
      <c r="DW18" s="512"/>
      <c r="DX18" s="512"/>
      <c r="DY18" s="512"/>
      <c r="DZ18" s="512"/>
      <c r="EA18" s="512"/>
      <c r="EB18" s="364"/>
      <c r="EC18" s="512"/>
      <c r="ED18" s="512"/>
      <c r="EE18" s="512"/>
      <c r="EF18" s="512"/>
      <c r="EG18" s="512"/>
      <c r="EH18" s="512"/>
      <c r="EI18" s="512"/>
      <c r="EJ18" s="512"/>
      <c r="EK18" s="512"/>
      <c r="EL18" s="76"/>
    </row>
    <row r="19" spans="1:142" s="25" customFormat="1" ht="12.75" customHeight="1" x14ac:dyDescent="0.2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363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361"/>
      <c r="AP19" s="363"/>
      <c r="AQ19" s="241"/>
      <c r="AR19" s="241"/>
      <c r="AS19" s="241"/>
      <c r="AT19" s="241"/>
      <c r="AU19" s="241"/>
      <c r="AV19" s="241"/>
      <c r="AW19" s="241"/>
      <c r="AX19" s="361"/>
      <c r="AY19" s="363"/>
      <c r="AZ19" s="241"/>
      <c r="BA19" s="241"/>
      <c r="BB19" s="241"/>
      <c r="BC19" s="241"/>
      <c r="BD19" s="361"/>
      <c r="BE19" s="363"/>
      <c r="BF19" s="241"/>
      <c r="BG19" s="241"/>
      <c r="BH19" s="241"/>
      <c r="BI19" s="361"/>
      <c r="BJ19" s="363"/>
      <c r="BK19" s="241"/>
      <c r="BL19" s="241"/>
      <c r="BM19" s="241"/>
      <c r="BN19" s="241"/>
      <c r="BO19" s="241"/>
      <c r="BP19" s="241"/>
      <c r="BQ19" s="361"/>
      <c r="BR19" s="363"/>
      <c r="BS19" s="241"/>
      <c r="BT19" s="241"/>
      <c r="BU19" s="241"/>
      <c r="BV19" s="241"/>
      <c r="BW19" s="241"/>
      <c r="BX19" s="241"/>
      <c r="BY19" s="241"/>
      <c r="BZ19" s="241"/>
      <c r="CA19" s="241"/>
      <c r="CB19" s="361"/>
      <c r="CC19" s="363"/>
      <c r="CD19" s="241"/>
      <c r="CE19" s="241"/>
      <c r="CF19" s="241"/>
      <c r="CG19" s="241"/>
      <c r="CH19" s="241"/>
      <c r="CI19" s="361"/>
      <c r="CJ19" s="363"/>
      <c r="CK19" s="241"/>
      <c r="CL19" s="241"/>
      <c r="CM19" s="241"/>
      <c r="CN19" s="241"/>
      <c r="CO19" s="361"/>
      <c r="CP19" s="363"/>
      <c r="CQ19" s="241"/>
      <c r="CR19" s="241"/>
      <c r="CS19" s="241"/>
      <c r="CT19" s="241"/>
      <c r="CU19" s="241"/>
      <c r="CV19" s="361"/>
      <c r="CW19" s="363"/>
      <c r="CX19" s="241"/>
      <c r="CY19" s="241"/>
      <c r="CZ19" s="241"/>
      <c r="DA19" s="241"/>
      <c r="DB19" s="241"/>
      <c r="DC19" s="361"/>
      <c r="DD19" s="363"/>
      <c r="DE19" s="241"/>
      <c r="DF19" s="241"/>
      <c r="DG19" s="241"/>
      <c r="DH19" s="241"/>
      <c r="DI19" s="241"/>
      <c r="DJ19" s="241"/>
      <c r="DK19" s="241"/>
      <c r="DL19" s="361"/>
      <c r="DM19" s="579" t="s">
        <v>531</v>
      </c>
      <c r="DN19" s="288"/>
      <c r="DO19" s="288"/>
      <c r="DP19" s="288"/>
      <c r="DQ19" s="288"/>
      <c r="DR19" s="288"/>
      <c r="DS19" s="288"/>
      <c r="DT19" s="584"/>
      <c r="DU19" s="579" t="s">
        <v>533</v>
      </c>
      <c r="DV19" s="288"/>
      <c r="DW19" s="288"/>
      <c r="DX19" s="288"/>
      <c r="DY19" s="288"/>
      <c r="DZ19" s="288"/>
      <c r="EA19" s="288"/>
      <c r="EB19" s="584"/>
      <c r="EC19" s="241"/>
      <c r="ED19" s="241"/>
      <c r="EE19" s="241"/>
      <c r="EF19" s="241"/>
      <c r="EG19" s="241"/>
      <c r="EH19" s="241"/>
      <c r="EI19" s="241"/>
      <c r="EJ19" s="241"/>
      <c r="EK19" s="241"/>
      <c r="EL19" s="76"/>
    </row>
    <row r="20" spans="1:142" s="25" customFormat="1" ht="13.5" thickBot="1" x14ac:dyDescent="0.25">
      <c r="A20" s="356">
        <v>1</v>
      </c>
      <c r="B20" s="357"/>
      <c r="C20" s="357"/>
      <c r="D20" s="357"/>
      <c r="E20" s="357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47">
        <v>2</v>
      </c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  <c r="AL20" s="347"/>
      <c r="AM20" s="347"/>
      <c r="AN20" s="347"/>
      <c r="AO20" s="347"/>
      <c r="AP20" s="347">
        <v>3</v>
      </c>
      <c r="AQ20" s="347"/>
      <c r="AR20" s="347"/>
      <c r="AS20" s="347"/>
      <c r="AT20" s="347"/>
      <c r="AU20" s="347"/>
      <c r="AV20" s="347"/>
      <c r="AW20" s="347"/>
      <c r="AX20" s="347"/>
      <c r="AY20" s="347">
        <v>4</v>
      </c>
      <c r="AZ20" s="347"/>
      <c r="BA20" s="347"/>
      <c r="BB20" s="347"/>
      <c r="BC20" s="347"/>
      <c r="BD20" s="347"/>
      <c r="BE20" s="347">
        <v>5</v>
      </c>
      <c r="BF20" s="347"/>
      <c r="BG20" s="347"/>
      <c r="BH20" s="347"/>
      <c r="BI20" s="347"/>
      <c r="BJ20" s="347">
        <v>6</v>
      </c>
      <c r="BK20" s="347"/>
      <c r="BL20" s="347"/>
      <c r="BM20" s="347"/>
      <c r="BN20" s="347"/>
      <c r="BO20" s="347"/>
      <c r="BP20" s="347"/>
      <c r="BQ20" s="347"/>
      <c r="BR20" s="347">
        <v>7</v>
      </c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>
        <v>8</v>
      </c>
      <c r="CD20" s="347"/>
      <c r="CE20" s="347"/>
      <c r="CF20" s="347"/>
      <c r="CG20" s="347"/>
      <c r="CH20" s="347"/>
      <c r="CI20" s="347"/>
      <c r="CJ20" s="347">
        <v>9</v>
      </c>
      <c r="CK20" s="347"/>
      <c r="CL20" s="347"/>
      <c r="CM20" s="347"/>
      <c r="CN20" s="347"/>
      <c r="CO20" s="347"/>
      <c r="CP20" s="347">
        <v>10</v>
      </c>
      <c r="CQ20" s="347"/>
      <c r="CR20" s="347"/>
      <c r="CS20" s="347"/>
      <c r="CT20" s="347"/>
      <c r="CU20" s="347"/>
      <c r="CV20" s="347"/>
      <c r="CW20" s="347">
        <v>11</v>
      </c>
      <c r="CX20" s="347"/>
      <c r="CY20" s="347"/>
      <c r="CZ20" s="347"/>
      <c r="DA20" s="347"/>
      <c r="DB20" s="347"/>
      <c r="DC20" s="347"/>
      <c r="DD20" s="347">
        <v>12</v>
      </c>
      <c r="DE20" s="347"/>
      <c r="DF20" s="347"/>
      <c r="DG20" s="347"/>
      <c r="DH20" s="347"/>
      <c r="DI20" s="347"/>
      <c r="DJ20" s="347"/>
      <c r="DK20" s="347"/>
      <c r="DL20" s="347"/>
      <c r="DM20" s="347">
        <v>13</v>
      </c>
      <c r="DN20" s="347"/>
      <c r="DO20" s="347"/>
      <c r="DP20" s="347"/>
      <c r="DQ20" s="347"/>
      <c r="DR20" s="347"/>
      <c r="DS20" s="347"/>
      <c r="DT20" s="347"/>
      <c r="DU20" s="347">
        <v>14</v>
      </c>
      <c r="DV20" s="347"/>
      <c r="DW20" s="347"/>
      <c r="DX20" s="347"/>
      <c r="DY20" s="347"/>
      <c r="DZ20" s="347"/>
      <c r="EA20" s="347"/>
      <c r="EB20" s="347"/>
      <c r="EC20" s="347">
        <v>15</v>
      </c>
      <c r="ED20" s="347"/>
      <c r="EE20" s="347"/>
      <c r="EF20" s="347"/>
      <c r="EG20" s="347"/>
      <c r="EH20" s="347"/>
      <c r="EI20" s="347"/>
      <c r="EJ20" s="347"/>
      <c r="EK20" s="348"/>
      <c r="EL20" s="76"/>
    </row>
    <row r="21" spans="1:142" s="25" customFormat="1" ht="15" customHeight="1" x14ac:dyDescent="0.2">
      <c r="A21" s="286" t="s">
        <v>411</v>
      </c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306" t="s">
        <v>39</v>
      </c>
      <c r="Z21" s="306"/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525" t="s">
        <v>1485</v>
      </c>
      <c r="AQ21" s="525"/>
      <c r="AR21" s="525"/>
      <c r="AS21" s="525"/>
      <c r="AT21" s="525"/>
      <c r="AU21" s="525"/>
      <c r="AV21" s="525"/>
      <c r="AW21" s="525"/>
      <c r="AX21" s="525"/>
      <c r="AY21" s="306" t="s">
        <v>1486</v>
      </c>
      <c r="AZ21" s="306"/>
      <c r="BA21" s="306"/>
      <c r="BB21" s="306"/>
      <c r="BC21" s="306"/>
      <c r="BD21" s="634"/>
      <c r="BE21" s="349" t="s">
        <v>40</v>
      </c>
      <c r="BF21" s="350"/>
      <c r="BG21" s="350"/>
      <c r="BH21" s="350"/>
      <c r="BI21" s="350"/>
      <c r="BJ21" s="675"/>
      <c r="BK21" s="675"/>
      <c r="BL21" s="675"/>
      <c r="BM21" s="675"/>
      <c r="BN21" s="675"/>
      <c r="BO21" s="675"/>
      <c r="BP21" s="675"/>
      <c r="BQ21" s="675"/>
      <c r="BR21" s="623" t="s">
        <v>39</v>
      </c>
      <c r="BS21" s="623"/>
      <c r="BT21" s="623"/>
      <c r="BU21" s="623"/>
      <c r="BV21" s="623"/>
      <c r="BW21" s="623"/>
      <c r="BX21" s="623"/>
      <c r="BY21" s="623"/>
      <c r="BZ21" s="623"/>
      <c r="CA21" s="623"/>
      <c r="CB21" s="623"/>
      <c r="CC21" s="350" t="s">
        <v>39</v>
      </c>
      <c r="CD21" s="350"/>
      <c r="CE21" s="350"/>
      <c r="CF21" s="350"/>
      <c r="CG21" s="350"/>
      <c r="CH21" s="350"/>
      <c r="CI21" s="350"/>
      <c r="CJ21" s="350" t="s">
        <v>39</v>
      </c>
      <c r="CK21" s="350"/>
      <c r="CL21" s="350"/>
      <c r="CM21" s="350"/>
      <c r="CN21" s="350"/>
      <c r="CO21" s="350"/>
      <c r="CP21" s="623" t="s">
        <v>39</v>
      </c>
      <c r="CQ21" s="623"/>
      <c r="CR21" s="623"/>
      <c r="CS21" s="623"/>
      <c r="CT21" s="623"/>
      <c r="CU21" s="623"/>
      <c r="CV21" s="623"/>
      <c r="CW21" s="623" t="s">
        <v>39</v>
      </c>
      <c r="CX21" s="623"/>
      <c r="CY21" s="623"/>
      <c r="CZ21" s="623"/>
      <c r="DA21" s="623"/>
      <c r="DB21" s="623"/>
      <c r="DC21" s="623"/>
      <c r="DD21" s="623"/>
      <c r="DE21" s="623"/>
      <c r="DF21" s="623"/>
      <c r="DG21" s="623"/>
      <c r="DH21" s="623"/>
      <c r="DI21" s="623"/>
      <c r="DJ21" s="623"/>
      <c r="DK21" s="623"/>
      <c r="DL21" s="623"/>
      <c r="DM21" s="623" t="s">
        <v>39</v>
      </c>
      <c r="DN21" s="623"/>
      <c r="DO21" s="623"/>
      <c r="DP21" s="623"/>
      <c r="DQ21" s="623"/>
      <c r="DR21" s="623"/>
      <c r="DS21" s="623"/>
      <c r="DT21" s="623"/>
      <c r="DU21" s="623" t="s">
        <v>39</v>
      </c>
      <c r="DV21" s="623"/>
      <c r="DW21" s="623"/>
      <c r="DX21" s="623"/>
      <c r="DY21" s="623"/>
      <c r="DZ21" s="623"/>
      <c r="EA21" s="623"/>
      <c r="EB21" s="623"/>
      <c r="EC21" s="623" t="s">
        <v>39</v>
      </c>
      <c r="ED21" s="623"/>
      <c r="EE21" s="623"/>
      <c r="EF21" s="623"/>
      <c r="EG21" s="623"/>
      <c r="EH21" s="623"/>
      <c r="EI21" s="623"/>
      <c r="EJ21" s="623"/>
      <c r="EK21" s="625"/>
    </row>
    <row r="22" spans="1:142" s="25" customFormat="1" ht="12.75" x14ac:dyDescent="0.2">
      <c r="A22" s="313" t="s">
        <v>133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/>
      <c r="AN22" s="306"/>
      <c r="AO22" s="306"/>
      <c r="AP22" s="525" t="s">
        <v>1485</v>
      </c>
      <c r="AQ22" s="525"/>
      <c r="AR22" s="525"/>
      <c r="AS22" s="525"/>
      <c r="AT22" s="525"/>
      <c r="AU22" s="525"/>
      <c r="AV22" s="525"/>
      <c r="AW22" s="525"/>
      <c r="AX22" s="525"/>
      <c r="AY22" s="306" t="s">
        <v>1486</v>
      </c>
      <c r="AZ22" s="306"/>
      <c r="BA22" s="306"/>
      <c r="BB22" s="306"/>
      <c r="BC22" s="306"/>
      <c r="BD22" s="634"/>
      <c r="BE22" s="305" t="s">
        <v>419</v>
      </c>
      <c r="BF22" s="306"/>
      <c r="BG22" s="306"/>
      <c r="BH22" s="306"/>
      <c r="BI22" s="306"/>
      <c r="BJ22" s="672"/>
      <c r="BK22" s="672"/>
      <c r="BL22" s="672"/>
      <c r="BM22" s="672"/>
      <c r="BN22" s="672"/>
      <c r="BO22" s="672"/>
      <c r="BP22" s="672"/>
      <c r="BQ22" s="672"/>
      <c r="BR22" s="673"/>
      <c r="BS22" s="673"/>
      <c r="BT22" s="673"/>
      <c r="BU22" s="673"/>
      <c r="BV22" s="673"/>
      <c r="BW22" s="673"/>
      <c r="BX22" s="673"/>
      <c r="BY22" s="673"/>
      <c r="BZ22" s="673"/>
      <c r="CA22" s="673"/>
      <c r="CB22" s="673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674"/>
      <c r="CQ22" s="525"/>
      <c r="CR22" s="525"/>
      <c r="CS22" s="525"/>
      <c r="CT22" s="525"/>
      <c r="CU22" s="525"/>
      <c r="CV22" s="525"/>
      <c r="CW22" s="674"/>
      <c r="CX22" s="525"/>
      <c r="CY22" s="525"/>
      <c r="CZ22" s="525"/>
      <c r="DA22" s="525"/>
      <c r="DB22" s="525"/>
      <c r="DC22" s="525"/>
      <c r="DD22" s="525"/>
      <c r="DE22" s="525"/>
      <c r="DF22" s="525"/>
      <c r="DG22" s="525"/>
      <c r="DH22" s="525"/>
      <c r="DI22" s="525"/>
      <c r="DJ22" s="525"/>
      <c r="DK22" s="525"/>
      <c r="DL22" s="525"/>
      <c r="DM22" s="525"/>
      <c r="DN22" s="525"/>
      <c r="DO22" s="525"/>
      <c r="DP22" s="525"/>
      <c r="DQ22" s="525"/>
      <c r="DR22" s="525"/>
      <c r="DS22" s="525"/>
      <c r="DT22" s="525"/>
      <c r="DU22" s="525"/>
      <c r="DV22" s="525"/>
      <c r="DW22" s="525"/>
      <c r="DX22" s="525"/>
      <c r="DY22" s="525"/>
      <c r="DZ22" s="525"/>
      <c r="EA22" s="525"/>
      <c r="EB22" s="525"/>
      <c r="EC22" s="525"/>
      <c r="ED22" s="525"/>
      <c r="EE22" s="525"/>
      <c r="EF22" s="525"/>
      <c r="EG22" s="525"/>
      <c r="EH22" s="525"/>
      <c r="EI22" s="525"/>
      <c r="EJ22" s="525"/>
      <c r="EK22" s="628"/>
    </row>
    <row r="23" spans="1:142" s="25" customFormat="1" ht="15" customHeight="1" thickBot="1" x14ac:dyDescent="0.25">
      <c r="A23" s="286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  <c r="AM23" s="306"/>
      <c r="AN23" s="306"/>
      <c r="AO23" s="306"/>
      <c r="AP23" s="631" t="s">
        <v>1485</v>
      </c>
      <c r="AQ23" s="630"/>
      <c r="AR23" s="630"/>
      <c r="AS23" s="630"/>
      <c r="AT23" s="630"/>
      <c r="AU23" s="630"/>
      <c r="AV23" s="630"/>
      <c r="AW23" s="630"/>
      <c r="AX23" s="524"/>
      <c r="AY23" s="634" t="s">
        <v>1486</v>
      </c>
      <c r="AZ23" s="381"/>
      <c r="BA23" s="381"/>
      <c r="BB23" s="381"/>
      <c r="BC23" s="381"/>
      <c r="BD23" s="382"/>
      <c r="BE23" s="305"/>
      <c r="BF23" s="306"/>
      <c r="BG23" s="306"/>
      <c r="BH23" s="306"/>
      <c r="BI23" s="306"/>
      <c r="BJ23" s="525"/>
      <c r="BK23" s="525"/>
      <c r="BL23" s="525"/>
      <c r="BM23" s="525"/>
      <c r="BN23" s="525"/>
      <c r="BO23" s="525"/>
      <c r="BP23" s="525"/>
      <c r="BQ23" s="525"/>
      <c r="BR23" s="525"/>
      <c r="BS23" s="525"/>
      <c r="BT23" s="525"/>
      <c r="BU23" s="525"/>
      <c r="BV23" s="525"/>
      <c r="BW23" s="525"/>
      <c r="BX23" s="525"/>
      <c r="BY23" s="525"/>
      <c r="BZ23" s="525"/>
      <c r="CA23" s="525"/>
      <c r="CB23" s="525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525"/>
      <c r="CQ23" s="525"/>
      <c r="CR23" s="525"/>
      <c r="CS23" s="525"/>
      <c r="CT23" s="525"/>
      <c r="CU23" s="525"/>
      <c r="CV23" s="525"/>
      <c r="CW23" s="525"/>
      <c r="CX23" s="525"/>
      <c r="CY23" s="525"/>
      <c r="CZ23" s="525"/>
      <c r="DA23" s="525"/>
      <c r="DB23" s="525"/>
      <c r="DC23" s="525"/>
      <c r="DD23" s="525"/>
      <c r="DE23" s="525"/>
      <c r="DF23" s="525"/>
      <c r="DG23" s="525"/>
      <c r="DH23" s="525"/>
      <c r="DI23" s="525"/>
      <c r="DJ23" s="525"/>
      <c r="DK23" s="525"/>
      <c r="DL23" s="525"/>
      <c r="DM23" s="525"/>
      <c r="DN23" s="525"/>
      <c r="DO23" s="525"/>
      <c r="DP23" s="525"/>
      <c r="DQ23" s="525"/>
      <c r="DR23" s="525"/>
      <c r="DS23" s="525"/>
      <c r="DT23" s="525"/>
      <c r="DU23" s="525"/>
      <c r="DV23" s="525"/>
      <c r="DW23" s="525"/>
      <c r="DX23" s="525"/>
      <c r="DY23" s="525"/>
      <c r="DZ23" s="525"/>
      <c r="EA23" s="525"/>
      <c r="EB23" s="525"/>
      <c r="EC23" s="525"/>
      <c r="ED23" s="525"/>
      <c r="EE23" s="525"/>
      <c r="EF23" s="525"/>
      <c r="EG23" s="525"/>
      <c r="EH23" s="525"/>
      <c r="EI23" s="525"/>
      <c r="EJ23" s="525"/>
      <c r="EK23" s="628"/>
    </row>
    <row r="24" spans="1:142" s="25" customFormat="1" ht="15" customHeight="1" x14ac:dyDescent="0.2">
      <c r="A24" s="286" t="s">
        <v>412</v>
      </c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306" t="s">
        <v>39</v>
      </c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306"/>
      <c r="AP24" s="525" t="s">
        <v>1487</v>
      </c>
      <c r="AQ24" s="525"/>
      <c r="AR24" s="525"/>
      <c r="AS24" s="525"/>
      <c r="AT24" s="525"/>
      <c r="AU24" s="525"/>
      <c r="AV24" s="525"/>
      <c r="AW24" s="525"/>
      <c r="AX24" s="525"/>
      <c r="AY24" s="306" t="s">
        <v>1488</v>
      </c>
      <c r="AZ24" s="306"/>
      <c r="BA24" s="306"/>
      <c r="BB24" s="306"/>
      <c r="BC24" s="306"/>
      <c r="BD24" s="634"/>
      <c r="BE24" s="305" t="s">
        <v>41</v>
      </c>
      <c r="BF24" s="306"/>
      <c r="BG24" s="306"/>
      <c r="BH24" s="306"/>
      <c r="BI24" s="306"/>
      <c r="BJ24" s="525"/>
      <c r="BK24" s="525"/>
      <c r="BL24" s="525"/>
      <c r="BM24" s="525"/>
      <c r="BN24" s="525"/>
      <c r="BO24" s="525"/>
      <c r="BP24" s="525"/>
      <c r="BQ24" s="525"/>
      <c r="BR24" s="623" t="s">
        <v>39</v>
      </c>
      <c r="BS24" s="623"/>
      <c r="BT24" s="623"/>
      <c r="BU24" s="623"/>
      <c r="BV24" s="623"/>
      <c r="BW24" s="623"/>
      <c r="BX24" s="623"/>
      <c r="BY24" s="623"/>
      <c r="BZ24" s="623"/>
      <c r="CA24" s="623"/>
      <c r="CB24" s="623"/>
      <c r="CC24" s="350" t="s">
        <v>39</v>
      </c>
      <c r="CD24" s="350"/>
      <c r="CE24" s="350"/>
      <c r="CF24" s="350"/>
      <c r="CG24" s="350"/>
      <c r="CH24" s="350"/>
      <c r="CI24" s="350"/>
      <c r="CJ24" s="350" t="s">
        <v>39</v>
      </c>
      <c r="CK24" s="350"/>
      <c r="CL24" s="350"/>
      <c r="CM24" s="350"/>
      <c r="CN24" s="350"/>
      <c r="CO24" s="350"/>
      <c r="CP24" s="623" t="s">
        <v>39</v>
      </c>
      <c r="CQ24" s="623"/>
      <c r="CR24" s="623"/>
      <c r="CS24" s="623"/>
      <c r="CT24" s="623"/>
      <c r="CU24" s="623"/>
      <c r="CV24" s="623"/>
      <c r="CW24" s="623" t="s">
        <v>39</v>
      </c>
      <c r="CX24" s="623"/>
      <c r="CY24" s="623"/>
      <c r="CZ24" s="623"/>
      <c r="DA24" s="623"/>
      <c r="DB24" s="623"/>
      <c r="DC24" s="623"/>
      <c r="DD24" s="623"/>
      <c r="DE24" s="623"/>
      <c r="DF24" s="623"/>
      <c r="DG24" s="623"/>
      <c r="DH24" s="623"/>
      <c r="DI24" s="623"/>
      <c r="DJ24" s="623"/>
      <c r="DK24" s="623"/>
      <c r="DL24" s="623"/>
      <c r="DM24" s="623" t="s">
        <v>39</v>
      </c>
      <c r="DN24" s="623"/>
      <c r="DO24" s="623"/>
      <c r="DP24" s="623"/>
      <c r="DQ24" s="623"/>
      <c r="DR24" s="623"/>
      <c r="DS24" s="623"/>
      <c r="DT24" s="623"/>
      <c r="DU24" s="623" t="s">
        <v>39</v>
      </c>
      <c r="DV24" s="623"/>
      <c r="DW24" s="623"/>
      <c r="DX24" s="623"/>
      <c r="DY24" s="623"/>
      <c r="DZ24" s="623"/>
      <c r="EA24" s="623"/>
      <c r="EB24" s="623"/>
      <c r="EC24" s="623" t="s">
        <v>39</v>
      </c>
      <c r="ED24" s="623"/>
      <c r="EE24" s="623"/>
      <c r="EF24" s="623"/>
      <c r="EG24" s="623"/>
      <c r="EH24" s="623"/>
      <c r="EI24" s="623"/>
      <c r="EJ24" s="623"/>
      <c r="EK24" s="625"/>
    </row>
    <row r="25" spans="1:142" s="25" customFormat="1" ht="12.75" x14ac:dyDescent="0.2">
      <c r="A25" s="313" t="s">
        <v>133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06"/>
      <c r="Z25" s="306"/>
      <c r="AA25" s="306"/>
      <c r="AB25" s="306"/>
      <c r="AC25" s="306"/>
      <c r="AD25" s="306"/>
      <c r="AE25" s="306"/>
      <c r="AF25" s="306"/>
      <c r="AG25" s="306"/>
      <c r="AH25" s="306"/>
      <c r="AI25" s="306"/>
      <c r="AJ25" s="306"/>
      <c r="AK25" s="306"/>
      <c r="AL25" s="306"/>
      <c r="AM25" s="306"/>
      <c r="AN25" s="306"/>
      <c r="AO25" s="306"/>
      <c r="AP25" s="525" t="s">
        <v>1487</v>
      </c>
      <c r="AQ25" s="525"/>
      <c r="AR25" s="525"/>
      <c r="AS25" s="525"/>
      <c r="AT25" s="525"/>
      <c r="AU25" s="525"/>
      <c r="AV25" s="525"/>
      <c r="AW25" s="525"/>
      <c r="AX25" s="525"/>
      <c r="AY25" s="306" t="s">
        <v>1488</v>
      </c>
      <c r="AZ25" s="306"/>
      <c r="BA25" s="306"/>
      <c r="BB25" s="306"/>
      <c r="BC25" s="306"/>
      <c r="BD25" s="634"/>
      <c r="BE25" s="305" t="s">
        <v>420</v>
      </c>
      <c r="BF25" s="306"/>
      <c r="BG25" s="306"/>
      <c r="BH25" s="306"/>
      <c r="BI25" s="306"/>
      <c r="BJ25" s="525"/>
      <c r="BK25" s="525"/>
      <c r="BL25" s="525"/>
      <c r="BM25" s="525"/>
      <c r="BN25" s="525"/>
      <c r="BO25" s="525"/>
      <c r="BP25" s="525"/>
      <c r="BQ25" s="525"/>
      <c r="BR25" s="525"/>
      <c r="BS25" s="525"/>
      <c r="BT25" s="525"/>
      <c r="BU25" s="525"/>
      <c r="BV25" s="525"/>
      <c r="BW25" s="525"/>
      <c r="BX25" s="525"/>
      <c r="BY25" s="525"/>
      <c r="BZ25" s="525"/>
      <c r="CA25" s="525"/>
      <c r="CB25" s="525"/>
      <c r="CC25" s="306"/>
      <c r="CD25" s="306"/>
      <c r="CE25" s="306"/>
      <c r="CF25" s="306"/>
      <c r="CG25" s="306"/>
      <c r="CH25" s="306"/>
      <c r="CI25" s="306"/>
      <c r="CJ25" s="306"/>
      <c r="CK25" s="306"/>
      <c r="CL25" s="306"/>
      <c r="CM25" s="306"/>
      <c r="CN25" s="306"/>
      <c r="CO25" s="306"/>
      <c r="CP25" s="525"/>
      <c r="CQ25" s="525"/>
      <c r="CR25" s="525"/>
      <c r="CS25" s="525"/>
      <c r="CT25" s="525"/>
      <c r="CU25" s="525"/>
      <c r="CV25" s="525"/>
      <c r="CW25" s="525"/>
      <c r="CX25" s="525"/>
      <c r="CY25" s="525"/>
      <c r="CZ25" s="525"/>
      <c r="DA25" s="525"/>
      <c r="DB25" s="525"/>
      <c r="DC25" s="525"/>
      <c r="DD25" s="525"/>
      <c r="DE25" s="525"/>
      <c r="DF25" s="525"/>
      <c r="DG25" s="525"/>
      <c r="DH25" s="525"/>
      <c r="DI25" s="525"/>
      <c r="DJ25" s="525"/>
      <c r="DK25" s="525"/>
      <c r="DL25" s="525"/>
      <c r="DM25" s="525"/>
      <c r="DN25" s="525"/>
      <c r="DO25" s="525"/>
      <c r="DP25" s="525"/>
      <c r="DQ25" s="525"/>
      <c r="DR25" s="525"/>
      <c r="DS25" s="525"/>
      <c r="DT25" s="525"/>
      <c r="DU25" s="525"/>
      <c r="DV25" s="525"/>
      <c r="DW25" s="525"/>
      <c r="DX25" s="525"/>
      <c r="DY25" s="525"/>
      <c r="DZ25" s="525"/>
      <c r="EA25" s="525"/>
      <c r="EB25" s="525"/>
      <c r="EC25" s="525"/>
      <c r="ED25" s="525"/>
      <c r="EE25" s="525"/>
      <c r="EF25" s="525"/>
      <c r="EG25" s="525"/>
      <c r="EH25" s="525"/>
      <c r="EI25" s="525"/>
      <c r="EJ25" s="525"/>
      <c r="EK25" s="628"/>
    </row>
    <row r="26" spans="1:142" s="25" customFormat="1" ht="12.75" x14ac:dyDescent="0.2">
      <c r="A26" s="290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306"/>
      <c r="Z26" s="306"/>
      <c r="AA26" s="306"/>
      <c r="AB26" s="306"/>
      <c r="AC26" s="306"/>
      <c r="AD26" s="306"/>
      <c r="AE26" s="306"/>
      <c r="AF26" s="306"/>
      <c r="AG26" s="306"/>
      <c r="AH26" s="306"/>
      <c r="AI26" s="306"/>
      <c r="AJ26" s="306"/>
      <c r="AK26" s="306"/>
      <c r="AL26" s="306"/>
      <c r="AM26" s="306"/>
      <c r="AN26" s="306"/>
      <c r="AO26" s="306"/>
      <c r="AP26" s="525"/>
      <c r="AQ26" s="525"/>
      <c r="AR26" s="525"/>
      <c r="AS26" s="525"/>
      <c r="AT26" s="525"/>
      <c r="AU26" s="525"/>
      <c r="AV26" s="525"/>
      <c r="AW26" s="525"/>
      <c r="AX26" s="525"/>
      <c r="AY26" s="306"/>
      <c r="AZ26" s="306"/>
      <c r="BA26" s="306"/>
      <c r="BB26" s="306"/>
      <c r="BC26" s="306"/>
      <c r="BD26" s="634"/>
      <c r="BE26" s="305"/>
      <c r="BF26" s="306"/>
      <c r="BG26" s="306"/>
      <c r="BH26" s="306"/>
      <c r="BI26" s="306"/>
      <c r="BJ26" s="525"/>
      <c r="BK26" s="525"/>
      <c r="BL26" s="525"/>
      <c r="BM26" s="525"/>
      <c r="BN26" s="525"/>
      <c r="BO26" s="525"/>
      <c r="BP26" s="525"/>
      <c r="BQ26" s="525"/>
      <c r="BR26" s="525"/>
      <c r="BS26" s="525"/>
      <c r="BT26" s="525"/>
      <c r="BU26" s="525"/>
      <c r="BV26" s="525"/>
      <c r="BW26" s="525"/>
      <c r="BX26" s="525"/>
      <c r="BY26" s="525"/>
      <c r="BZ26" s="525"/>
      <c r="CA26" s="525"/>
      <c r="CB26" s="525"/>
      <c r="CC26" s="306"/>
      <c r="CD26" s="306"/>
      <c r="CE26" s="306"/>
      <c r="CF26" s="306"/>
      <c r="CG26" s="306"/>
      <c r="CH26" s="306"/>
      <c r="CI26" s="306"/>
      <c r="CJ26" s="306"/>
      <c r="CK26" s="306"/>
      <c r="CL26" s="306"/>
      <c r="CM26" s="306"/>
      <c r="CN26" s="306"/>
      <c r="CO26" s="306"/>
      <c r="CP26" s="525"/>
      <c r="CQ26" s="525"/>
      <c r="CR26" s="525"/>
      <c r="CS26" s="525"/>
      <c r="CT26" s="525"/>
      <c r="CU26" s="525"/>
      <c r="CV26" s="525"/>
      <c r="CW26" s="525"/>
      <c r="CX26" s="525"/>
      <c r="CY26" s="525"/>
      <c r="CZ26" s="525"/>
      <c r="DA26" s="525"/>
      <c r="DB26" s="525"/>
      <c r="DC26" s="525"/>
      <c r="DD26" s="525"/>
      <c r="DE26" s="525"/>
      <c r="DF26" s="525"/>
      <c r="DG26" s="525"/>
      <c r="DH26" s="525"/>
      <c r="DI26" s="525"/>
      <c r="DJ26" s="525"/>
      <c r="DK26" s="525"/>
      <c r="DL26" s="525"/>
      <c r="DM26" s="525"/>
      <c r="DN26" s="525"/>
      <c r="DO26" s="525"/>
      <c r="DP26" s="525"/>
      <c r="DQ26" s="525"/>
      <c r="DR26" s="525"/>
      <c r="DS26" s="525"/>
      <c r="DT26" s="525"/>
      <c r="DU26" s="525"/>
      <c r="DV26" s="525"/>
      <c r="DW26" s="525"/>
      <c r="DX26" s="525"/>
      <c r="DY26" s="525"/>
      <c r="DZ26" s="525"/>
      <c r="EA26" s="525"/>
      <c r="EB26" s="525"/>
      <c r="EC26" s="525"/>
      <c r="ED26" s="525"/>
      <c r="EE26" s="525"/>
      <c r="EF26" s="525"/>
      <c r="EG26" s="525"/>
      <c r="EH26" s="525"/>
      <c r="EI26" s="525"/>
      <c r="EJ26" s="525"/>
      <c r="EK26" s="628"/>
    </row>
    <row r="27" spans="1:142" s="25" customFormat="1" ht="15" customHeight="1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306"/>
      <c r="AP27" s="525" t="s">
        <v>1487</v>
      </c>
      <c r="AQ27" s="525"/>
      <c r="AR27" s="525"/>
      <c r="AS27" s="525"/>
      <c r="AT27" s="525"/>
      <c r="AU27" s="525"/>
      <c r="AV27" s="525"/>
      <c r="AW27" s="525"/>
      <c r="AX27" s="525"/>
      <c r="AY27" s="306" t="s">
        <v>1488</v>
      </c>
      <c r="AZ27" s="306"/>
      <c r="BA27" s="306"/>
      <c r="BB27" s="306"/>
      <c r="BC27" s="306"/>
      <c r="BD27" s="634"/>
      <c r="BE27" s="305"/>
      <c r="BF27" s="306"/>
      <c r="BG27" s="306"/>
      <c r="BH27" s="306"/>
      <c r="BI27" s="306"/>
      <c r="BJ27" s="525"/>
      <c r="BK27" s="525"/>
      <c r="BL27" s="525"/>
      <c r="BM27" s="525"/>
      <c r="BN27" s="525"/>
      <c r="BO27" s="525"/>
      <c r="BP27" s="525"/>
      <c r="BQ27" s="525"/>
      <c r="BR27" s="525"/>
      <c r="BS27" s="525"/>
      <c r="BT27" s="525"/>
      <c r="BU27" s="525"/>
      <c r="BV27" s="525"/>
      <c r="BW27" s="525"/>
      <c r="BX27" s="525"/>
      <c r="BY27" s="525"/>
      <c r="BZ27" s="525"/>
      <c r="CA27" s="525"/>
      <c r="CB27" s="525"/>
      <c r="CC27" s="306"/>
      <c r="CD27" s="306"/>
      <c r="CE27" s="306"/>
      <c r="CF27" s="306"/>
      <c r="CG27" s="306"/>
      <c r="CH27" s="306"/>
      <c r="CI27" s="306"/>
      <c r="CJ27" s="306"/>
      <c r="CK27" s="306"/>
      <c r="CL27" s="306"/>
      <c r="CM27" s="306"/>
      <c r="CN27" s="306"/>
      <c r="CO27" s="306"/>
      <c r="CP27" s="525"/>
      <c r="CQ27" s="525"/>
      <c r="CR27" s="525"/>
      <c r="CS27" s="525"/>
      <c r="CT27" s="525"/>
      <c r="CU27" s="525"/>
      <c r="CV27" s="525"/>
      <c r="CW27" s="525"/>
      <c r="CX27" s="525"/>
      <c r="CY27" s="525"/>
      <c r="CZ27" s="525"/>
      <c r="DA27" s="525"/>
      <c r="DB27" s="525"/>
      <c r="DC27" s="525"/>
      <c r="DD27" s="525"/>
      <c r="DE27" s="525"/>
      <c r="DF27" s="525"/>
      <c r="DG27" s="525"/>
      <c r="DH27" s="525"/>
      <c r="DI27" s="525"/>
      <c r="DJ27" s="525"/>
      <c r="DK27" s="525"/>
      <c r="DL27" s="525"/>
      <c r="DM27" s="525"/>
      <c r="DN27" s="525"/>
      <c r="DO27" s="525"/>
      <c r="DP27" s="525"/>
      <c r="DQ27" s="525"/>
      <c r="DR27" s="525"/>
      <c r="DS27" s="525"/>
      <c r="DT27" s="525"/>
      <c r="DU27" s="525"/>
      <c r="DV27" s="525"/>
      <c r="DW27" s="525"/>
      <c r="DX27" s="525"/>
      <c r="DY27" s="525"/>
      <c r="DZ27" s="525"/>
      <c r="EA27" s="525"/>
      <c r="EB27" s="525"/>
      <c r="EC27" s="525"/>
      <c r="ED27" s="525"/>
      <c r="EE27" s="525"/>
      <c r="EF27" s="525"/>
      <c r="EG27" s="525"/>
      <c r="EH27" s="525"/>
      <c r="EI27" s="525"/>
      <c r="EJ27" s="525"/>
      <c r="EK27" s="628"/>
    </row>
    <row r="28" spans="1:142" s="25" customFormat="1" ht="12.75" x14ac:dyDescent="0.2">
      <c r="A28" s="304" t="s">
        <v>413</v>
      </c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6" t="s">
        <v>39</v>
      </c>
      <c r="Z28" s="306"/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L28" s="306"/>
      <c r="AM28" s="306"/>
      <c r="AN28" s="306"/>
      <c r="AO28" s="306"/>
      <c r="AP28" s="525" t="s">
        <v>1489</v>
      </c>
      <c r="AQ28" s="525"/>
      <c r="AR28" s="525"/>
      <c r="AS28" s="525"/>
      <c r="AT28" s="525"/>
      <c r="AU28" s="525"/>
      <c r="AV28" s="525"/>
      <c r="AW28" s="525"/>
      <c r="AX28" s="525"/>
      <c r="AY28" s="306" t="s">
        <v>1490</v>
      </c>
      <c r="AZ28" s="306"/>
      <c r="BA28" s="306"/>
      <c r="BB28" s="306"/>
      <c r="BC28" s="306"/>
      <c r="BD28" s="634"/>
      <c r="BE28" s="305" t="s">
        <v>168</v>
      </c>
      <c r="BF28" s="306"/>
      <c r="BG28" s="306"/>
      <c r="BH28" s="306"/>
      <c r="BI28" s="306"/>
      <c r="BJ28" s="525"/>
      <c r="BK28" s="525"/>
      <c r="BL28" s="525"/>
      <c r="BM28" s="525"/>
      <c r="BN28" s="525"/>
      <c r="BO28" s="525"/>
      <c r="BP28" s="525"/>
      <c r="BQ28" s="525"/>
      <c r="BR28" s="525" t="s">
        <v>39</v>
      </c>
      <c r="BS28" s="525"/>
      <c r="BT28" s="525"/>
      <c r="BU28" s="525"/>
      <c r="BV28" s="525"/>
      <c r="BW28" s="525"/>
      <c r="BX28" s="525"/>
      <c r="BY28" s="525"/>
      <c r="BZ28" s="525"/>
      <c r="CA28" s="525"/>
      <c r="CB28" s="525"/>
      <c r="CC28" s="306" t="s">
        <v>39</v>
      </c>
      <c r="CD28" s="306"/>
      <c r="CE28" s="306"/>
      <c r="CF28" s="306"/>
      <c r="CG28" s="306"/>
      <c r="CH28" s="306"/>
      <c r="CI28" s="306"/>
      <c r="CJ28" s="306" t="s">
        <v>39</v>
      </c>
      <c r="CK28" s="306"/>
      <c r="CL28" s="306"/>
      <c r="CM28" s="306"/>
      <c r="CN28" s="306"/>
      <c r="CO28" s="306"/>
      <c r="CP28" s="525" t="s">
        <v>39</v>
      </c>
      <c r="CQ28" s="525"/>
      <c r="CR28" s="525"/>
      <c r="CS28" s="525"/>
      <c r="CT28" s="525"/>
      <c r="CU28" s="525"/>
      <c r="CV28" s="525"/>
      <c r="CW28" s="525" t="s">
        <v>39</v>
      </c>
      <c r="CX28" s="525"/>
      <c r="CY28" s="525"/>
      <c r="CZ28" s="525"/>
      <c r="DA28" s="525"/>
      <c r="DB28" s="525"/>
      <c r="DC28" s="525"/>
      <c r="DD28" s="525"/>
      <c r="DE28" s="525"/>
      <c r="DF28" s="525"/>
      <c r="DG28" s="525"/>
      <c r="DH28" s="525"/>
      <c r="DI28" s="525"/>
      <c r="DJ28" s="525"/>
      <c r="DK28" s="525"/>
      <c r="DL28" s="525"/>
      <c r="DM28" s="525" t="s">
        <v>39</v>
      </c>
      <c r="DN28" s="525"/>
      <c r="DO28" s="525"/>
      <c r="DP28" s="525"/>
      <c r="DQ28" s="525"/>
      <c r="DR28" s="525"/>
      <c r="DS28" s="525"/>
      <c r="DT28" s="525"/>
      <c r="DU28" s="525" t="s">
        <v>39</v>
      </c>
      <c r="DV28" s="525"/>
      <c r="DW28" s="525"/>
      <c r="DX28" s="525"/>
      <c r="DY28" s="525"/>
      <c r="DZ28" s="525"/>
      <c r="EA28" s="525"/>
      <c r="EB28" s="525"/>
      <c r="EC28" s="525" t="s">
        <v>39</v>
      </c>
      <c r="ED28" s="525"/>
      <c r="EE28" s="525"/>
      <c r="EF28" s="525"/>
      <c r="EG28" s="525"/>
      <c r="EH28" s="525"/>
      <c r="EI28" s="525"/>
      <c r="EJ28" s="525"/>
      <c r="EK28" s="628"/>
    </row>
    <row r="29" spans="1:142" s="25" customFormat="1" ht="12.75" x14ac:dyDescent="0.2">
      <c r="A29" s="290" t="s">
        <v>414</v>
      </c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306"/>
      <c r="AP29" s="525"/>
      <c r="AQ29" s="525"/>
      <c r="AR29" s="525"/>
      <c r="AS29" s="525"/>
      <c r="AT29" s="525"/>
      <c r="AU29" s="525"/>
      <c r="AV29" s="525"/>
      <c r="AW29" s="525"/>
      <c r="AX29" s="525"/>
      <c r="AY29" s="306"/>
      <c r="AZ29" s="306"/>
      <c r="BA29" s="306"/>
      <c r="BB29" s="306"/>
      <c r="BC29" s="306"/>
      <c r="BD29" s="634"/>
      <c r="BE29" s="305"/>
      <c r="BF29" s="306"/>
      <c r="BG29" s="306"/>
      <c r="BH29" s="306"/>
      <c r="BI29" s="306"/>
      <c r="BJ29" s="525"/>
      <c r="BK29" s="525"/>
      <c r="BL29" s="525"/>
      <c r="BM29" s="525"/>
      <c r="BN29" s="525"/>
      <c r="BO29" s="525"/>
      <c r="BP29" s="525"/>
      <c r="BQ29" s="525"/>
      <c r="BR29" s="525"/>
      <c r="BS29" s="525"/>
      <c r="BT29" s="525"/>
      <c r="BU29" s="525"/>
      <c r="BV29" s="525"/>
      <c r="BW29" s="525"/>
      <c r="BX29" s="525"/>
      <c r="BY29" s="525"/>
      <c r="BZ29" s="525"/>
      <c r="CA29" s="525"/>
      <c r="CB29" s="525"/>
      <c r="CC29" s="306"/>
      <c r="CD29" s="306"/>
      <c r="CE29" s="306"/>
      <c r="CF29" s="306"/>
      <c r="CG29" s="306"/>
      <c r="CH29" s="306"/>
      <c r="CI29" s="306"/>
      <c r="CJ29" s="306"/>
      <c r="CK29" s="306"/>
      <c r="CL29" s="306"/>
      <c r="CM29" s="306"/>
      <c r="CN29" s="306"/>
      <c r="CO29" s="306"/>
      <c r="CP29" s="525"/>
      <c r="CQ29" s="525"/>
      <c r="CR29" s="525"/>
      <c r="CS29" s="525"/>
      <c r="CT29" s="525"/>
      <c r="CU29" s="525"/>
      <c r="CV29" s="525"/>
      <c r="CW29" s="525"/>
      <c r="CX29" s="525"/>
      <c r="CY29" s="525"/>
      <c r="CZ29" s="525"/>
      <c r="DA29" s="525"/>
      <c r="DB29" s="525"/>
      <c r="DC29" s="525"/>
      <c r="DD29" s="525"/>
      <c r="DE29" s="525"/>
      <c r="DF29" s="525"/>
      <c r="DG29" s="525"/>
      <c r="DH29" s="525"/>
      <c r="DI29" s="525"/>
      <c r="DJ29" s="525"/>
      <c r="DK29" s="525"/>
      <c r="DL29" s="525"/>
      <c r="DM29" s="525"/>
      <c r="DN29" s="525"/>
      <c r="DO29" s="525"/>
      <c r="DP29" s="525"/>
      <c r="DQ29" s="525"/>
      <c r="DR29" s="525"/>
      <c r="DS29" s="525"/>
      <c r="DT29" s="525"/>
      <c r="DU29" s="525"/>
      <c r="DV29" s="525"/>
      <c r="DW29" s="525"/>
      <c r="DX29" s="525"/>
      <c r="DY29" s="525"/>
      <c r="DZ29" s="525"/>
      <c r="EA29" s="525"/>
      <c r="EB29" s="525"/>
      <c r="EC29" s="525"/>
      <c r="ED29" s="525"/>
      <c r="EE29" s="525"/>
      <c r="EF29" s="525"/>
      <c r="EG29" s="525"/>
      <c r="EH29" s="525"/>
      <c r="EI29" s="525"/>
      <c r="EJ29" s="525"/>
      <c r="EK29" s="628"/>
    </row>
    <row r="30" spans="1:142" s="25" customFormat="1" ht="12.75" x14ac:dyDescent="0.2">
      <c r="A30" s="313" t="s">
        <v>133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525" t="s">
        <v>1489</v>
      </c>
      <c r="AQ30" s="525"/>
      <c r="AR30" s="525"/>
      <c r="AS30" s="525"/>
      <c r="AT30" s="525"/>
      <c r="AU30" s="525"/>
      <c r="AV30" s="525"/>
      <c r="AW30" s="525"/>
      <c r="AX30" s="525"/>
      <c r="AY30" s="306" t="s">
        <v>1490</v>
      </c>
      <c r="AZ30" s="306"/>
      <c r="BA30" s="306"/>
      <c r="BB30" s="306"/>
      <c r="BC30" s="306"/>
      <c r="BD30" s="634"/>
      <c r="BE30" s="305" t="s">
        <v>421</v>
      </c>
      <c r="BF30" s="306"/>
      <c r="BG30" s="306"/>
      <c r="BH30" s="306"/>
      <c r="BI30" s="306"/>
      <c r="BJ30" s="525"/>
      <c r="BK30" s="525"/>
      <c r="BL30" s="525"/>
      <c r="BM30" s="525"/>
      <c r="BN30" s="525"/>
      <c r="BO30" s="525"/>
      <c r="BP30" s="525"/>
      <c r="BQ30" s="525"/>
      <c r="BR30" s="525"/>
      <c r="BS30" s="525"/>
      <c r="BT30" s="525"/>
      <c r="BU30" s="525"/>
      <c r="BV30" s="525"/>
      <c r="BW30" s="525"/>
      <c r="BX30" s="525"/>
      <c r="BY30" s="525"/>
      <c r="BZ30" s="525"/>
      <c r="CA30" s="525"/>
      <c r="CB30" s="525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525"/>
      <c r="CQ30" s="525"/>
      <c r="CR30" s="525"/>
      <c r="CS30" s="525"/>
      <c r="CT30" s="525"/>
      <c r="CU30" s="525"/>
      <c r="CV30" s="525"/>
      <c r="CW30" s="525"/>
      <c r="CX30" s="525"/>
      <c r="CY30" s="525"/>
      <c r="CZ30" s="525"/>
      <c r="DA30" s="525"/>
      <c r="DB30" s="525"/>
      <c r="DC30" s="525"/>
      <c r="DD30" s="525"/>
      <c r="DE30" s="525"/>
      <c r="DF30" s="525"/>
      <c r="DG30" s="525"/>
      <c r="DH30" s="525"/>
      <c r="DI30" s="525"/>
      <c r="DJ30" s="525"/>
      <c r="DK30" s="525"/>
      <c r="DL30" s="525"/>
      <c r="DM30" s="525"/>
      <c r="DN30" s="525"/>
      <c r="DO30" s="525"/>
      <c r="DP30" s="525"/>
      <c r="DQ30" s="525"/>
      <c r="DR30" s="525"/>
      <c r="DS30" s="525"/>
      <c r="DT30" s="525"/>
      <c r="DU30" s="525"/>
      <c r="DV30" s="525"/>
      <c r="DW30" s="525"/>
      <c r="DX30" s="525"/>
      <c r="DY30" s="525"/>
      <c r="DZ30" s="525"/>
      <c r="EA30" s="525"/>
      <c r="EB30" s="525"/>
      <c r="EC30" s="525"/>
      <c r="ED30" s="525"/>
      <c r="EE30" s="525"/>
      <c r="EF30" s="525"/>
      <c r="EG30" s="525"/>
      <c r="EH30" s="525"/>
      <c r="EI30" s="525"/>
      <c r="EJ30" s="525"/>
      <c r="EK30" s="628"/>
    </row>
    <row r="31" spans="1:142" s="25" customFormat="1" ht="12.75" x14ac:dyDescent="0.2">
      <c r="A31" s="290"/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  <c r="AM31" s="306"/>
      <c r="AN31" s="306"/>
      <c r="AO31" s="306"/>
      <c r="AP31" s="525"/>
      <c r="AQ31" s="525"/>
      <c r="AR31" s="525"/>
      <c r="AS31" s="525"/>
      <c r="AT31" s="525"/>
      <c r="AU31" s="525"/>
      <c r="AV31" s="525"/>
      <c r="AW31" s="525"/>
      <c r="AX31" s="525"/>
      <c r="AY31" s="306"/>
      <c r="AZ31" s="306"/>
      <c r="BA31" s="306"/>
      <c r="BB31" s="306"/>
      <c r="BC31" s="306"/>
      <c r="BD31" s="634"/>
      <c r="BE31" s="305"/>
      <c r="BF31" s="306"/>
      <c r="BG31" s="306"/>
      <c r="BH31" s="306"/>
      <c r="BI31" s="306"/>
      <c r="BJ31" s="525"/>
      <c r="BK31" s="525"/>
      <c r="BL31" s="525"/>
      <c r="BM31" s="525"/>
      <c r="BN31" s="525"/>
      <c r="BO31" s="525"/>
      <c r="BP31" s="525"/>
      <c r="BQ31" s="525"/>
      <c r="BR31" s="525"/>
      <c r="BS31" s="525"/>
      <c r="BT31" s="525"/>
      <c r="BU31" s="525"/>
      <c r="BV31" s="525"/>
      <c r="BW31" s="525"/>
      <c r="BX31" s="525"/>
      <c r="BY31" s="525"/>
      <c r="BZ31" s="525"/>
      <c r="CA31" s="525"/>
      <c r="CB31" s="525"/>
      <c r="CC31" s="306"/>
      <c r="CD31" s="306"/>
      <c r="CE31" s="306"/>
      <c r="CF31" s="306"/>
      <c r="CG31" s="306"/>
      <c r="CH31" s="306"/>
      <c r="CI31" s="306"/>
      <c r="CJ31" s="306"/>
      <c r="CK31" s="306"/>
      <c r="CL31" s="306"/>
      <c r="CM31" s="306"/>
      <c r="CN31" s="306"/>
      <c r="CO31" s="306"/>
      <c r="CP31" s="525"/>
      <c r="CQ31" s="525"/>
      <c r="CR31" s="525"/>
      <c r="CS31" s="525"/>
      <c r="CT31" s="525"/>
      <c r="CU31" s="525"/>
      <c r="CV31" s="525"/>
      <c r="CW31" s="525"/>
      <c r="CX31" s="525"/>
      <c r="CY31" s="525"/>
      <c r="CZ31" s="525"/>
      <c r="DA31" s="525"/>
      <c r="DB31" s="525"/>
      <c r="DC31" s="525"/>
      <c r="DD31" s="525"/>
      <c r="DE31" s="525"/>
      <c r="DF31" s="525"/>
      <c r="DG31" s="525"/>
      <c r="DH31" s="525"/>
      <c r="DI31" s="525"/>
      <c r="DJ31" s="525"/>
      <c r="DK31" s="525"/>
      <c r="DL31" s="525"/>
      <c r="DM31" s="525"/>
      <c r="DN31" s="525"/>
      <c r="DO31" s="525"/>
      <c r="DP31" s="525"/>
      <c r="DQ31" s="525"/>
      <c r="DR31" s="525"/>
      <c r="DS31" s="525"/>
      <c r="DT31" s="525"/>
      <c r="DU31" s="525"/>
      <c r="DV31" s="525"/>
      <c r="DW31" s="525"/>
      <c r="DX31" s="525"/>
      <c r="DY31" s="525"/>
      <c r="DZ31" s="525"/>
      <c r="EA31" s="525"/>
      <c r="EB31" s="525"/>
      <c r="EC31" s="525"/>
      <c r="ED31" s="525"/>
      <c r="EE31" s="525"/>
      <c r="EF31" s="525"/>
      <c r="EG31" s="525"/>
      <c r="EH31" s="525"/>
      <c r="EI31" s="525"/>
      <c r="EJ31" s="525"/>
      <c r="EK31" s="628"/>
    </row>
    <row r="32" spans="1:142" s="25" customFormat="1" ht="15" customHeight="1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  <c r="AM32" s="306"/>
      <c r="AN32" s="306"/>
      <c r="AO32" s="306"/>
      <c r="AP32" s="525" t="s">
        <v>1489</v>
      </c>
      <c r="AQ32" s="525"/>
      <c r="AR32" s="525"/>
      <c r="AS32" s="525"/>
      <c r="AT32" s="525"/>
      <c r="AU32" s="525"/>
      <c r="AV32" s="525"/>
      <c r="AW32" s="525"/>
      <c r="AX32" s="525"/>
      <c r="AY32" s="306" t="s">
        <v>1490</v>
      </c>
      <c r="AZ32" s="306"/>
      <c r="BA32" s="306"/>
      <c r="BB32" s="306"/>
      <c r="BC32" s="306"/>
      <c r="BD32" s="634"/>
      <c r="BE32" s="305"/>
      <c r="BF32" s="306"/>
      <c r="BG32" s="306"/>
      <c r="BH32" s="306"/>
      <c r="BI32" s="306"/>
      <c r="BJ32" s="525"/>
      <c r="BK32" s="525"/>
      <c r="BL32" s="525"/>
      <c r="BM32" s="525"/>
      <c r="BN32" s="525"/>
      <c r="BO32" s="525"/>
      <c r="BP32" s="525"/>
      <c r="BQ32" s="525"/>
      <c r="BR32" s="525"/>
      <c r="BS32" s="525"/>
      <c r="BT32" s="525"/>
      <c r="BU32" s="525"/>
      <c r="BV32" s="525"/>
      <c r="BW32" s="525"/>
      <c r="BX32" s="525"/>
      <c r="BY32" s="525"/>
      <c r="BZ32" s="525"/>
      <c r="CA32" s="525"/>
      <c r="CB32" s="525"/>
      <c r="CC32" s="306"/>
      <c r="CD32" s="306"/>
      <c r="CE32" s="306"/>
      <c r="CF32" s="306"/>
      <c r="CG32" s="306"/>
      <c r="CH32" s="306"/>
      <c r="CI32" s="306"/>
      <c r="CJ32" s="306"/>
      <c r="CK32" s="306"/>
      <c r="CL32" s="306"/>
      <c r="CM32" s="306"/>
      <c r="CN32" s="306"/>
      <c r="CO32" s="306"/>
      <c r="CP32" s="525"/>
      <c r="CQ32" s="525"/>
      <c r="CR32" s="525"/>
      <c r="CS32" s="525"/>
      <c r="CT32" s="525"/>
      <c r="CU32" s="525"/>
      <c r="CV32" s="525"/>
      <c r="CW32" s="525"/>
      <c r="CX32" s="525"/>
      <c r="CY32" s="525"/>
      <c r="CZ32" s="525"/>
      <c r="DA32" s="525"/>
      <c r="DB32" s="525"/>
      <c r="DC32" s="525"/>
      <c r="DD32" s="525"/>
      <c r="DE32" s="525"/>
      <c r="DF32" s="525"/>
      <c r="DG32" s="525"/>
      <c r="DH32" s="525"/>
      <c r="DI32" s="525"/>
      <c r="DJ32" s="525"/>
      <c r="DK32" s="525"/>
      <c r="DL32" s="525"/>
      <c r="DM32" s="525"/>
      <c r="DN32" s="525"/>
      <c r="DO32" s="525"/>
      <c r="DP32" s="525"/>
      <c r="DQ32" s="525"/>
      <c r="DR32" s="525"/>
      <c r="DS32" s="525"/>
      <c r="DT32" s="525"/>
      <c r="DU32" s="525"/>
      <c r="DV32" s="525"/>
      <c r="DW32" s="525"/>
      <c r="DX32" s="525"/>
      <c r="DY32" s="525"/>
      <c r="DZ32" s="525"/>
      <c r="EA32" s="525"/>
      <c r="EB32" s="525"/>
      <c r="EC32" s="525"/>
      <c r="ED32" s="525"/>
      <c r="EE32" s="525"/>
      <c r="EF32" s="525"/>
      <c r="EG32" s="525"/>
      <c r="EH32" s="525"/>
      <c r="EI32" s="525"/>
      <c r="EJ32" s="525"/>
      <c r="EK32" s="628"/>
    </row>
    <row r="33" spans="1:141" s="25" customFormat="1" ht="12.75" x14ac:dyDescent="0.2">
      <c r="A33" s="304" t="s">
        <v>534</v>
      </c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6" t="s">
        <v>39</v>
      </c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6"/>
      <c r="AO33" s="306"/>
      <c r="AP33" s="525" t="s">
        <v>1487</v>
      </c>
      <c r="AQ33" s="525"/>
      <c r="AR33" s="525"/>
      <c r="AS33" s="525"/>
      <c r="AT33" s="525"/>
      <c r="AU33" s="525"/>
      <c r="AV33" s="525"/>
      <c r="AW33" s="525"/>
      <c r="AX33" s="525"/>
      <c r="AY33" s="306" t="s">
        <v>1488</v>
      </c>
      <c r="AZ33" s="306"/>
      <c r="BA33" s="306"/>
      <c r="BB33" s="306"/>
      <c r="BC33" s="306"/>
      <c r="BD33" s="634"/>
      <c r="BE33" s="305" t="s">
        <v>160</v>
      </c>
      <c r="BF33" s="306"/>
      <c r="BG33" s="306"/>
      <c r="BH33" s="306"/>
      <c r="BI33" s="306"/>
      <c r="BJ33" s="525"/>
      <c r="BK33" s="525"/>
      <c r="BL33" s="525"/>
      <c r="BM33" s="525"/>
      <c r="BN33" s="525"/>
      <c r="BO33" s="525"/>
      <c r="BP33" s="525"/>
      <c r="BQ33" s="525"/>
      <c r="BR33" s="525" t="s">
        <v>39</v>
      </c>
      <c r="BS33" s="525"/>
      <c r="BT33" s="525"/>
      <c r="BU33" s="525"/>
      <c r="BV33" s="525"/>
      <c r="BW33" s="525"/>
      <c r="BX33" s="525"/>
      <c r="BY33" s="525"/>
      <c r="BZ33" s="525"/>
      <c r="CA33" s="525"/>
      <c r="CB33" s="525"/>
      <c r="CC33" s="306" t="s">
        <v>39</v>
      </c>
      <c r="CD33" s="306"/>
      <c r="CE33" s="306"/>
      <c r="CF33" s="306"/>
      <c r="CG33" s="306"/>
      <c r="CH33" s="306"/>
      <c r="CI33" s="306"/>
      <c r="CJ33" s="306" t="s">
        <v>39</v>
      </c>
      <c r="CK33" s="306"/>
      <c r="CL33" s="306"/>
      <c r="CM33" s="306"/>
      <c r="CN33" s="306"/>
      <c r="CO33" s="306"/>
      <c r="CP33" s="525" t="s">
        <v>39</v>
      </c>
      <c r="CQ33" s="525"/>
      <c r="CR33" s="525"/>
      <c r="CS33" s="525"/>
      <c r="CT33" s="525"/>
      <c r="CU33" s="525"/>
      <c r="CV33" s="525"/>
      <c r="CW33" s="525" t="s">
        <v>39</v>
      </c>
      <c r="CX33" s="525"/>
      <c r="CY33" s="525"/>
      <c r="CZ33" s="525"/>
      <c r="DA33" s="525"/>
      <c r="DB33" s="525"/>
      <c r="DC33" s="525"/>
      <c r="DD33" s="525"/>
      <c r="DE33" s="525"/>
      <c r="DF33" s="525"/>
      <c r="DG33" s="525"/>
      <c r="DH33" s="525"/>
      <c r="DI33" s="525"/>
      <c r="DJ33" s="525"/>
      <c r="DK33" s="525"/>
      <c r="DL33" s="525"/>
      <c r="DM33" s="525" t="s">
        <v>39</v>
      </c>
      <c r="DN33" s="525"/>
      <c r="DO33" s="525"/>
      <c r="DP33" s="525"/>
      <c r="DQ33" s="525"/>
      <c r="DR33" s="525"/>
      <c r="DS33" s="525"/>
      <c r="DT33" s="525"/>
      <c r="DU33" s="525" t="s">
        <v>39</v>
      </c>
      <c r="DV33" s="525"/>
      <c r="DW33" s="525"/>
      <c r="DX33" s="525"/>
      <c r="DY33" s="525"/>
      <c r="DZ33" s="525"/>
      <c r="EA33" s="525"/>
      <c r="EB33" s="525"/>
      <c r="EC33" s="525" t="s">
        <v>39</v>
      </c>
      <c r="ED33" s="525"/>
      <c r="EE33" s="525"/>
      <c r="EF33" s="525"/>
      <c r="EG33" s="525"/>
      <c r="EH33" s="525"/>
      <c r="EI33" s="525"/>
      <c r="EJ33" s="525"/>
      <c r="EK33" s="628"/>
    </row>
    <row r="34" spans="1:141" s="25" customFormat="1" ht="12.75" x14ac:dyDescent="0.2">
      <c r="A34" s="290" t="s">
        <v>28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/>
      <c r="AN34" s="306"/>
      <c r="AO34" s="306"/>
      <c r="AP34" s="525"/>
      <c r="AQ34" s="525"/>
      <c r="AR34" s="525"/>
      <c r="AS34" s="525"/>
      <c r="AT34" s="525"/>
      <c r="AU34" s="525"/>
      <c r="AV34" s="525"/>
      <c r="AW34" s="525"/>
      <c r="AX34" s="525"/>
      <c r="AY34" s="306"/>
      <c r="AZ34" s="306"/>
      <c r="BA34" s="306"/>
      <c r="BB34" s="306"/>
      <c r="BC34" s="306"/>
      <c r="BD34" s="634"/>
      <c r="BE34" s="305"/>
      <c r="BF34" s="306"/>
      <c r="BG34" s="306"/>
      <c r="BH34" s="306"/>
      <c r="BI34" s="306"/>
      <c r="BJ34" s="525"/>
      <c r="BK34" s="525"/>
      <c r="BL34" s="525"/>
      <c r="BM34" s="525"/>
      <c r="BN34" s="525"/>
      <c r="BO34" s="525"/>
      <c r="BP34" s="525"/>
      <c r="BQ34" s="525"/>
      <c r="BR34" s="525"/>
      <c r="BS34" s="525"/>
      <c r="BT34" s="525"/>
      <c r="BU34" s="525"/>
      <c r="BV34" s="525"/>
      <c r="BW34" s="525"/>
      <c r="BX34" s="525"/>
      <c r="BY34" s="525"/>
      <c r="BZ34" s="525"/>
      <c r="CA34" s="525"/>
      <c r="CB34" s="525"/>
      <c r="CC34" s="306"/>
      <c r="CD34" s="306"/>
      <c r="CE34" s="306"/>
      <c r="CF34" s="306"/>
      <c r="CG34" s="306"/>
      <c r="CH34" s="306"/>
      <c r="CI34" s="306"/>
      <c r="CJ34" s="306"/>
      <c r="CK34" s="306"/>
      <c r="CL34" s="306"/>
      <c r="CM34" s="306"/>
      <c r="CN34" s="306"/>
      <c r="CO34" s="306"/>
      <c r="CP34" s="525"/>
      <c r="CQ34" s="525"/>
      <c r="CR34" s="525"/>
      <c r="CS34" s="525"/>
      <c r="CT34" s="525"/>
      <c r="CU34" s="525"/>
      <c r="CV34" s="525"/>
      <c r="CW34" s="525"/>
      <c r="CX34" s="525"/>
      <c r="CY34" s="525"/>
      <c r="CZ34" s="525"/>
      <c r="DA34" s="525"/>
      <c r="DB34" s="525"/>
      <c r="DC34" s="525"/>
      <c r="DD34" s="525"/>
      <c r="DE34" s="525"/>
      <c r="DF34" s="525"/>
      <c r="DG34" s="525"/>
      <c r="DH34" s="525"/>
      <c r="DI34" s="525"/>
      <c r="DJ34" s="525"/>
      <c r="DK34" s="525"/>
      <c r="DL34" s="525"/>
      <c r="DM34" s="525"/>
      <c r="DN34" s="525"/>
      <c r="DO34" s="525"/>
      <c r="DP34" s="525"/>
      <c r="DQ34" s="525"/>
      <c r="DR34" s="525"/>
      <c r="DS34" s="525"/>
      <c r="DT34" s="525"/>
      <c r="DU34" s="525"/>
      <c r="DV34" s="525"/>
      <c r="DW34" s="525"/>
      <c r="DX34" s="525"/>
      <c r="DY34" s="525"/>
      <c r="DZ34" s="525"/>
      <c r="EA34" s="525"/>
      <c r="EB34" s="525"/>
      <c r="EC34" s="525"/>
      <c r="ED34" s="525"/>
      <c r="EE34" s="525"/>
      <c r="EF34" s="525"/>
      <c r="EG34" s="525"/>
      <c r="EH34" s="525"/>
      <c r="EI34" s="525"/>
      <c r="EJ34" s="525"/>
      <c r="EK34" s="628"/>
    </row>
    <row r="35" spans="1:141" s="25" customFormat="1" ht="12.75" x14ac:dyDescent="0.2">
      <c r="A35" s="313" t="s">
        <v>133</v>
      </c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06"/>
      <c r="Z35" s="306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  <c r="AM35" s="306"/>
      <c r="AN35" s="306"/>
      <c r="AO35" s="306"/>
      <c r="AP35" s="525" t="s">
        <v>1487</v>
      </c>
      <c r="AQ35" s="525"/>
      <c r="AR35" s="525"/>
      <c r="AS35" s="525"/>
      <c r="AT35" s="525"/>
      <c r="AU35" s="525"/>
      <c r="AV35" s="525"/>
      <c r="AW35" s="525"/>
      <c r="AX35" s="525"/>
      <c r="AY35" s="306" t="s">
        <v>1488</v>
      </c>
      <c r="AZ35" s="306"/>
      <c r="BA35" s="306"/>
      <c r="BB35" s="306"/>
      <c r="BC35" s="306"/>
      <c r="BD35" s="634"/>
      <c r="BE35" s="305" t="s">
        <v>422</v>
      </c>
      <c r="BF35" s="306"/>
      <c r="BG35" s="306"/>
      <c r="BH35" s="306"/>
      <c r="BI35" s="306"/>
      <c r="BJ35" s="525"/>
      <c r="BK35" s="525"/>
      <c r="BL35" s="525"/>
      <c r="BM35" s="525"/>
      <c r="BN35" s="525"/>
      <c r="BO35" s="525"/>
      <c r="BP35" s="525"/>
      <c r="BQ35" s="525"/>
      <c r="BR35" s="525"/>
      <c r="BS35" s="525"/>
      <c r="BT35" s="525"/>
      <c r="BU35" s="525"/>
      <c r="BV35" s="525"/>
      <c r="BW35" s="525"/>
      <c r="BX35" s="525"/>
      <c r="BY35" s="525"/>
      <c r="BZ35" s="525"/>
      <c r="CA35" s="525"/>
      <c r="CB35" s="525"/>
      <c r="CC35" s="306"/>
      <c r="CD35" s="306"/>
      <c r="CE35" s="306"/>
      <c r="CF35" s="306"/>
      <c r="CG35" s="306"/>
      <c r="CH35" s="306"/>
      <c r="CI35" s="306"/>
      <c r="CJ35" s="306"/>
      <c r="CK35" s="306"/>
      <c r="CL35" s="306"/>
      <c r="CM35" s="306"/>
      <c r="CN35" s="306"/>
      <c r="CO35" s="306"/>
      <c r="CP35" s="525"/>
      <c r="CQ35" s="525"/>
      <c r="CR35" s="525"/>
      <c r="CS35" s="525"/>
      <c r="CT35" s="525"/>
      <c r="CU35" s="525"/>
      <c r="CV35" s="525"/>
      <c r="CW35" s="525"/>
      <c r="CX35" s="525"/>
      <c r="CY35" s="525"/>
      <c r="CZ35" s="525"/>
      <c r="DA35" s="525"/>
      <c r="DB35" s="525"/>
      <c r="DC35" s="525"/>
      <c r="DD35" s="525"/>
      <c r="DE35" s="525"/>
      <c r="DF35" s="525"/>
      <c r="DG35" s="525"/>
      <c r="DH35" s="525"/>
      <c r="DI35" s="525"/>
      <c r="DJ35" s="525"/>
      <c r="DK35" s="525"/>
      <c r="DL35" s="525"/>
      <c r="DM35" s="525"/>
      <c r="DN35" s="525"/>
      <c r="DO35" s="525"/>
      <c r="DP35" s="525"/>
      <c r="DQ35" s="525"/>
      <c r="DR35" s="525"/>
      <c r="DS35" s="525"/>
      <c r="DT35" s="525"/>
      <c r="DU35" s="525"/>
      <c r="DV35" s="525"/>
      <c r="DW35" s="525"/>
      <c r="DX35" s="525"/>
      <c r="DY35" s="525"/>
      <c r="DZ35" s="525"/>
      <c r="EA35" s="525"/>
      <c r="EB35" s="525"/>
      <c r="EC35" s="525"/>
      <c r="ED35" s="525"/>
      <c r="EE35" s="525"/>
      <c r="EF35" s="525"/>
      <c r="EG35" s="525"/>
      <c r="EH35" s="525"/>
      <c r="EI35" s="525"/>
      <c r="EJ35" s="525"/>
      <c r="EK35" s="628"/>
    </row>
    <row r="36" spans="1:141" s="25" customFormat="1" ht="12.75" x14ac:dyDescent="0.2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/>
      <c r="AN36" s="306"/>
      <c r="AO36" s="306"/>
      <c r="AP36" s="525"/>
      <c r="AQ36" s="525"/>
      <c r="AR36" s="525"/>
      <c r="AS36" s="525"/>
      <c r="AT36" s="525"/>
      <c r="AU36" s="525"/>
      <c r="AV36" s="525"/>
      <c r="AW36" s="525"/>
      <c r="AX36" s="525"/>
      <c r="AY36" s="306"/>
      <c r="AZ36" s="306"/>
      <c r="BA36" s="306"/>
      <c r="BB36" s="306"/>
      <c r="BC36" s="306"/>
      <c r="BD36" s="634"/>
      <c r="BE36" s="305"/>
      <c r="BF36" s="306"/>
      <c r="BG36" s="306"/>
      <c r="BH36" s="306"/>
      <c r="BI36" s="306"/>
      <c r="BJ36" s="525"/>
      <c r="BK36" s="525"/>
      <c r="BL36" s="525"/>
      <c r="BM36" s="525"/>
      <c r="BN36" s="525"/>
      <c r="BO36" s="525"/>
      <c r="BP36" s="525"/>
      <c r="BQ36" s="525"/>
      <c r="BR36" s="525"/>
      <c r="BS36" s="525"/>
      <c r="BT36" s="525"/>
      <c r="BU36" s="525"/>
      <c r="BV36" s="525"/>
      <c r="BW36" s="525"/>
      <c r="BX36" s="525"/>
      <c r="BY36" s="525"/>
      <c r="BZ36" s="525"/>
      <c r="CA36" s="525"/>
      <c r="CB36" s="525"/>
      <c r="CC36" s="306"/>
      <c r="CD36" s="306"/>
      <c r="CE36" s="306"/>
      <c r="CF36" s="306"/>
      <c r="CG36" s="306"/>
      <c r="CH36" s="306"/>
      <c r="CI36" s="306"/>
      <c r="CJ36" s="306"/>
      <c r="CK36" s="306"/>
      <c r="CL36" s="306"/>
      <c r="CM36" s="306"/>
      <c r="CN36" s="306"/>
      <c r="CO36" s="306"/>
      <c r="CP36" s="525"/>
      <c r="CQ36" s="525"/>
      <c r="CR36" s="525"/>
      <c r="CS36" s="525"/>
      <c r="CT36" s="525"/>
      <c r="CU36" s="525"/>
      <c r="CV36" s="525"/>
      <c r="CW36" s="525"/>
      <c r="CX36" s="525"/>
      <c r="CY36" s="525"/>
      <c r="CZ36" s="525"/>
      <c r="DA36" s="525"/>
      <c r="DB36" s="525"/>
      <c r="DC36" s="525"/>
      <c r="DD36" s="525"/>
      <c r="DE36" s="525"/>
      <c r="DF36" s="525"/>
      <c r="DG36" s="525"/>
      <c r="DH36" s="525"/>
      <c r="DI36" s="525"/>
      <c r="DJ36" s="525"/>
      <c r="DK36" s="525"/>
      <c r="DL36" s="525"/>
      <c r="DM36" s="525"/>
      <c r="DN36" s="525"/>
      <c r="DO36" s="525"/>
      <c r="DP36" s="525"/>
      <c r="DQ36" s="525"/>
      <c r="DR36" s="525"/>
      <c r="DS36" s="525"/>
      <c r="DT36" s="525"/>
      <c r="DU36" s="525"/>
      <c r="DV36" s="525"/>
      <c r="DW36" s="525"/>
      <c r="DX36" s="525"/>
      <c r="DY36" s="525"/>
      <c r="DZ36" s="525"/>
      <c r="EA36" s="525"/>
      <c r="EB36" s="525"/>
      <c r="EC36" s="525"/>
      <c r="ED36" s="525"/>
      <c r="EE36" s="525"/>
      <c r="EF36" s="525"/>
      <c r="EG36" s="525"/>
      <c r="EH36" s="525"/>
      <c r="EI36" s="525"/>
      <c r="EJ36" s="525"/>
      <c r="EK36" s="628"/>
    </row>
    <row r="37" spans="1:141" s="25" customFormat="1" ht="15" customHeight="1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306"/>
      <c r="Z37" s="306"/>
      <c r="AA37" s="306"/>
      <c r="AB37" s="306"/>
      <c r="AC37" s="306"/>
      <c r="AD37" s="306"/>
      <c r="AE37" s="306"/>
      <c r="AF37" s="306"/>
      <c r="AG37" s="306"/>
      <c r="AH37" s="306"/>
      <c r="AI37" s="306"/>
      <c r="AJ37" s="306"/>
      <c r="AK37" s="306"/>
      <c r="AL37" s="306"/>
      <c r="AM37" s="306"/>
      <c r="AN37" s="306"/>
      <c r="AO37" s="306"/>
      <c r="AP37" s="525" t="s">
        <v>1487</v>
      </c>
      <c r="AQ37" s="525"/>
      <c r="AR37" s="525"/>
      <c r="AS37" s="525"/>
      <c r="AT37" s="525"/>
      <c r="AU37" s="525"/>
      <c r="AV37" s="525"/>
      <c r="AW37" s="525"/>
      <c r="AX37" s="525"/>
      <c r="AY37" s="306" t="s">
        <v>1488</v>
      </c>
      <c r="AZ37" s="306"/>
      <c r="BA37" s="306"/>
      <c r="BB37" s="306"/>
      <c r="BC37" s="306"/>
      <c r="BD37" s="634"/>
      <c r="BE37" s="305"/>
      <c r="BF37" s="306"/>
      <c r="BG37" s="306"/>
      <c r="BH37" s="306"/>
      <c r="BI37" s="306"/>
      <c r="BJ37" s="525"/>
      <c r="BK37" s="525"/>
      <c r="BL37" s="525"/>
      <c r="BM37" s="525"/>
      <c r="BN37" s="525"/>
      <c r="BO37" s="525"/>
      <c r="BP37" s="525"/>
      <c r="BQ37" s="525"/>
      <c r="BR37" s="525"/>
      <c r="BS37" s="525"/>
      <c r="BT37" s="525"/>
      <c r="BU37" s="525"/>
      <c r="BV37" s="525"/>
      <c r="BW37" s="525"/>
      <c r="BX37" s="525"/>
      <c r="BY37" s="525"/>
      <c r="BZ37" s="525"/>
      <c r="CA37" s="525"/>
      <c r="CB37" s="525"/>
      <c r="CC37" s="306"/>
      <c r="CD37" s="306"/>
      <c r="CE37" s="306"/>
      <c r="CF37" s="306"/>
      <c r="CG37" s="306"/>
      <c r="CH37" s="306"/>
      <c r="CI37" s="306"/>
      <c r="CJ37" s="306"/>
      <c r="CK37" s="306"/>
      <c r="CL37" s="306"/>
      <c r="CM37" s="306"/>
      <c r="CN37" s="306"/>
      <c r="CO37" s="306"/>
      <c r="CP37" s="525"/>
      <c r="CQ37" s="525"/>
      <c r="CR37" s="525"/>
      <c r="CS37" s="525"/>
      <c r="CT37" s="525"/>
      <c r="CU37" s="525"/>
      <c r="CV37" s="525"/>
      <c r="CW37" s="525"/>
      <c r="CX37" s="525"/>
      <c r="CY37" s="525"/>
      <c r="CZ37" s="525"/>
      <c r="DA37" s="525"/>
      <c r="DB37" s="525"/>
      <c r="DC37" s="525"/>
      <c r="DD37" s="525"/>
      <c r="DE37" s="525"/>
      <c r="DF37" s="525"/>
      <c r="DG37" s="525"/>
      <c r="DH37" s="525"/>
      <c r="DI37" s="525"/>
      <c r="DJ37" s="525"/>
      <c r="DK37" s="525"/>
      <c r="DL37" s="525"/>
      <c r="DM37" s="525"/>
      <c r="DN37" s="525"/>
      <c r="DO37" s="525"/>
      <c r="DP37" s="525"/>
      <c r="DQ37" s="525"/>
      <c r="DR37" s="525"/>
      <c r="DS37" s="525"/>
      <c r="DT37" s="525"/>
      <c r="DU37" s="525"/>
      <c r="DV37" s="525"/>
      <c r="DW37" s="525"/>
      <c r="DX37" s="525"/>
      <c r="DY37" s="525"/>
      <c r="DZ37" s="525"/>
      <c r="EA37" s="525"/>
      <c r="EB37" s="525"/>
      <c r="EC37" s="525"/>
      <c r="ED37" s="525"/>
      <c r="EE37" s="525"/>
      <c r="EF37" s="525"/>
      <c r="EG37" s="525"/>
      <c r="EH37" s="525"/>
      <c r="EI37" s="525"/>
      <c r="EJ37" s="525"/>
      <c r="EK37" s="628"/>
    </row>
    <row r="38" spans="1:141" s="25" customFormat="1" ht="12.75" x14ac:dyDescent="0.2">
      <c r="A38" s="304" t="s">
        <v>535</v>
      </c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6" t="s">
        <v>39</v>
      </c>
      <c r="Z38" s="30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306"/>
      <c r="AM38" s="306"/>
      <c r="AN38" s="306"/>
      <c r="AO38" s="306"/>
      <c r="AP38" s="525" t="s">
        <v>1491</v>
      </c>
      <c r="AQ38" s="525"/>
      <c r="AR38" s="525"/>
      <c r="AS38" s="525"/>
      <c r="AT38" s="525"/>
      <c r="AU38" s="525"/>
      <c r="AV38" s="525"/>
      <c r="AW38" s="525"/>
      <c r="AX38" s="525"/>
      <c r="AY38" s="306" t="s">
        <v>1492</v>
      </c>
      <c r="AZ38" s="306"/>
      <c r="BA38" s="306"/>
      <c r="BB38" s="306"/>
      <c r="BC38" s="306"/>
      <c r="BD38" s="634"/>
      <c r="BE38" s="305" t="s">
        <v>158</v>
      </c>
      <c r="BF38" s="306"/>
      <c r="BG38" s="306"/>
      <c r="BH38" s="306"/>
      <c r="BI38" s="306"/>
      <c r="BJ38" s="525"/>
      <c r="BK38" s="525"/>
      <c r="BL38" s="525"/>
      <c r="BM38" s="525"/>
      <c r="BN38" s="525"/>
      <c r="BO38" s="525"/>
      <c r="BP38" s="525"/>
      <c r="BQ38" s="525"/>
      <c r="BR38" s="525" t="s">
        <v>39</v>
      </c>
      <c r="BS38" s="525"/>
      <c r="BT38" s="525"/>
      <c r="BU38" s="525"/>
      <c r="BV38" s="525"/>
      <c r="BW38" s="525"/>
      <c r="BX38" s="525"/>
      <c r="BY38" s="525"/>
      <c r="BZ38" s="525"/>
      <c r="CA38" s="525"/>
      <c r="CB38" s="525"/>
      <c r="CC38" s="306" t="s">
        <v>39</v>
      </c>
      <c r="CD38" s="306"/>
      <c r="CE38" s="306"/>
      <c r="CF38" s="306"/>
      <c r="CG38" s="306"/>
      <c r="CH38" s="306"/>
      <c r="CI38" s="306"/>
      <c r="CJ38" s="306" t="s">
        <v>39</v>
      </c>
      <c r="CK38" s="306"/>
      <c r="CL38" s="306"/>
      <c r="CM38" s="306"/>
      <c r="CN38" s="306"/>
      <c r="CO38" s="306"/>
      <c r="CP38" s="525" t="s">
        <v>39</v>
      </c>
      <c r="CQ38" s="525"/>
      <c r="CR38" s="525"/>
      <c r="CS38" s="525"/>
      <c r="CT38" s="525"/>
      <c r="CU38" s="525"/>
      <c r="CV38" s="525"/>
      <c r="CW38" s="525" t="s">
        <v>39</v>
      </c>
      <c r="CX38" s="525"/>
      <c r="CY38" s="525"/>
      <c r="CZ38" s="525"/>
      <c r="DA38" s="525"/>
      <c r="DB38" s="525"/>
      <c r="DC38" s="525"/>
      <c r="DD38" s="525"/>
      <c r="DE38" s="525"/>
      <c r="DF38" s="525"/>
      <c r="DG38" s="525"/>
      <c r="DH38" s="525"/>
      <c r="DI38" s="525"/>
      <c r="DJ38" s="525"/>
      <c r="DK38" s="525"/>
      <c r="DL38" s="525"/>
      <c r="DM38" s="525" t="s">
        <v>39</v>
      </c>
      <c r="DN38" s="525"/>
      <c r="DO38" s="525"/>
      <c r="DP38" s="525"/>
      <c r="DQ38" s="525"/>
      <c r="DR38" s="525"/>
      <c r="DS38" s="525"/>
      <c r="DT38" s="525"/>
      <c r="DU38" s="525" t="s">
        <v>39</v>
      </c>
      <c r="DV38" s="525"/>
      <c r="DW38" s="525"/>
      <c r="DX38" s="525"/>
      <c r="DY38" s="525"/>
      <c r="DZ38" s="525"/>
      <c r="EA38" s="525"/>
      <c r="EB38" s="525"/>
      <c r="EC38" s="525" t="s">
        <v>39</v>
      </c>
      <c r="ED38" s="525"/>
      <c r="EE38" s="525"/>
      <c r="EF38" s="525"/>
      <c r="EG38" s="525"/>
      <c r="EH38" s="525"/>
      <c r="EI38" s="525"/>
      <c r="EJ38" s="525"/>
      <c r="EK38" s="628"/>
    </row>
    <row r="39" spans="1:141" s="25" customFormat="1" ht="12.75" x14ac:dyDescent="0.2">
      <c r="A39" s="290" t="s">
        <v>28</v>
      </c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/>
      <c r="AN39" s="306"/>
      <c r="AO39" s="306"/>
      <c r="AP39" s="525"/>
      <c r="AQ39" s="525"/>
      <c r="AR39" s="525"/>
      <c r="AS39" s="525"/>
      <c r="AT39" s="525"/>
      <c r="AU39" s="525"/>
      <c r="AV39" s="525"/>
      <c r="AW39" s="525"/>
      <c r="AX39" s="525"/>
      <c r="AY39" s="306"/>
      <c r="AZ39" s="306"/>
      <c r="BA39" s="306"/>
      <c r="BB39" s="306"/>
      <c r="BC39" s="306"/>
      <c r="BD39" s="634"/>
      <c r="BE39" s="305"/>
      <c r="BF39" s="306"/>
      <c r="BG39" s="306"/>
      <c r="BH39" s="306"/>
      <c r="BI39" s="306"/>
      <c r="BJ39" s="525"/>
      <c r="BK39" s="525"/>
      <c r="BL39" s="525"/>
      <c r="BM39" s="525"/>
      <c r="BN39" s="525"/>
      <c r="BO39" s="525"/>
      <c r="BP39" s="525"/>
      <c r="BQ39" s="525"/>
      <c r="BR39" s="525"/>
      <c r="BS39" s="525"/>
      <c r="BT39" s="525"/>
      <c r="BU39" s="525"/>
      <c r="BV39" s="525"/>
      <c r="BW39" s="525"/>
      <c r="BX39" s="525"/>
      <c r="BY39" s="525"/>
      <c r="BZ39" s="525"/>
      <c r="CA39" s="525"/>
      <c r="CB39" s="525"/>
      <c r="CC39" s="306"/>
      <c r="CD39" s="306"/>
      <c r="CE39" s="306"/>
      <c r="CF39" s="306"/>
      <c r="CG39" s="306"/>
      <c r="CH39" s="306"/>
      <c r="CI39" s="306"/>
      <c r="CJ39" s="306"/>
      <c r="CK39" s="306"/>
      <c r="CL39" s="306"/>
      <c r="CM39" s="306"/>
      <c r="CN39" s="306"/>
      <c r="CO39" s="306"/>
      <c r="CP39" s="525"/>
      <c r="CQ39" s="525"/>
      <c r="CR39" s="525"/>
      <c r="CS39" s="525"/>
      <c r="CT39" s="525"/>
      <c r="CU39" s="525"/>
      <c r="CV39" s="525"/>
      <c r="CW39" s="525"/>
      <c r="CX39" s="525"/>
      <c r="CY39" s="525"/>
      <c r="CZ39" s="525"/>
      <c r="DA39" s="525"/>
      <c r="DB39" s="525"/>
      <c r="DC39" s="525"/>
      <c r="DD39" s="525"/>
      <c r="DE39" s="525"/>
      <c r="DF39" s="525"/>
      <c r="DG39" s="525"/>
      <c r="DH39" s="525"/>
      <c r="DI39" s="525"/>
      <c r="DJ39" s="525"/>
      <c r="DK39" s="525"/>
      <c r="DL39" s="525"/>
      <c r="DM39" s="525"/>
      <c r="DN39" s="525"/>
      <c r="DO39" s="525"/>
      <c r="DP39" s="525"/>
      <c r="DQ39" s="525"/>
      <c r="DR39" s="525"/>
      <c r="DS39" s="525"/>
      <c r="DT39" s="525"/>
      <c r="DU39" s="525"/>
      <c r="DV39" s="525"/>
      <c r="DW39" s="525"/>
      <c r="DX39" s="525"/>
      <c r="DY39" s="525"/>
      <c r="DZ39" s="525"/>
      <c r="EA39" s="525"/>
      <c r="EB39" s="525"/>
      <c r="EC39" s="525"/>
      <c r="ED39" s="525"/>
      <c r="EE39" s="525"/>
      <c r="EF39" s="525"/>
      <c r="EG39" s="525"/>
      <c r="EH39" s="525"/>
      <c r="EI39" s="525"/>
      <c r="EJ39" s="525"/>
      <c r="EK39" s="628"/>
    </row>
    <row r="40" spans="1:141" s="25" customFormat="1" ht="12.75" x14ac:dyDescent="0.2">
      <c r="A40" s="313" t="s">
        <v>133</v>
      </c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06"/>
      <c r="Z40" s="306"/>
      <c r="AA40" s="306"/>
      <c r="AB40" s="306"/>
      <c r="AC40" s="306"/>
      <c r="AD40" s="306"/>
      <c r="AE40" s="306"/>
      <c r="AF40" s="306"/>
      <c r="AG40" s="306"/>
      <c r="AH40" s="306"/>
      <c r="AI40" s="306"/>
      <c r="AJ40" s="306"/>
      <c r="AK40" s="306"/>
      <c r="AL40" s="306"/>
      <c r="AM40" s="306"/>
      <c r="AN40" s="306"/>
      <c r="AO40" s="306"/>
      <c r="AP40" s="525" t="s">
        <v>1491</v>
      </c>
      <c r="AQ40" s="525"/>
      <c r="AR40" s="525"/>
      <c r="AS40" s="525"/>
      <c r="AT40" s="525"/>
      <c r="AU40" s="525"/>
      <c r="AV40" s="525"/>
      <c r="AW40" s="525"/>
      <c r="AX40" s="525"/>
      <c r="AY40" s="306" t="s">
        <v>1492</v>
      </c>
      <c r="AZ40" s="306"/>
      <c r="BA40" s="306"/>
      <c r="BB40" s="306"/>
      <c r="BC40" s="306"/>
      <c r="BD40" s="634"/>
      <c r="BE40" s="305" t="s">
        <v>423</v>
      </c>
      <c r="BF40" s="306"/>
      <c r="BG40" s="306"/>
      <c r="BH40" s="306"/>
      <c r="BI40" s="306"/>
      <c r="BJ40" s="525"/>
      <c r="BK40" s="525"/>
      <c r="BL40" s="525"/>
      <c r="BM40" s="525"/>
      <c r="BN40" s="525"/>
      <c r="BO40" s="525"/>
      <c r="BP40" s="525"/>
      <c r="BQ40" s="525"/>
      <c r="BR40" s="525"/>
      <c r="BS40" s="525"/>
      <c r="BT40" s="525"/>
      <c r="BU40" s="525"/>
      <c r="BV40" s="525"/>
      <c r="BW40" s="525"/>
      <c r="BX40" s="525"/>
      <c r="BY40" s="525"/>
      <c r="BZ40" s="525"/>
      <c r="CA40" s="525"/>
      <c r="CB40" s="525"/>
      <c r="CC40" s="306"/>
      <c r="CD40" s="306"/>
      <c r="CE40" s="306"/>
      <c r="CF40" s="306"/>
      <c r="CG40" s="306"/>
      <c r="CH40" s="306"/>
      <c r="CI40" s="306"/>
      <c r="CJ40" s="306"/>
      <c r="CK40" s="306"/>
      <c r="CL40" s="306"/>
      <c r="CM40" s="306"/>
      <c r="CN40" s="306"/>
      <c r="CO40" s="306"/>
      <c r="CP40" s="525"/>
      <c r="CQ40" s="525"/>
      <c r="CR40" s="525"/>
      <c r="CS40" s="525"/>
      <c r="CT40" s="525"/>
      <c r="CU40" s="525"/>
      <c r="CV40" s="525"/>
      <c r="CW40" s="525"/>
      <c r="CX40" s="525"/>
      <c r="CY40" s="525"/>
      <c r="CZ40" s="525"/>
      <c r="DA40" s="525"/>
      <c r="DB40" s="525"/>
      <c r="DC40" s="525"/>
      <c r="DD40" s="525"/>
      <c r="DE40" s="525"/>
      <c r="DF40" s="525"/>
      <c r="DG40" s="525"/>
      <c r="DH40" s="525"/>
      <c r="DI40" s="525"/>
      <c r="DJ40" s="525"/>
      <c r="DK40" s="525"/>
      <c r="DL40" s="525"/>
      <c r="DM40" s="525"/>
      <c r="DN40" s="525"/>
      <c r="DO40" s="525"/>
      <c r="DP40" s="525"/>
      <c r="DQ40" s="525"/>
      <c r="DR40" s="525"/>
      <c r="DS40" s="525"/>
      <c r="DT40" s="525"/>
      <c r="DU40" s="525"/>
      <c r="DV40" s="525"/>
      <c r="DW40" s="525"/>
      <c r="DX40" s="525"/>
      <c r="DY40" s="525"/>
      <c r="DZ40" s="525"/>
      <c r="EA40" s="525"/>
      <c r="EB40" s="525"/>
      <c r="EC40" s="525"/>
      <c r="ED40" s="525"/>
      <c r="EE40" s="525"/>
      <c r="EF40" s="525"/>
      <c r="EG40" s="525"/>
      <c r="EH40" s="525"/>
      <c r="EI40" s="525"/>
      <c r="EJ40" s="525"/>
      <c r="EK40" s="628"/>
    </row>
    <row r="41" spans="1:141" s="25" customFormat="1" ht="12.75" x14ac:dyDescent="0.2">
      <c r="A41" s="29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/>
      <c r="AN41" s="306"/>
      <c r="AO41" s="306"/>
      <c r="AP41" s="525"/>
      <c r="AQ41" s="525"/>
      <c r="AR41" s="525"/>
      <c r="AS41" s="525"/>
      <c r="AT41" s="525"/>
      <c r="AU41" s="525"/>
      <c r="AV41" s="525"/>
      <c r="AW41" s="525"/>
      <c r="AX41" s="525"/>
      <c r="AY41" s="306"/>
      <c r="AZ41" s="306"/>
      <c r="BA41" s="306"/>
      <c r="BB41" s="306"/>
      <c r="BC41" s="306"/>
      <c r="BD41" s="634"/>
      <c r="BE41" s="305"/>
      <c r="BF41" s="306"/>
      <c r="BG41" s="306"/>
      <c r="BH41" s="306"/>
      <c r="BI41" s="306"/>
      <c r="BJ41" s="525"/>
      <c r="BK41" s="525"/>
      <c r="BL41" s="525"/>
      <c r="BM41" s="525"/>
      <c r="BN41" s="525"/>
      <c r="BO41" s="525"/>
      <c r="BP41" s="525"/>
      <c r="BQ41" s="525"/>
      <c r="BR41" s="525"/>
      <c r="BS41" s="525"/>
      <c r="BT41" s="525"/>
      <c r="BU41" s="525"/>
      <c r="BV41" s="525"/>
      <c r="BW41" s="525"/>
      <c r="BX41" s="525"/>
      <c r="BY41" s="525"/>
      <c r="BZ41" s="525"/>
      <c r="CA41" s="525"/>
      <c r="CB41" s="525"/>
      <c r="CC41" s="306"/>
      <c r="CD41" s="306"/>
      <c r="CE41" s="306"/>
      <c r="CF41" s="306"/>
      <c r="CG41" s="306"/>
      <c r="CH41" s="306"/>
      <c r="CI41" s="306"/>
      <c r="CJ41" s="306"/>
      <c r="CK41" s="306"/>
      <c r="CL41" s="306"/>
      <c r="CM41" s="306"/>
      <c r="CN41" s="306"/>
      <c r="CO41" s="306"/>
      <c r="CP41" s="525"/>
      <c r="CQ41" s="525"/>
      <c r="CR41" s="525"/>
      <c r="CS41" s="525"/>
      <c r="CT41" s="525"/>
      <c r="CU41" s="525"/>
      <c r="CV41" s="525"/>
      <c r="CW41" s="525"/>
      <c r="CX41" s="525"/>
      <c r="CY41" s="525"/>
      <c r="CZ41" s="525"/>
      <c r="DA41" s="525"/>
      <c r="DB41" s="525"/>
      <c r="DC41" s="525"/>
      <c r="DD41" s="525"/>
      <c r="DE41" s="525"/>
      <c r="DF41" s="525"/>
      <c r="DG41" s="525"/>
      <c r="DH41" s="525"/>
      <c r="DI41" s="525"/>
      <c r="DJ41" s="525"/>
      <c r="DK41" s="525"/>
      <c r="DL41" s="525"/>
      <c r="DM41" s="525"/>
      <c r="DN41" s="525"/>
      <c r="DO41" s="525"/>
      <c r="DP41" s="525"/>
      <c r="DQ41" s="525"/>
      <c r="DR41" s="525"/>
      <c r="DS41" s="525"/>
      <c r="DT41" s="525"/>
      <c r="DU41" s="525"/>
      <c r="DV41" s="525"/>
      <c r="DW41" s="525"/>
      <c r="DX41" s="525"/>
      <c r="DY41" s="525"/>
      <c r="DZ41" s="525"/>
      <c r="EA41" s="525"/>
      <c r="EB41" s="525"/>
      <c r="EC41" s="525"/>
      <c r="ED41" s="525"/>
      <c r="EE41" s="525"/>
      <c r="EF41" s="525"/>
      <c r="EG41" s="525"/>
      <c r="EH41" s="525"/>
      <c r="EI41" s="525"/>
      <c r="EJ41" s="525"/>
      <c r="EK41" s="628"/>
    </row>
    <row r="42" spans="1:141" s="25" customFormat="1" ht="15" customHeight="1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306"/>
      <c r="AM42" s="306"/>
      <c r="AN42" s="306"/>
      <c r="AO42" s="306"/>
      <c r="AP42" s="525" t="s">
        <v>1491</v>
      </c>
      <c r="AQ42" s="525"/>
      <c r="AR42" s="525"/>
      <c r="AS42" s="525"/>
      <c r="AT42" s="525"/>
      <c r="AU42" s="525"/>
      <c r="AV42" s="525"/>
      <c r="AW42" s="525"/>
      <c r="AX42" s="525"/>
      <c r="AY42" s="306" t="s">
        <v>1492</v>
      </c>
      <c r="AZ42" s="306"/>
      <c r="BA42" s="306"/>
      <c r="BB42" s="306"/>
      <c r="BC42" s="306"/>
      <c r="BD42" s="634"/>
      <c r="BE42" s="305"/>
      <c r="BF42" s="306"/>
      <c r="BG42" s="306"/>
      <c r="BH42" s="306"/>
      <c r="BI42" s="306"/>
      <c r="BJ42" s="525"/>
      <c r="BK42" s="525"/>
      <c r="BL42" s="525"/>
      <c r="BM42" s="525"/>
      <c r="BN42" s="525"/>
      <c r="BO42" s="525"/>
      <c r="BP42" s="525"/>
      <c r="BQ42" s="525"/>
      <c r="BR42" s="525"/>
      <c r="BS42" s="525"/>
      <c r="BT42" s="525"/>
      <c r="BU42" s="525"/>
      <c r="BV42" s="525"/>
      <c r="BW42" s="525"/>
      <c r="BX42" s="525"/>
      <c r="BY42" s="525"/>
      <c r="BZ42" s="525"/>
      <c r="CA42" s="525"/>
      <c r="CB42" s="525"/>
      <c r="CC42" s="306"/>
      <c r="CD42" s="306"/>
      <c r="CE42" s="306"/>
      <c r="CF42" s="306"/>
      <c r="CG42" s="306"/>
      <c r="CH42" s="306"/>
      <c r="CI42" s="306"/>
      <c r="CJ42" s="306"/>
      <c r="CK42" s="306"/>
      <c r="CL42" s="306"/>
      <c r="CM42" s="306"/>
      <c r="CN42" s="306"/>
      <c r="CO42" s="306"/>
      <c r="CP42" s="525"/>
      <c r="CQ42" s="525"/>
      <c r="CR42" s="525"/>
      <c r="CS42" s="525"/>
      <c r="CT42" s="525"/>
      <c r="CU42" s="525"/>
      <c r="CV42" s="525"/>
      <c r="CW42" s="525"/>
      <c r="CX42" s="525"/>
      <c r="CY42" s="525"/>
      <c r="CZ42" s="525"/>
      <c r="DA42" s="525"/>
      <c r="DB42" s="525"/>
      <c r="DC42" s="525"/>
      <c r="DD42" s="525"/>
      <c r="DE42" s="525"/>
      <c r="DF42" s="525"/>
      <c r="DG42" s="525"/>
      <c r="DH42" s="525"/>
      <c r="DI42" s="525"/>
      <c r="DJ42" s="525"/>
      <c r="DK42" s="525"/>
      <c r="DL42" s="525"/>
      <c r="DM42" s="525"/>
      <c r="DN42" s="525"/>
      <c r="DO42" s="525"/>
      <c r="DP42" s="525"/>
      <c r="DQ42" s="525"/>
      <c r="DR42" s="525"/>
      <c r="DS42" s="525"/>
      <c r="DT42" s="525"/>
      <c r="DU42" s="525"/>
      <c r="DV42" s="525"/>
      <c r="DW42" s="525"/>
      <c r="DX42" s="525"/>
      <c r="DY42" s="525"/>
      <c r="DZ42" s="525"/>
      <c r="EA42" s="525"/>
      <c r="EB42" s="525"/>
      <c r="EC42" s="525"/>
      <c r="ED42" s="525"/>
      <c r="EE42" s="525"/>
      <c r="EF42" s="525"/>
      <c r="EG42" s="525"/>
      <c r="EH42" s="525"/>
      <c r="EI42" s="525"/>
      <c r="EJ42" s="525"/>
      <c r="EK42" s="628"/>
    </row>
    <row r="43" spans="1:141" s="20" customFormat="1" ht="15" customHeight="1" thickBot="1" x14ac:dyDescent="0.25">
      <c r="A43" s="665"/>
      <c r="B43" s="665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76"/>
      <c r="Z43" s="676"/>
      <c r="AA43" s="676"/>
      <c r="AB43" s="676"/>
      <c r="AC43" s="676"/>
      <c r="AD43" s="676"/>
      <c r="AE43" s="676"/>
      <c r="AF43" s="676"/>
      <c r="AG43" s="676"/>
      <c r="AH43" s="676"/>
      <c r="AI43" s="676"/>
      <c r="AJ43" s="676"/>
      <c r="AK43" s="676"/>
      <c r="AL43" s="676"/>
      <c r="AM43" s="676"/>
      <c r="AN43" s="676"/>
      <c r="AO43" s="676"/>
      <c r="AP43" s="665"/>
      <c r="AQ43" s="665"/>
      <c r="AR43" s="665"/>
      <c r="AS43" s="665"/>
      <c r="AT43" s="665"/>
      <c r="AU43" s="665"/>
      <c r="AV43" s="665"/>
      <c r="AW43" s="665"/>
      <c r="AX43" s="665"/>
      <c r="AY43" s="677" t="s">
        <v>882</v>
      </c>
      <c r="AZ43" s="677"/>
      <c r="BA43" s="677"/>
      <c r="BB43" s="677"/>
      <c r="BC43" s="677"/>
      <c r="BD43" s="677"/>
      <c r="BE43" s="322" t="s">
        <v>42</v>
      </c>
      <c r="BF43" s="323"/>
      <c r="BG43" s="323"/>
      <c r="BH43" s="323"/>
      <c r="BI43" s="323"/>
      <c r="BJ43" s="643"/>
      <c r="BK43" s="641"/>
      <c r="BL43" s="641"/>
      <c r="BM43" s="641"/>
      <c r="BN43" s="641"/>
      <c r="BO43" s="641"/>
      <c r="BP43" s="641"/>
      <c r="BQ43" s="641"/>
      <c r="BR43" s="678" t="s">
        <v>39</v>
      </c>
      <c r="BS43" s="679"/>
      <c r="BT43" s="679"/>
      <c r="BU43" s="679"/>
      <c r="BV43" s="679"/>
      <c r="BW43" s="679"/>
      <c r="BX43" s="679"/>
      <c r="BY43" s="679"/>
      <c r="BZ43" s="679"/>
      <c r="CA43" s="679"/>
      <c r="CB43" s="680"/>
      <c r="CC43" s="681" t="s">
        <v>39</v>
      </c>
      <c r="CD43" s="682"/>
      <c r="CE43" s="682"/>
      <c r="CF43" s="682"/>
      <c r="CG43" s="682"/>
      <c r="CH43" s="682"/>
      <c r="CI43" s="683"/>
      <c r="CJ43" s="681" t="s">
        <v>39</v>
      </c>
      <c r="CK43" s="682"/>
      <c r="CL43" s="682"/>
      <c r="CM43" s="682"/>
      <c r="CN43" s="682"/>
      <c r="CO43" s="683"/>
      <c r="CP43" s="678" t="s">
        <v>39</v>
      </c>
      <c r="CQ43" s="679"/>
      <c r="CR43" s="679"/>
      <c r="CS43" s="679"/>
      <c r="CT43" s="679"/>
      <c r="CU43" s="679"/>
      <c r="CV43" s="680"/>
      <c r="CW43" s="678" t="s">
        <v>39</v>
      </c>
      <c r="CX43" s="679"/>
      <c r="CY43" s="679"/>
      <c r="CZ43" s="679"/>
      <c r="DA43" s="679"/>
      <c r="DB43" s="679"/>
      <c r="DC43" s="680"/>
      <c r="DD43" s="678"/>
      <c r="DE43" s="679"/>
      <c r="DF43" s="679"/>
      <c r="DG43" s="679"/>
      <c r="DH43" s="679"/>
      <c r="DI43" s="679"/>
      <c r="DJ43" s="679"/>
      <c r="DK43" s="679"/>
      <c r="DL43" s="680"/>
      <c r="DM43" s="678" t="s">
        <v>39</v>
      </c>
      <c r="DN43" s="679"/>
      <c r="DO43" s="679"/>
      <c r="DP43" s="679"/>
      <c r="DQ43" s="679"/>
      <c r="DR43" s="679"/>
      <c r="DS43" s="679"/>
      <c r="DT43" s="680"/>
      <c r="DU43" s="678" t="s">
        <v>39</v>
      </c>
      <c r="DV43" s="679"/>
      <c r="DW43" s="679"/>
      <c r="DX43" s="679"/>
      <c r="DY43" s="679"/>
      <c r="DZ43" s="679"/>
      <c r="EA43" s="679"/>
      <c r="EB43" s="680"/>
      <c r="EC43" s="678" t="s">
        <v>39</v>
      </c>
      <c r="ED43" s="679"/>
      <c r="EE43" s="679"/>
      <c r="EF43" s="679"/>
      <c r="EG43" s="679"/>
      <c r="EH43" s="679"/>
      <c r="EI43" s="679"/>
      <c r="EJ43" s="679"/>
      <c r="EK43" s="684"/>
    </row>
    <row r="46" spans="1:141" s="25" customFormat="1" ht="12.75" x14ac:dyDescent="0.2">
      <c r="A46" s="28" t="s">
        <v>45</v>
      </c>
    </row>
    <row r="47" spans="1:141" s="25" customFormat="1" ht="12.75" x14ac:dyDescent="0.2">
      <c r="A47" s="28" t="s">
        <v>86</v>
      </c>
    </row>
    <row r="48" spans="1:141" s="25" customFormat="1" ht="12.75" x14ac:dyDescent="0.2">
      <c r="A48" s="28" t="s">
        <v>85</v>
      </c>
      <c r="W48" s="288" t="str">
        <f>Лист1!$O$68</f>
        <v>директор</v>
      </c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8"/>
      <c r="AZ48" s="288"/>
      <c r="BA48" s="288"/>
      <c r="BB48" s="288"/>
      <c r="BC48" s="288"/>
      <c r="BD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Q48" s="288" t="str">
        <f>Лист1!$BB$68</f>
        <v>И.Ю. Лодырев</v>
      </c>
      <c r="CR48" s="288"/>
      <c r="CS48" s="288"/>
      <c r="CT48" s="288"/>
      <c r="CU48" s="288"/>
      <c r="CV48" s="288"/>
      <c r="CW48" s="288"/>
      <c r="CX48" s="288"/>
      <c r="CY48" s="288"/>
      <c r="CZ48" s="288"/>
      <c r="DA48" s="288"/>
      <c r="DB48" s="288"/>
      <c r="DC48" s="288"/>
      <c r="DD48" s="288"/>
      <c r="DE48" s="288"/>
      <c r="DF48" s="288"/>
      <c r="DG48" s="288"/>
      <c r="DH48" s="288"/>
      <c r="DI48" s="288"/>
      <c r="DJ48" s="288"/>
      <c r="DK48" s="288"/>
      <c r="DL48" s="288"/>
      <c r="DM48" s="288"/>
      <c r="DN48" s="288"/>
      <c r="DO48" s="288"/>
      <c r="DP48" s="288"/>
      <c r="DQ48" s="288"/>
      <c r="DR48" s="288"/>
      <c r="DS48" s="288"/>
      <c r="DT48" s="288"/>
      <c r="DU48" s="288"/>
      <c r="DV48" s="288"/>
      <c r="DW48" s="288"/>
      <c r="DX48" s="288"/>
    </row>
    <row r="49" spans="1:128" s="24" customFormat="1" ht="10.5" x14ac:dyDescent="0.2">
      <c r="W49" s="287" t="s">
        <v>46</v>
      </c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G49" s="287" t="s">
        <v>47</v>
      </c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Q49" s="287" t="s">
        <v>48</v>
      </c>
      <c r="CR49" s="287"/>
      <c r="CS49" s="287"/>
      <c r="CT49" s="287"/>
      <c r="CU49" s="287"/>
      <c r="CV49" s="287"/>
      <c r="CW49" s="287"/>
      <c r="CX49" s="287"/>
      <c r="CY49" s="287"/>
      <c r="CZ49" s="287"/>
      <c r="DA49" s="287"/>
      <c r="DB49" s="287"/>
      <c r="DC49" s="287"/>
      <c r="DD49" s="287"/>
      <c r="DE49" s="287"/>
      <c r="DF49" s="287"/>
      <c r="DG49" s="287"/>
      <c r="DH49" s="287"/>
      <c r="DI49" s="287"/>
      <c r="DJ49" s="287"/>
      <c r="DK49" s="287"/>
      <c r="DL49" s="287"/>
      <c r="DM49" s="287"/>
      <c r="DN49" s="287"/>
      <c r="DO49" s="287"/>
      <c r="DP49" s="287"/>
      <c r="DQ49" s="287"/>
      <c r="DR49" s="287"/>
      <c r="DS49" s="287"/>
      <c r="DT49" s="287"/>
      <c r="DU49" s="287"/>
      <c r="DV49" s="287"/>
      <c r="DW49" s="287"/>
      <c r="DX49" s="287"/>
    </row>
    <row r="50" spans="1:128" s="24" customFormat="1" ht="3" customHeight="1" x14ac:dyDescent="0.2"/>
    <row r="51" spans="1:128" s="25" customFormat="1" ht="12.75" x14ac:dyDescent="0.2">
      <c r="A51" s="28" t="s">
        <v>49</v>
      </c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88"/>
      <c r="AZ51" s="288"/>
      <c r="BA51" s="288"/>
      <c r="BB51" s="288"/>
      <c r="BC51" s="288"/>
      <c r="BD51" s="288"/>
      <c r="BG51" s="288"/>
      <c r="BH51" s="288"/>
      <c r="BI51" s="288"/>
      <c r="BJ51" s="288"/>
      <c r="BK51" s="288"/>
      <c r="BL51" s="288"/>
      <c r="BM51" s="288"/>
      <c r="BN51" s="288"/>
      <c r="BO51" s="288"/>
      <c r="BP51" s="288"/>
      <c r="BQ51" s="288"/>
      <c r="BR51" s="288"/>
      <c r="BS51" s="288"/>
      <c r="BT51" s="288"/>
      <c r="BU51" s="288"/>
      <c r="BV51" s="288"/>
      <c r="BW51" s="288"/>
      <c r="BX51" s="288"/>
      <c r="BY51" s="288"/>
      <c r="BZ51" s="288"/>
      <c r="CA51" s="288"/>
      <c r="CB51" s="288"/>
      <c r="CC51" s="288"/>
      <c r="CD51" s="288"/>
      <c r="CE51" s="288"/>
      <c r="CF51" s="288"/>
      <c r="CG51" s="288"/>
      <c r="CH51" s="288"/>
      <c r="CI51" s="288"/>
      <c r="CJ51" s="288"/>
      <c r="CK51" s="288"/>
      <c r="CL51" s="288"/>
      <c r="CM51" s="288"/>
      <c r="CN51" s="288"/>
      <c r="CQ51" s="284"/>
      <c r="CR51" s="284"/>
      <c r="CS51" s="284"/>
      <c r="CT51" s="284"/>
      <c r="CU51" s="284"/>
      <c r="CV51" s="284"/>
      <c r="CW51" s="284"/>
      <c r="CX51" s="284"/>
      <c r="CY51" s="284"/>
      <c r="CZ51" s="284"/>
      <c r="DA51" s="284"/>
      <c r="DB51" s="284"/>
      <c r="DC51" s="284"/>
      <c r="DD51" s="284"/>
      <c r="DE51" s="284"/>
      <c r="DF51" s="284"/>
      <c r="DG51" s="284"/>
      <c r="DH51" s="284"/>
      <c r="DI51" s="284"/>
      <c r="DJ51" s="284"/>
      <c r="DK51" s="284"/>
      <c r="DL51" s="284"/>
      <c r="DM51" s="284"/>
      <c r="DN51" s="284"/>
      <c r="DO51" s="284"/>
      <c r="DP51" s="284"/>
      <c r="DQ51" s="284"/>
      <c r="DR51" s="284"/>
      <c r="DS51" s="284"/>
      <c r="DT51" s="284"/>
      <c r="DU51" s="284"/>
      <c r="DV51" s="284"/>
      <c r="DW51" s="284"/>
      <c r="DX51" s="284"/>
    </row>
    <row r="52" spans="1:128" s="24" customFormat="1" ht="10.5" x14ac:dyDescent="0.2">
      <c r="W52" s="287" t="s">
        <v>46</v>
      </c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7"/>
      <c r="BC52" s="287"/>
      <c r="BD52" s="287"/>
      <c r="BG52" s="287" t="s">
        <v>87</v>
      </c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7"/>
      <c r="BY52" s="287"/>
      <c r="BZ52" s="287"/>
      <c r="CA52" s="287"/>
      <c r="CB52" s="287"/>
      <c r="CC52" s="287"/>
      <c r="CD52" s="287"/>
      <c r="CE52" s="287"/>
      <c r="CF52" s="287"/>
      <c r="CG52" s="287"/>
      <c r="CH52" s="287"/>
      <c r="CI52" s="287"/>
      <c r="CJ52" s="287"/>
      <c r="CK52" s="287"/>
      <c r="CL52" s="287"/>
      <c r="CM52" s="287"/>
      <c r="CN52" s="287"/>
      <c r="CQ52" s="287" t="s">
        <v>169</v>
      </c>
      <c r="CR52" s="287"/>
      <c r="CS52" s="287"/>
      <c r="CT52" s="287"/>
      <c r="CU52" s="287"/>
      <c r="CV52" s="287"/>
      <c r="CW52" s="287"/>
      <c r="CX52" s="287"/>
      <c r="CY52" s="287"/>
      <c r="CZ52" s="287"/>
      <c r="DA52" s="287"/>
      <c r="DB52" s="287"/>
      <c r="DC52" s="287"/>
      <c r="DD52" s="287"/>
      <c r="DE52" s="287"/>
      <c r="DF52" s="287"/>
      <c r="DG52" s="287"/>
      <c r="DH52" s="287"/>
      <c r="DI52" s="287"/>
      <c r="DJ52" s="287"/>
      <c r="DK52" s="287"/>
      <c r="DL52" s="287"/>
      <c r="DM52" s="287"/>
      <c r="DN52" s="287"/>
      <c r="DO52" s="287"/>
      <c r="DP52" s="287"/>
      <c r="DQ52" s="287"/>
      <c r="DR52" s="287"/>
      <c r="DS52" s="287"/>
      <c r="DT52" s="287"/>
      <c r="DU52" s="287"/>
      <c r="DV52" s="287"/>
      <c r="DW52" s="287"/>
      <c r="DX52" s="287"/>
    </row>
    <row r="53" spans="1:128" s="24" customFormat="1" ht="3" customHeight="1" x14ac:dyDescent="0.2"/>
    <row r="54" spans="1:128" s="25" customFormat="1" ht="12.75" x14ac:dyDescent="0.2">
      <c r="A54" s="23" t="s">
        <v>51</v>
      </c>
      <c r="B54" s="540" t="str">
        <f>Лист1!$B$74</f>
        <v>20</v>
      </c>
      <c r="C54" s="540"/>
      <c r="D54" s="540"/>
      <c r="E54" s="28" t="s">
        <v>52</v>
      </c>
      <c r="G54" s="284" t="str">
        <f>Лист1!$G$74</f>
        <v>февраля</v>
      </c>
      <c r="H54" s="288"/>
      <c r="I54" s="288"/>
      <c r="J54" s="288"/>
      <c r="K54" s="288"/>
      <c r="L54" s="288"/>
      <c r="M54" s="288"/>
      <c r="N54" s="288"/>
      <c r="O54" s="288"/>
      <c r="P54" s="288"/>
      <c r="Q54" s="288"/>
      <c r="R54" s="285">
        <v>20</v>
      </c>
      <c r="S54" s="285"/>
      <c r="T54" s="285"/>
      <c r="U54" s="541" t="str">
        <f>Лист1!$U$74</f>
        <v>25</v>
      </c>
      <c r="V54" s="541"/>
      <c r="W54" s="541"/>
      <c r="X54" s="28" t="s">
        <v>10</v>
      </c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83">
    <mergeCell ref="B54:D54"/>
    <mergeCell ref="G54:Q54"/>
    <mergeCell ref="R54:T54"/>
    <mergeCell ref="U54:W54"/>
    <mergeCell ref="W51:BD51"/>
    <mergeCell ref="BG51:CN51"/>
    <mergeCell ref="CQ51:DX51"/>
    <mergeCell ref="W52:BD52"/>
    <mergeCell ref="BG52:CN52"/>
    <mergeCell ref="CQ52:DX52"/>
    <mergeCell ref="W48:BD48"/>
    <mergeCell ref="BG48:CN48"/>
    <mergeCell ref="CQ48:DX48"/>
    <mergeCell ref="W49:BD49"/>
    <mergeCell ref="BG49:CN49"/>
    <mergeCell ref="CQ49:DX49"/>
    <mergeCell ref="CJ43:CO43"/>
    <mergeCell ref="CP43:CV43"/>
    <mergeCell ref="CW43:DC43"/>
    <mergeCell ref="DD43:DL43"/>
    <mergeCell ref="DM43:DT43"/>
    <mergeCell ref="DU43:EB43"/>
    <mergeCell ref="DU42:EB42"/>
    <mergeCell ref="EC42:EK42"/>
    <mergeCell ref="A43:X43"/>
    <mergeCell ref="Y43:AO43"/>
    <mergeCell ref="AP43:AX43"/>
    <mergeCell ref="AY43:BD43"/>
    <mergeCell ref="BE43:BI43"/>
    <mergeCell ref="BJ43:BQ43"/>
    <mergeCell ref="BR43:CB43"/>
    <mergeCell ref="CC43:CI43"/>
    <mergeCell ref="EC43:EK43"/>
    <mergeCell ref="A42:X42"/>
    <mergeCell ref="Y42:AO42"/>
    <mergeCell ref="AP42:AX42"/>
    <mergeCell ref="AY42:BD42"/>
    <mergeCell ref="BE42:BI42"/>
    <mergeCell ref="CP42:CV42"/>
    <mergeCell ref="CW42:DC42"/>
    <mergeCell ref="DD42:DL42"/>
    <mergeCell ref="DM42:DT42"/>
    <mergeCell ref="CJ42:CO42"/>
    <mergeCell ref="BJ42:BQ42"/>
    <mergeCell ref="BR42:CB42"/>
    <mergeCell ref="CC42:CI42"/>
    <mergeCell ref="CW38:DC39"/>
    <mergeCell ref="DD38:DL39"/>
    <mergeCell ref="DM38:DT39"/>
    <mergeCell ref="CJ38:CO39"/>
    <mergeCell ref="DU38:EB39"/>
    <mergeCell ref="EC38:EK39"/>
    <mergeCell ref="A39:X39"/>
    <mergeCell ref="A40:X40"/>
    <mergeCell ref="Y40:AO41"/>
    <mergeCell ref="AP40:AX41"/>
    <mergeCell ref="AY40:BD41"/>
    <mergeCell ref="BE40:BI41"/>
    <mergeCell ref="BJ40:BQ41"/>
    <mergeCell ref="BR40:CB41"/>
    <mergeCell ref="CC40:CI41"/>
    <mergeCell ref="CJ40:CO41"/>
    <mergeCell ref="CP40:CV41"/>
    <mergeCell ref="CW40:DC41"/>
    <mergeCell ref="DD40:DL41"/>
    <mergeCell ref="DM40:DT41"/>
    <mergeCell ref="DU40:EB41"/>
    <mergeCell ref="EC40:EK41"/>
    <mergeCell ref="A41:X41"/>
    <mergeCell ref="A38:X38"/>
    <mergeCell ref="Y38:AO39"/>
    <mergeCell ref="AP38:AX39"/>
    <mergeCell ref="AY38:BD39"/>
    <mergeCell ref="BE38:BI39"/>
    <mergeCell ref="BJ38:BQ39"/>
    <mergeCell ref="BR38:CB39"/>
    <mergeCell ref="CC38:CI39"/>
    <mergeCell ref="CP38:CV39"/>
    <mergeCell ref="CP35:CV36"/>
    <mergeCell ref="AY35:BD36"/>
    <mergeCell ref="BE35:BI36"/>
    <mergeCell ref="BJ35:BQ36"/>
    <mergeCell ref="BR35:CB36"/>
    <mergeCell ref="CC35:CI36"/>
    <mergeCell ref="CJ35:CO36"/>
    <mergeCell ref="CW35:DC36"/>
    <mergeCell ref="DD35:DL36"/>
    <mergeCell ref="DM35:DT36"/>
    <mergeCell ref="DU35:EB36"/>
    <mergeCell ref="EC35:EK36"/>
    <mergeCell ref="A36:X36"/>
    <mergeCell ref="A37:X37"/>
    <mergeCell ref="Y37:AO37"/>
    <mergeCell ref="AP37:AX37"/>
    <mergeCell ref="AY37:BD37"/>
    <mergeCell ref="BE37:BI37"/>
    <mergeCell ref="CP37:CV37"/>
    <mergeCell ref="CW37:DC37"/>
    <mergeCell ref="DD37:DL37"/>
    <mergeCell ref="DM37:DT37"/>
    <mergeCell ref="BJ37:BQ37"/>
    <mergeCell ref="BR37:CB37"/>
    <mergeCell ref="CC37:CI37"/>
    <mergeCell ref="CJ37:CO37"/>
    <mergeCell ref="DU37:EB37"/>
    <mergeCell ref="EC37:EK37"/>
    <mergeCell ref="A35:X35"/>
    <mergeCell ref="Y35:AO36"/>
    <mergeCell ref="AP35:AX36"/>
    <mergeCell ref="DU32:EB32"/>
    <mergeCell ref="EC32:EK32"/>
    <mergeCell ref="A33:X33"/>
    <mergeCell ref="Y33:AO34"/>
    <mergeCell ref="AP33:AX34"/>
    <mergeCell ref="AY33:BD34"/>
    <mergeCell ref="BE33:BI34"/>
    <mergeCell ref="BJ33:BQ34"/>
    <mergeCell ref="BR33:CB34"/>
    <mergeCell ref="CC33:CI34"/>
    <mergeCell ref="CP33:CV34"/>
    <mergeCell ref="CW33:DC34"/>
    <mergeCell ref="DD33:DL34"/>
    <mergeCell ref="DM33:DT34"/>
    <mergeCell ref="CJ33:CO34"/>
    <mergeCell ref="DU33:EB34"/>
    <mergeCell ref="EC33:EK34"/>
    <mergeCell ref="A34:X34"/>
    <mergeCell ref="A32:X32"/>
    <mergeCell ref="Y32:AO32"/>
    <mergeCell ref="AP32:AX32"/>
    <mergeCell ref="AY32:BD32"/>
    <mergeCell ref="BE32:BI32"/>
    <mergeCell ref="CP32:CV32"/>
    <mergeCell ref="CW32:DC32"/>
    <mergeCell ref="DD32:DL32"/>
    <mergeCell ref="DM32:DT32"/>
    <mergeCell ref="BJ32:BQ32"/>
    <mergeCell ref="BR32:CB32"/>
    <mergeCell ref="CC32:CI32"/>
    <mergeCell ref="CJ32:CO32"/>
    <mergeCell ref="CP28:CV29"/>
    <mergeCell ref="CW28:DC29"/>
    <mergeCell ref="DD28:DL29"/>
    <mergeCell ref="DM28:DT29"/>
    <mergeCell ref="BJ28:BQ29"/>
    <mergeCell ref="BR28:CB29"/>
    <mergeCell ref="CC28:CI29"/>
    <mergeCell ref="CJ28:CO29"/>
    <mergeCell ref="DU28:EB29"/>
    <mergeCell ref="EC28:EK29"/>
    <mergeCell ref="A29:X29"/>
    <mergeCell ref="A30:X30"/>
    <mergeCell ref="Y30:AO31"/>
    <mergeCell ref="AP30:AX31"/>
    <mergeCell ref="AY30:BD31"/>
    <mergeCell ref="BE30:BI31"/>
    <mergeCell ref="BJ30:BQ31"/>
    <mergeCell ref="BR30:CB31"/>
    <mergeCell ref="CC30:CI31"/>
    <mergeCell ref="CJ30:CO31"/>
    <mergeCell ref="CP30:CV31"/>
    <mergeCell ref="CW30:DC31"/>
    <mergeCell ref="DD30:DL31"/>
    <mergeCell ref="DM30:DT31"/>
    <mergeCell ref="DU30:EB31"/>
    <mergeCell ref="EC30:EK31"/>
    <mergeCell ref="A31:X31"/>
    <mergeCell ref="A28:X28"/>
    <mergeCell ref="Y28:AO29"/>
    <mergeCell ref="AP28:AX29"/>
    <mergeCell ref="AY28:BD29"/>
    <mergeCell ref="BE28:BI29"/>
    <mergeCell ref="DD25:DL26"/>
    <mergeCell ref="DM25:DT26"/>
    <mergeCell ref="CJ25:CO26"/>
    <mergeCell ref="DU25:EB26"/>
    <mergeCell ref="EC25:EK26"/>
    <mergeCell ref="A26:X26"/>
    <mergeCell ref="A27:X27"/>
    <mergeCell ref="Y27:AO27"/>
    <mergeCell ref="AP27:AX27"/>
    <mergeCell ref="AY27:BD27"/>
    <mergeCell ref="BE27:BI27"/>
    <mergeCell ref="BJ27:BQ27"/>
    <mergeCell ref="BR27:CB27"/>
    <mergeCell ref="CC27:CI27"/>
    <mergeCell ref="CJ27:CO27"/>
    <mergeCell ref="CP27:CV27"/>
    <mergeCell ref="CW27:DC27"/>
    <mergeCell ref="DD27:DL27"/>
    <mergeCell ref="DM27:DT27"/>
    <mergeCell ref="DU27:EB27"/>
    <mergeCell ref="EC27:EK27"/>
    <mergeCell ref="A25:X25"/>
    <mergeCell ref="Y25:AO26"/>
    <mergeCell ref="AP25:AX26"/>
    <mergeCell ref="AY25:BD26"/>
    <mergeCell ref="BE25:BI26"/>
    <mergeCell ref="BJ25:BQ26"/>
    <mergeCell ref="BR25:CB26"/>
    <mergeCell ref="CC25:CI26"/>
    <mergeCell ref="CP25:CV26"/>
    <mergeCell ref="CP23:CV23"/>
    <mergeCell ref="CW23:DC23"/>
    <mergeCell ref="BJ23:BQ23"/>
    <mergeCell ref="BR23:CB23"/>
    <mergeCell ref="CJ23:CO23"/>
    <mergeCell ref="CC23:CI23"/>
    <mergeCell ref="CW25:DC26"/>
    <mergeCell ref="DD23:DL23"/>
    <mergeCell ref="DM23:DT23"/>
    <mergeCell ref="DU23:EB23"/>
    <mergeCell ref="EC23:EK23"/>
    <mergeCell ref="A24:X24"/>
    <mergeCell ref="Y24:AO24"/>
    <mergeCell ref="AP24:AX24"/>
    <mergeCell ref="AY24:BD24"/>
    <mergeCell ref="BE24:BI24"/>
    <mergeCell ref="BJ24:BQ24"/>
    <mergeCell ref="CP24:CV24"/>
    <mergeCell ref="CW24:DC24"/>
    <mergeCell ref="DD24:DL24"/>
    <mergeCell ref="DM24:DT24"/>
    <mergeCell ref="BR24:CB24"/>
    <mergeCell ref="CC24:CI24"/>
    <mergeCell ref="CJ24:CO24"/>
    <mergeCell ref="DU24:EB24"/>
    <mergeCell ref="EC24:EK24"/>
    <mergeCell ref="A23:X23"/>
    <mergeCell ref="Y23:AO23"/>
    <mergeCell ref="BE23:BI23"/>
    <mergeCell ref="AY23:BD23"/>
    <mergeCell ref="AP23:AX23"/>
    <mergeCell ref="DU21:EB21"/>
    <mergeCell ref="EC21:EK21"/>
    <mergeCell ref="A22:X22"/>
    <mergeCell ref="Y22:AO22"/>
    <mergeCell ref="AP22:AX22"/>
    <mergeCell ref="AY22:BD22"/>
    <mergeCell ref="BE22:BI22"/>
    <mergeCell ref="BJ22:BQ22"/>
    <mergeCell ref="BR22:CB22"/>
    <mergeCell ref="CC22:CI22"/>
    <mergeCell ref="CP22:CV22"/>
    <mergeCell ref="CW22:DC22"/>
    <mergeCell ref="DD22:DL22"/>
    <mergeCell ref="DM22:DT22"/>
    <mergeCell ref="CJ22:CO22"/>
    <mergeCell ref="DU22:EB22"/>
    <mergeCell ref="EC22:EK22"/>
    <mergeCell ref="A21:X21"/>
    <mergeCell ref="Y21:AO21"/>
    <mergeCell ref="AP21:AX21"/>
    <mergeCell ref="AY21:BD21"/>
    <mergeCell ref="BE21:BI21"/>
    <mergeCell ref="BJ21:BQ21"/>
    <mergeCell ref="CP21:CV21"/>
    <mergeCell ref="CW21:DC21"/>
    <mergeCell ref="DD21:DL21"/>
    <mergeCell ref="DM19:DT19"/>
    <mergeCell ref="CJ19:CO19"/>
    <mergeCell ref="BR19:CB19"/>
    <mergeCell ref="CC19:CI19"/>
    <mergeCell ref="CW19:DC19"/>
    <mergeCell ref="DD19:DL19"/>
    <mergeCell ref="DM21:DT21"/>
    <mergeCell ref="BR21:CB21"/>
    <mergeCell ref="CC21:CI21"/>
    <mergeCell ref="CJ21:CO21"/>
    <mergeCell ref="DU19:EB19"/>
    <mergeCell ref="EC19:EK19"/>
    <mergeCell ref="A20:X20"/>
    <mergeCell ref="Y20:AO20"/>
    <mergeCell ref="AP20:AX20"/>
    <mergeCell ref="AY20:BD20"/>
    <mergeCell ref="BE20:BI20"/>
    <mergeCell ref="BJ20:BQ20"/>
    <mergeCell ref="BR20:CB20"/>
    <mergeCell ref="CC20:CI20"/>
    <mergeCell ref="CJ20:CO20"/>
    <mergeCell ref="CP20:CV20"/>
    <mergeCell ref="CW20:DC20"/>
    <mergeCell ref="DD20:DL20"/>
    <mergeCell ref="DM20:DT20"/>
    <mergeCell ref="DU20:EB20"/>
    <mergeCell ref="EC20:EK20"/>
    <mergeCell ref="A19:X19"/>
    <mergeCell ref="Y19:AO19"/>
    <mergeCell ref="AP19:AX19"/>
    <mergeCell ref="AY19:BD19"/>
    <mergeCell ref="BE19:BI19"/>
    <mergeCell ref="BJ19:BQ19"/>
    <mergeCell ref="CP19:CV19"/>
    <mergeCell ref="CP18:CV18"/>
    <mergeCell ref="CW18:DC18"/>
    <mergeCell ref="DD18:DL18"/>
    <mergeCell ref="DM18:DT18"/>
    <mergeCell ref="DU18:EB18"/>
    <mergeCell ref="EC18:EK18"/>
    <mergeCell ref="A17:X17"/>
    <mergeCell ref="Y17:AO17"/>
    <mergeCell ref="AP17:AX17"/>
    <mergeCell ref="AY17:BD17"/>
    <mergeCell ref="BE17:BI17"/>
    <mergeCell ref="BJ17:BQ17"/>
    <mergeCell ref="BR17:CB17"/>
    <mergeCell ref="CP17:CV17"/>
    <mergeCell ref="A18:X18"/>
    <mergeCell ref="Y18:AO18"/>
    <mergeCell ref="AP18:AX18"/>
    <mergeCell ref="AY18:BD18"/>
    <mergeCell ref="BE18:BI18"/>
    <mergeCell ref="BJ18:BQ18"/>
    <mergeCell ref="BR18:CB18"/>
    <mergeCell ref="CC18:CI18"/>
    <mergeCell ref="CJ18:CO18"/>
    <mergeCell ref="CW17:DC17"/>
    <mergeCell ref="A1:EK1"/>
    <mergeCell ref="DW3:EK3"/>
    <mergeCell ref="BM4:BW4"/>
    <mergeCell ref="BX4:BZ4"/>
    <mergeCell ref="CA4:CC4"/>
    <mergeCell ref="DW4:EK4"/>
    <mergeCell ref="DM14:EB14"/>
    <mergeCell ref="BE16:BI16"/>
    <mergeCell ref="BJ16:BQ16"/>
    <mergeCell ref="BR16:CB16"/>
    <mergeCell ref="CP15:DC15"/>
    <mergeCell ref="DD15:DL15"/>
    <mergeCell ref="DM15:EB15"/>
    <mergeCell ref="EC15:EK15"/>
    <mergeCell ref="Z10:DE10"/>
    <mergeCell ref="DW10:EK10"/>
    <mergeCell ref="DW11:EK11"/>
    <mergeCell ref="CP13:DC13"/>
    <mergeCell ref="DD13:DL13"/>
    <mergeCell ref="DM13:EB13"/>
    <mergeCell ref="EC13:EK13"/>
    <mergeCell ref="A14:X14"/>
    <mergeCell ref="Y14:AO14"/>
    <mergeCell ref="AP14:BD14"/>
    <mergeCell ref="A13:X13"/>
    <mergeCell ref="Y13:AO13"/>
    <mergeCell ref="AP13:BD13"/>
    <mergeCell ref="BE13:BI13"/>
    <mergeCell ref="BJ13:BQ13"/>
    <mergeCell ref="BR13:CO13"/>
    <mergeCell ref="CP14:DC14"/>
    <mergeCell ref="DD14:DL14"/>
    <mergeCell ref="EC16:EK16"/>
    <mergeCell ref="A15:X15"/>
    <mergeCell ref="Y15:AO15"/>
    <mergeCell ref="AP15:BD15"/>
    <mergeCell ref="BE15:BI15"/>
    <mergeCell ref="BJ15:BQ15"/>
    <mergeCell ref="BR15:CO15"/>
    <mergeCell ref="CJ16:CO16"/>
    <mergeCell ref="A16:X16"/>
    <mergeCell ref="Y16:AO16"/>
    <mergeCell ref="AP16:AX16"/>
    <mergeCell ref="AY16:BD16"/>
    <mergeCell ref="DD17:DL17"/>
    <mergeCell ref="DM17:DT17"/>
    <mergeCell ref="CJ17:CO17"/>
    <mergeCell ref="CC17:CI17"/>
    <mergeCell ref="DU17:EB17"/>
    <mergeCell ref="DW5:EK5"/>
    <mergeCell ref="DW6:EK6"/>
    <mergeCell ref="Z7:DE7"/>
    <mergeCell ref="DW7:EK7"/>
    <mergeCell ref="DW8:EK9"/>
    <mergeCell ref="Z9:DE9"/>
    <mergeCell ref="BE14:BI14"/>
    <mergeCell ref="BJ14:BQ14"/>
    <mergeCell ref="BR14:CO14"/>
    <mergeCell ref="EC14:EK14"/>
    <mergeCell ref="DD16:DL16"/>
    <mergeCell ref="DM16:DT16"/>
    <mergeCell ref="DU16:EB16"/>
    <mergeCell ref="CC16:CI16"/>
    <mergeCell ref="CP16:CV16"/>
    <mergeCell ref="CW16:DC16"/>
    <mergeCell ref="EC17:EK17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L59"/>
  <sheetViews>
    <sheetView view="pageBreakPreview" zoomScale="60" zoomScaleNormal="70" workbookViewId="0">
      <selection activeCell="A38" sqref="A35:CX40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49" t="s">
        <v>555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2" s="25" customFormat="1" ht="13.5" thickBot="1" x14ac:dyDescent="0.25"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42" s="25" customFormat="1" ht="12.75" x14ac:dyDescent="0.2">
      <c r="A4" s="28"/>
      <c r="BL4" s="23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541" t="str">
        <f>Лист1!$BD$16</f>
        <v>25</v>
      </c>
      <c r="CB4" s="541"/>
      <c r="CC4" s="541"/>
      <c r="CD4" s="28" t="s">
        <v>10</v>
      </c>
      <c r="DU4" s="23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2" s="25" customFormat="1" ht="12.75" x14ac:dyDescent="0.2">
      <c r="A5" s="28"/>
      <c r="DU5" s="23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2" s="25" customFormat="1" ht="12.75" x14ac:dyDescent="0.2">
      <c r="A6" s="28"/>
      <c r="DU6" s="23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25" customFormat="1" ht="36" customHeight="1" x14ac:dyDescent="0.2">
      <c r="A7" s="28" t="s">
        <v>11</v>
      </c>
      <c r="Z7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23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25" customFormat="1" ht="12.75" x14ac:dyDescent="0.2">
      <c r="A8" s="28" t="s">
        <v>12</v>
      </c>
      <c r="DU8" s="23"/>
      <c r="DW8" s="499"/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25" customFormat="1" ht="12.75" x14ac:dyDescent="0.2">
      <c r="A9" s="28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23" t="s">
        <v>7</v>
      </c>
      <c r="DW9" s="499" t="str">
        <f>Лист1!$CI$22</f>
        <v>043</v>
      </c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25" customFormat="1" ht="12.75" x14ac:dyDescent="0.2">
      <c r="A10" s="28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23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25" customFormat="1" ht="13.5" thickBot="1" x14ac:dyDescent="0.25">
      <c r="A11" s="28" t="s">
        <v>15</v>
      </c>
      <c r="DU11" s="23"/>
      <c r="DW11" s="551"/>
      <c r="DX11" s="552"/>
      <c r="DY11" s="552"/>
      <c r="DZ11" s="552"/>
      <c r="EA11" s="552"/>
      <c r="EB11" s="552"/>
      <c r="EC11" s="552"/>
      <c r="ED11" s="552"/>
      <c r="EE11" s="552"/>
      <c r="EF11" s="552"/>
      <c r="EG11" s="552"/>
      <c r="EH11" s="552"/>
      <c r="EI11" s="552"/>
      <c r="EJ11" s="552"/>
      <c r="EK11" s="553"/>
    </row>
    <row r="13" spans="1:142" s="11" customFormat="1" ht="15" x14ac:dyDescent="0.25">
      <c r="A13" s="369" t="s">
        <v>556</v>
      </c>
      <c r="B13" s="369"/>
      <c r="C13" s="369"/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  <c r="AZ13" s="369"/>
      <c r="BA13" s="369"/>
      <c r="BB13" s="369"/>
      <c r="BC13" s="369"/>
      <c r="BD13" s="369"/>
      <c r="BE13" s="369"/>
      <c r="BF13" s="369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369"/>
      <c r="BS13" s="369"/>
      <c r="BT13" s="369"/>
      <c r="BU13" s="369"/>
      <c r="BV13" s="369"/>
      <c r="BW13" s="369"/>
      <c r="BX13" s="369"/>
      <c r="BY13" s="369"/>
      <c r="BZ13" s="369"/>
      <c r="CA13" s="369"/>
      <c r="CB13" s="369"/>
      <c r="CC13" s="369"/>
      <c r="CD13" s="369"/>
      <c r="CE13" s="369"/>
      <c r="CF13" s="369"/>
      <c r="CG13" s="369"/>
      <c r="CH13" s="369"/>
      <c r="CI13" s="369"/>
      <c r="CJ13" s="369"/>
      <c r="CK13" s="369"/>
      <c r="CL13" s="369"/>
      <c r="CM13" s="369"/>
      <c r="CN13" s="369"/>
      <c r="CO13" s="369"/>
      <c r="CP13" s="369"/>
      <c r="CQ13" s="369"/>
      <c r="CR13" s="369"/>
      <c r="CS13" s="369"/>
      <c r="CT13" s="369"/>
      <c r="CU13" s="369"/>
      <c r="CV13" s="369"/>
      <c r="CW13" s="369"/>
      <c r="CX13" s="369"/>
      <c r="CY13" s="369"/>
      <c r="CZ13" s="369"/>
      <c r="DA13" s="369"/>
      <c r="DB13" s="369"/>
      <c r="DC13" s="369"/>
      <c r="DD13" s="369"/>
      <c r="DE13" s="369"/>
      <c r="DF13" s="369"/>
      <c r="DG13" s="369"/>
      <c r="DH13" s="369"/>
      <c r="DI13" s="369"/>
      <c r="DJ13" s="369"/>
      <c r="DK13" s="369"/>
      <c r="DL13" s="369"/>
      <c r="DM13" s="369"/>
      <c r="DN13" s="369"/>
      <c r="DO13" s="369"/>
      <c r="DP13" s="369"/>
      <c r="DQ13" s="369"/>
      <c r="DR13" s="369"/>
      <c r="DS13" s="369"/>
      <c r="DT13" s="369"/>
      <c r="DU13" s="369"/>
      <c r="DV13" s="369"/>
      <c r="DW13" s="369"/>
      <c r="DX13" s="369"/>
      <c r="DY13" s="369"/>
      <c r="DZ13" s="369"/>
      <c r="EA13" s="369"/>
      <c r="EB13" s="369"/>
      <c r="EC13" s="369"/>
      <c r="ED13" s="369"/>
      <c r="EE13" s="369"/>
      <c r="EF13" s="369"/>
      <c r="EG13" s="369"/>
      <c r="EH13" s="369"/>
      <c r="EI13" s="369"/>
      <c r="EJ13" s="369"/>
      <c r="EK13" s="369"/>
    </row>
    <row r="14" spans="1:142" s="22" customFormat="1" ht="8.25" x14ac:dyDescent="0.15"/>
    <row r="15" spans="1:142" s="25" customFormat="1" ht="12.75" x14ac:dyDescent="0.2">
      <c r="A15" s="510" t="s">
        <v>93</v>
      </c>
      <c r="B15" s="510"/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510"/>
      <c r="R15" s="510"/>
      <c r="S15" s="510"/>
      <c r="T15" s="510"/>
      <c r="U15" s="510"/>
      <c r="V15" s="510"/>
      <c r="W15" s="510"/>
      <c r="X15" s="510"/>
      <c r="Y15" s="510"/>
      <c r="Z15" s="510"/>
      <c r="AA15" s="510"/>
      <c r="AB15" s="510"/>
      <c r="AC15" s="510"/>
      <c r="AD15" s="510"/>
      <c r="AE15" s="365"/>
      <c r="AF15" s="348" t="s">
        <v>18</v>
      </c>
      <c r="AG15" s="510"/>
      <c r="AH15" s="510"/>
      <c r="AI15" s="510"/>
      <c r="AJ15" s="510"/>
      <c r="AK15" s="365"/>
      <c r="AL15" s="291" t="s">
        <v>558</v>
      </c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291"/>
      <c r="EA15" s="291"/>
      <c r="EB15" s="291"/>
      <c r="EC15" s="291"/>
      <c r="ED15" s="291"/>
      <c r="EE15" s="291"/>
      <c r="EF15" s="291"/>
      <c r="EG15" s="291"/>
      <c r="EH15" s="291"/>
      <c r="EI15" s="291"/>
      <c r="EJ15" s="291"/>
      <c r="EK15" s="291"/>
      <c r="EL15" s="76"/>
    </row>
    <row r="16" spans="1:142" s="25" customFormat="1" ht="12.75" x14ac:dyDescent="0.2">
      <c r="A16" s="512" t="s">
        <v>557</v>
      </c>
      <c r="B16" s="512"/>
      <c r="C16" s="512"/>
      <c r="D16" s="512"/>
      <c r="E16" s="512"/>
      <c r="F16" s="512"/>
      <c r="G16" s="512"/>
      <c r="H16" s="512"/>
      <c r="I16" s="512"/>
      <c r="J16" s="512"/>
      <c r="K16" s="512"/>
      <c r="L16" s="512"/>
      <c r="M16" s="512"/>
      <c r="N16" s="512"/>
      <c r="O16" s="512"/>
      <c r="P16" s="512"/>
      <c r="Q16" s="512"/>
      <c r="R16" s="512"/>
      <c r="S16" s="512"/>
      <c r="T16" s="512"/>
      <c r="U16" s="512"/>
      <c r="V16" s="512"/>
      <c r="W16" s="512"/>
      <c r="X16" s="512"/>
      <c r="Y16" s="512"/>
      <c r="Z16" s="512"/>
      <c r="AA16" s="512"/>
      <c r="AB16" s="512"/>
      <c r="AC16" s="512"/>
      <c r="AD16" s="512"/>
      <c r="AE16" s="364"/>
      <c r="AF16" s="360" t="s">
        <v>21</v>
      </c>
      <c r="AG16" s="512"/>
      <c r="AH16" s="512"/>
      <c r="AI16" s="512"/>
      <c r="AJ16" s="512"/>
      <c r="AK16" s="364"/>
      <c r="AL16" s="348" t="s">
        <v>28</v>
      </c>
      <c r="AM16" s="510"/>
      <c r="AN16" s="510"/>
      <c r="AO16" s="510"/>
      <c r="AP16" s="510"/>
      <c r="AQ16" s="510"/>
      <c r="AR16" s="510"/>
      <c r="AS16" s="510"/>
      <c r="AT16" s="510"/>
      <c r="AU16" s="510"/>
      <c r="AV16" s="510"/>
      <c r="AW16" s="510"/>
      <c r="AX16" s="365"/>
      <c r="AY16" s="291" t="s">
        <v>133</v>
      </c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  <c r="DJ16" s="291"/>
      <c r="DK16" s="291"/>
      <c r="DL16" s="291"/>
      <c r="DM16" s="291"/>
      <c r="DN16" s="291"/>
      <c r="DO16" s="291"/>
      <c r="DP16" s="291"/>
      <c r="DQ16" s="291"/>
      <c r="DR16" s="291"/>
      <c r="DS16" s="291"/>
      <c r="DT16" s="291"/>
      <c r="DU16" s="291"/>
      <c r="DV16" s="291"/>
      <c r="DW16" s="291"/>
      <c r="DX16" s="291"/>
      <c r="DY16" s="291"/>
      <c r="DZ16" s="291"/>
      <c r="EA16" s="291"/>
      <c r="EB16" s="291"/>
      <c r="EC16" s="291"/>
      <c r="ED16" s="291"/>
      <c r="EE16" s="291"/>
      <c r="EF16" s="291"/>
      <c r="EG16" s="291"/>
      <c r="EH16" s="291"/>
      <c r="EI16" s="291"/>
      <c r="EJ16" s="291"/>
      <c r="EK16" s="291"/>
      <c r="EL16" s="76"/>
    </row>
    <row r="17" spans="1:142" s="25" customFormat="1" ht="12.75" x14ac:dyDescent="0.2">
      <c r="A17" s="512"/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512"/>
      <c r="X17" s="512"/>
      <c r="Y17" s="512"/>
      <c r="Z17" s="512"/>
      <c r="AA17" s="512"/>
      <c r="AB17" s="512"/>
      <c r="AC17" s="512"/>
      <c r="AD17" s="512"/>
      <c r="AE17" s="364"/>
      <c r="AF17" s="360"/>
      <c r="AG17" s="512"/>
      <c r="AH17" s="512"/>
      <c r="AI17" s="512"/>
      <c r="AJ17" s="512"/>
      <c r="AK17" s="364"/>
      <c r="AL17" s="360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364"/>
      <c r="AY17" s="348" t="s">
        <v>559</v>
      </c>
      <c r="AZ17" s="510"/>
      <c r="BA17" s="510"/>
      <c r="BB17" s="510"/>
      <c r="BC17" s="510"/>
      <c r="BD17" s="510"/>
      <c r="BE17" s="510"/>
      <c r="BF17" s="510"/>
      <c r="BG17" s="510"/>
      <c r="BH17" s="510"/>
      <c r="BI17" s="510"/>
      <c r="BJ17" s="510"/>
      <c r="BK17" s="365"/>
      <c r="BL17" s="291" t="s">
        <v>568</v>
      </c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356"/>
      <c r="CY17" s="511" t="s">
        <v>564</v>
      </c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  <c r="DJ17" s="291"/>
      <c r="DK17" s="291"/>
      <c r="DL17" s="291"/>
      <c r="DM17" s="291"/>
      <c r="DN17" s="291"/>
      <c r="DO17" s="291"/>
      <c r="DP17" s="291"/>
      <c r="DQ17" s="291"/>
      <c r="DR17" s="291"/>
      <c r="DS17" s="291"/>
      <c r="DT17" s="291"/>
      <c r="DU17" s="291"/>
      <c r="DV17" s="291"/>
      <c r="DW17" s="291"/>
      <c r="DX17" s="291"/>
      <c r="DY17" s="291"/>
      <c r="DZ17" s="291"/>
      <c r="EA17" s="291"/>
      <c r="EB17" s="291"/>
      <c r="EC17" s="291"/>
      <c r="ED17" s="291"/>
      <c r="EE17" s="291"/>
      <c r="EF17" s="291"/>
      <c r="EG17" s="291"/>
      <c r="EH17" s="291"/>
      <c r="EI17" s="291"/>
      <c r="EJ17" s="291"/>
      <c r="EK17" s="291"/>
      <c r="EL17" s="76"/>
    </row>
    <row r="18" spans="1:142" s="25" customFormat="1" ht="12.75" x14ac:dyDescent="0.2">
      <c r="A18" s="512"/>
      <c r="B18" s="512"/>
      <c r="C18" s="512"/>
      <c r="D18" s="512"/>
      <c r="E18" s="512"/>
      <c r="F18" s="512"/>
      <c r="G18" s="512"/>
      <c r="H18" s="512"/>
      <c r="I18" s="512"/>
      <c r="J18" s="512"/>
      <c r="K18" s="512"/>
      <c r="L18" s="512"/>
      <c r="M18" s="512"/>
      <c r="N18" s="512"/>
      <c r="O18" s="512"/>
      <c r="P18" s="512"/>
      <c r="Q18" s="512"/>
      <c r="R18" s="512"/>
      <c r="S18" s="512"/>
      <c r="T18" s="512"/>
      <c r="U18" s="512"/>
      <c r="V18" s="512"/>
      <c r="W18" s="512"/>
      <c r="X18" s="512"/>
      <c r="Y18" s="512"/>
      <c r="Z18" s="512"/>
      <c r="AA18" s="512"/>
      <c r="AB18" s="512"/>
      <c r="AC18" s="512"/>
      <c r="AD18" s="512"/>
      <c r="AE18" s="364"/>
      <c r="AF18" s="360"/>
      <c r="AG18" s="512"/>
      <c r="AH18" s="512"/>
      <c r="AI18" s="512"/>
      <c r="AJ18" s="512"/>
      <c r="AK18" s="364"/>
      <c r="AL18" s="360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512"/>
      <c r="AX18" s="364"/>
      <c r="AY18" s="360" t="s">
        <v>560</v>
      </c>
      <c r="AZ18" s="512"/>
      <c r="BA18" s="512"/>
      <c r="BB18" s="512"/>
      <c r="BC18" s="512"/>
      <c r="BD18" s="512"/>
      <c r="BE18" s="512"/>
      <c r="BF18" s="512"/>
      <c r="BG18" s="512"/>
      <c r="BH18" s="512"/>
      <c r="BI18" s="512"/>
      <c r="BJ18" s="512"/>
      <c r="BK18" s="364"/>
      <c r="BL18" s="348" t="s">
        <v>28</v>
      </c>
      <c r="BM18" s="510"/>
      <c r="BN18" s="510"/>
      <c r="BO18" s="510"/>
      <c r="BP18" s="510"/>
      <c r="BQ18" s="510"/>
      <c r="BR18" s="510"/>
      <c r="BS18" s="510"/>
      <c r="BT18" s="510"/>
      <c r="BU18" s="510"/>
      <c r="BV18" s="510"/>
      <c r="BW18" s="510"/>
      <c r="BX18" s="365"/>
      <c r="BY18" s="510" t="s">
        <v>133</v>
      </c>
      <c r="BZ18" s="510"/>
      <c r="CA18" s="510"/>
      <c r="CB18" s="510"/>
      <c r="CC18" s="510"/>
      <c r="CD18" s="510"/>
      <c r="CE18" s="510"/>
      <c r="CF18" s="510"/>
      <c r="CG18" s="510"/>
      <c r="CH18" s="510"/>
      <c r="CI18" s="510"/>
      <c r="CJ18" s="510"/>
      <c r="CK18" s="510"/>
      <c r="CL18" s="510"/>
      <c r="CM18" s="510"/>
      <c r="CN18" s="510"/>
      <c r="CO18" s="510"/>
      <c r="CP18" s="510"/>
      <c r="CQ18" s="510"/>
      <c r="CR18" s="510"/>
      <c r="CS18" s="510"/>
      <c r="CT18" s="510"/>
      <c r="CU18" s="510"/>
      <c r="CV18" s="510"/>
      <c r="CW18" s="510"/>
      <c r="CX18" s="510"/>
      <c r="CY18" s="348" t="s">
        <v>563</v>
      </c>
      <c r="CZ18" s="510"/>
      <c r="DA18" s="510"/>
      <c r="DB18" s="510"/>
      <c r="DC18" s="510"/>
      <c r="DD18" s="510"/>
      <c r="DE18" s="510"/>
      <c r="DF18" s="510"/>
      <c r="DG18" s="510"/>
      <c r="DH18" s="510"/>
      <c r="DI18" s="510"/>
      <c r="DJ18" s="510"/>
      <c r="DK18" s="365"/>
      <c r="DL18" s="510" t="s">
        <v>565</v>
      </c>
      <c r="DM18" s="510"/>
      <c r="DN18" s="510"/>
      <c r="DO18" s="510"/>
      <c r="DP18" s="510"/>
      <c r="DQ18" s="510"/>
      <c r="DR18" s="510"/>
      <c r="DS18" s="510"/>
      <c r="DT18" s="510"/>
      <c r="DU18" s="510"/>
      <c r="DV18" s="510"/>
      <c r="DW18" s="510"/>
      <c r="DX18" s="510"/>
      <c r="DY18" s="510"/>
      <c r="DZ18" s="510"/>
      <c r="EA18" s="510"/>
      <c r="EB18" s="510"/>
      <c r="EC18" s="510"/>
      <c r="ED18" s="510"/>
      <c r="EE18" s="510"/>
      <c r="EF18" s="510"/>
      <c r="EG18" s="510"/>
      <c r="EH18" s="510"/>
      <c r="EI18" s="510"/>
      <c r="EJ18" s="510"/>
      <c r="EK18" s="510"/>
      <c r="EL18" s="76"/>
    </row>
    <row r="19" spans="1:142" s="25" customFormat="1" ht="12.75" x14ac:dyDescent="0.2">
      <c r="A19" s="512"/>
      <c r="B19" s="512"/>
      <c r="C19" s="512"/>
      <c r="D19" s="512"/>
      <c r="E19" s="512"/>
      <c r="F19" s="512"/>
      <c r="G19" s="512"/>
      <c r="H19" s="512"/>
      <c r="I19" s="512"/>
      <c r="J19" s="512"/>
      <c r="K19" s="512"/>
      <c r="L19" s="512"/>
      <c r="M19" s="512"/>
      <c r="N19" s="512"/>
      <c r="O19" s="512"/>
      <c r="P19" s="512"/>
      <c r="Q19" s="512"/>
      <c r="R19" s="512"/>
      <c r="S19" s="512"/>
      <c r="T19" s="512"/>
      <c r="U19" s="512"/>
      <c r="V19" s="512"/>
      <c r="W19" s="512"/>
      <c r="X19" s="512"/>
      <c r="Y19" s="512"/>
      <c r="Z19" s="512"/>
      <c r="AA19" s="512"/>
      <c r="AB19" s="512"/>
      <c r="AC19" s="512"/>
      <c r="AD19" s="512"/>
      <c r="AE19" s="364"/>
      <c r="AF19" s="360"/>
      <c r="AG19" s="512"/>
      <c r="AH19" s="512"/>
      <c r="AI19" s="512"/>
      <c r="AJ19" s="512"/>
      <c r="AK19" s="364"/>
      <c r="AL19" s="360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364"/>
      <c r="AY19" s="360"/>
      <c r="AZ19" s="512"/>
      <c r="BA19" s="512"/>
      <c r="BB19" s="512"/>
      <c r="BC19" s="512"/>
      <c r="BD19" s="512"/>
      <c r="BE19" s="512"/>
      <c r="BF19" s="512"/>
      <c r="BG19" s="512"/>
      <c r="BH19" s="512"/>
      <c r="BI19" s="512"/>
      <c r="BJ19" s="512"/>
      <c r="BK19" s="364"/>
      <c r="BL19" s="360"/>
      <c r="BM19" s="512"/>
      <c r="BN19" s="512"/>
      <c r="BO19" s="512"/>
      <c r="BP19" s="512"/>
      <c r="BQ19" s="512"/>
      <c r="BR19" s="512"/>
      <c r="BS19" s="512"/>
      <c r="BT19" s="512"/>
      <c r="BU19" s="512"/>
      <c r="BV19" s="512"/>
      <c r="BW19" s="512"/>
      <c r="BX19" s="364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360"/>
      <c r="CZ19" s="512"/>
      <c r="DA19" s="512"/>
      <c r="DB19" s="512"/>
      <c r="DC19" s="512"/>
      <c r="DD19" s="512"/>
      <c r="DE19" s="512"/>
      <c r="DF19" s="512"/>
      <c r="DG19" s="512"/>
      <c r="DH19" s="512"/>
      <c r="DI19" s="512"/>
      <c r="DJ19" s="512"/>
      <c r="DK19" s="364"/>
      <c r="DL19" s="241" t="s">
        <v>566</v>
      </c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76"/>
    </row>
    <row r="20" spans="1:142" s="25" customFormat="1" ht="12.75" x14ac:dyDescent="0.2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361"/>
      <c r="AF20" s="363"/>
      <c r="AG20" s="241"/>
      <c r="AH20" s="241"/>
      <c r="AI20" s="241"/>
      <c r="AJ20" s="241"/>
      <c r="AK20" s="361"/>
      <c r="AL20" s="363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361"/>
      <c r="AY20" s="363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361"/>
      <c r="BL20" s="363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361"/>
      <c r="BY20" s="511" t="s">
        <v>561</v>
      </c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356"/>
      <c r="CL20" s="511" t="s">
        <v>562</v>
      </c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356"/>
      <c r="CY20" s="363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361"/>
      <c r="DL20" s="511" t="s">
        <v>28</v>
      </c>
      <c r="DM20" s="291"/>
      <c r="DN20" s="291"/>
      <c r="DO20" s="291"/>
      <c r="DP20" s="291"/>
      <c r="DQ20" s="291"/>
      <c r="DR20" s="291"/>
      <c r="DS20" s="291"/>
      <c r="DT20" s="291"/>
      <c r="DU20" s="291"/>
      <c r="DV20" s="291"/>
      <c r="DW20" s="291"/>
      <c r="DX20" s="356"/>
      <c r="DY20" s="291" t="s">
        <v>567</v>
      </c>
      <c r="DZ20" s="291"/>
      <c r="EA20" s="291"/>
      <c r="EB20" s="291"/>
      <c r="EC20" s="291"/>
      <c r="ED20" s="291"/>
      <c r="EE20" s="291"/>
      <c r="EF20" s="291"/>
      <c r="EG20" s="291"/>
      <c r="EH20" s="291"/>
      <c r="EI20" s="291"/>
      <c r="EJ20" s="291"/>
      <c r="EK20" s="291"/>
      <c r="EL20" s="76"/>
    </row>
    <row r="21" spans="1:142" s="25" customFormat="1" ht="13.5" thickBot="1" x14ac:dyDescent="0.25">
      <c r="A21" s="356">
        <v>1</v>
      </c>
      <c r="B21" s="357"/>
      <c r="C21" s="357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47">
        <v>2</v>
      </c>
      <c r="AG21" s="347"/>
      <c r="AH21" s="347"/>
      <c r="AI21" s="347"/>
      <c r="AJ21" s="347"/>
      <c r="AK21" s="347"/>
      <c r="AL21" s="347">
        <v>3</v>
      </c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347">
        <v>4</v>
      </c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>
        <v>5</v>
      </c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>
        <v>6</v>
      </c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>
        <v>7</v>
      </c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>
        <v>8</v>
      </c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>
        <v>9</v>
      </c>
      <c r="DM21" s="347"/>
      <c r="DN21" s="347"/>
      <c r="DO21" s="347"/>
      <c r="DP21" s="347"/>
      <c r="DQ21" s="347"/>
      <c r="DR21" s="347"/>
      <c r="DS21" s="347"/>
      <c r="DT21" s="347"/>
      <c r="DU21" s="347"/>
      <c r="DV21" s="347"/>
      <c r="DW21" s="347"/>
      <c r="DX21" s="347"/>
      <c r="DY21" s="347">
        <v>10</v>
      </c>
      <c r="DZ21" s="347"/>
      <c r="EA21" s="347"/>
      <c r="EB21" s="347"/>
      <c r="EC21" s="347"/>
      <c r="ED21" s="347"/>
      <c r="EE21" s="347"/>
      <c r="EF21" s="347"/>
      <c r="EG21" s="347"/>
      <c r="EH21" s="347"/>
      <c r="EI21" s="347"/>
      <c r="EJ21" s="347"/>
      <c r="EK21" s="348"/>
      <c r="EL21" s="76"/>
    </row>
    <row r="22" spans="1:142" s="25" customFormat="1" ht="12.75" x14ac:dyDescent="0.2">
      <c r="A22" s="336" t="s">
        <v>569</v>
      </c>
      <c r="B22" s="336"/>
      <c r="C22" s="336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336"/>
      <c r="AE22" s="336"/>
      <c r="AF22" s="349" t="s">
        <v>40</v>
      </c>
      <c r="AG22" s="350"/>
      <c r="AH22" s="350"/>
      <c r="AI22" s="350"/>
      <c r="AJ22" s="350"/>
      <c r="AK22" s="350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  <c r="CB22" s="528"/>
      <c r="CC22" s="528"/>
      <c r="CD22" s="528"/>
      <c r="CE22" s="528"/>
      <c r="CF22" s="528"/>
      <c r="CG22" s="528"/>
      <c r="CH22" s="528"/>
      <c r="CI22" s="528"/>
      <c r="CJ22" s="528"/>
      <c r="CK22" s="528"/>
      <c r="CL22" s="528"/>
      <c r="CM22" s="528"/>
      <c r="CN22" s="528"/>
      <c r="CO22" s="528"/>
      <c r="CP22" s="528"/>
      <c r="CQ22" s="528"/>
      <c r="CR22" s="528"/>
      <c r="CS22" s="528"/>
      <c r="CT22" s="528"/>
      <c r="CU22" s="528"/>
      <c r="CV22" s="528"/>
      <c r="CW22" s="528"/>
      <c r="CX22" s="528"/>
      <c r="CY22" s="528"/>
      <c r="CZ22" s="528"/>
      <c r="DA22" s="528"/>
      <c r="DB22" s="528"/>
      <c r="DC22" s="528"/>
      <c r="DD22" s="528"/>
      <c r="DE22" s="528"/>
      <c r="DF22" s="528"/>
      <c r="DG22" s="528"/>
      <c r="DH22" s="528"/>
      <c r="DI22" s="528"/>
      <c r="DJ22" s="528"/>
      <c r="DK22" s="528"/>
      <c r="DL22" s="528"/>
      <c r="DM22" s="528"/>
      <c r="DN22" s="528"/>
      <c r="DO22" s="528"/>
      <c r="DP22" s="528"/>
      <c r="DQ22" s="528"/>
      <c r="DR22" s="528"/>
      <c r="DS22" s="528"/>
      <c r="DT22" s="528"/>
      <c r="DU22" s="528"/>
      <c r="DV22" s="528"/>
      <c r="DW22" s="528"/>
      <c r="DX22" s="528"/>
      <c r="DY22" s="528"/>
      <c r="DZ22" s="528"/>
      <c r="EA22" s="528"/>
      <c r="EB22" s="528"/>
      <c r="EC22" s="528"/>
      <c r="ED22" s="528"/>
      <c r="EE22" s="528"/>
      <c r="EF22" s="528"/>
      <c r="EG22" s="528"/>
      <c r="EH22" s="528"/>
      <c r="EI22" s="528"/>
      <c r="EJ22" s="528"/>
      <c r="EK22" s="529"/>
    </row>
    <row r="23" spans="1:142" s="25" customFormat="1" ht="12.75" x14ac:dyDescent="0.2">
      <c r="A23" s="290" t="s">
        <v>570</v>
      </c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305"/>
      <c r="AG23" s="306"/>
      <c r="AH23" s="306"/>
      <c r="AI23" s="306"/>
      <c r="AJ23" s="306"/>
      <c r="AK23" s="306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  <c r="BF23" s="532"/>
      <c r="BG23" s="532"/>
      <c r="BH23" s="532"/>
      <c r="BI23" s="532"/>
      <c r="BJ23" s="532"/>
      <c r="BK23" s="532"/>
      <c r="BL23" s="532"/>
      <c r="BM23" s="532"/>
      <c r="BN23" s="532"/>
      <c r="BO23" s="532"/>
      <c r="BP23" s="532"/>
      <c r="BQ23" s="532"/>
      <c r="BR23" s="532"/>
      <c r="BS23" s="532"/>
      <c r="BT23" s="532"/>
      <c r="BU23" s="532"/>
      <c r="BV23" s="532"/>
      <c r="BW23" s="532"/>
      <c r="BX23" s="532"/>
      <c r="BY23" s="532"/>
      <c r="BZ23" s="532"/>
      <c r="CA23" s="532"/>
      <c r="CB23" s="532"/>
      <c r="CC23" s="532"/>
      <c r="CD23" s="532"/>
      <c r="CE23" s="532"/>
      <c r="CF23" s="532"/>
      <c r="CG23" s="532"/>
      <c r="CH23" s="532"/>
      <c r="CI23" s="532"/>
      <c r="CJ23" s="532"/>
      <c r="CK23" s="532"/>
      <c r="CL23" s="532"/>
      <c r="CM23" s="532"/>
      <c r="CN23" s="532"/>
      <c r="CO23" s="532"/>
      <c r="CP23" s="532"/>
      <c r="CQ23" s="532"/>
      <c r="CR23" s="532"/>
      <c r="CS23" s="532"/>
      <c r="CT23" s="532"/>
      <c r="CU23" s="532"/>
      <c r="CV23" s="532"/>
      <c r="CW23" s="532"/>
      <c r="CX23" s="532"/>
      <c r="CY23" s="532"/>
      <c r="CZ23" s="532"/>
      <c r="DA23" s="532"/>
      <c r="DB23" s="532"/>
      <c r="DC23" s="532"/>
      <c r="DD23" s="532"/>
      <c r="DE23" s="532"/>
      <c r="DF23" s="532"/>
      <c r="DG23" s="532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2"/>
      <c r="DS23" s="532"/>
      <c r="DT23" s="532"/>
      <c r="DU23" s="532"/>
      <c r="DV23" s="532"/>
      <c r="DW23" s="532"/>
      <c r="DX23" s="532"/>
      <c r="DY23" s="532"/>
      <c r="DZ23" s="532"/>
      <c r="EA23" s="532"/>
      <c r="EB23" s="532"/>
      <c r="EC23" s="532"/>
      <c r="ED23" s="532"/>
      <c r="EE23" s="532"/>
      <c r="EF23" s="532"/>
      <c r="EG23" s="532"/>
      <c r="EH23" s="532"/>
      <c r="EI23" s="532"/>
      <c r="EJ23" s="532"/>
      <c r="EK23" s="533"/>
    </row>
    <row r="24" spans="1:142" s="25" customFormat="1" ht="12.75" x14ac:dyDescent="0.2">
      <c r="A24" s="327" t="s">
        <v>133</v>
      </c>
      <c r="B24" s="327"/>
      <c r="C24" s="327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05" t="s">
        <v>281</v>
      </c>
      <c r="AG24" s="306"/>
      <c r="AH24" s="306"/>
      <c r="AI24" s="306"/>
      <c r="AJ24" s="306"/>
      <c r="AK24" s="306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  <c r="BF24" s="532"/>
      <c r="BG24" s="532"/>
      <c r="BH24" s="532"/>
      <c r="BI24" s="532"/>
      <c r="BJ24" s="532"/>
      <c r="BK24" s="532"/>
      <c r="BL24" s="532"/>
      <c r="BM24" s="532"/>
      <c r="BN24" s="532"/>
      <c r="BO24" s="532"/>
      <c r="BP24" s="532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2"/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3"/>
    </row>
    <row r="25" spans="1:142" s="25" customFormat="1" ht="12.75" x14ac:dyDescent="0.2">
      <c r="A25" s="301" t="s">
        <v>571</v>
      </c>
      <c r="B25" s="301"/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5"/>
      <c r="AG25" s="306"/>
      <c r="AH25" s="306"/>
      <c r="AI25" s="306"/>
      <c r="AJ25" s="306"/>
      <c r="AK25" s="306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  <c r="BF25" s="532"/>
      <c r="BG25" s="532"/>
      <c r="BH25" s="532"/>
      <c r="BI25" s="532"/>
      <c r="BJ25" s="532"/>
      <c r="BK25" s="532"/>
      <c r="BL25" s="532"/>
      <c r="BM25" s="532"/>
      <c r="BN25" s="532"/>
      <c r="BO25" s="532"/>
      <c r="BP25" s="532"/>
      <c r="BQ25" s="532"/>
      <c r="BR25" s="532"/>
      <c r="BS25" s="532"/>
      <c r="BT25" s="532"/>
      <c r="BU25" s="532"/>
      <c r="BV25" s="532"/>
      <c r="BW25" s="532"/>
      <c r="BX25" s="532"/>
      <c r="BY25" s="532"/>
      <c r="BZ25" s="532"/>
      <c r="CA25" s="532"/>
      <c r="CB25" s="532"/>
      <c r="CC25" s="532"/>
      <c r="CD25" s="532"/>
      <c r="CE25" s="532"/>
      <c r="CF25" s="532"/>
      <c r="CG25" s="532"/>
      <c r="CH25" s="532"/>
      <c r="CI25" s="532"/>
      <c r="CJ25" s="532"/>
      <c r="CK25" s="532"/>
      <c r="CL25" s="532"/>
      <c r="CM25" s="532"/>
      <c r="CN25" s="532"/>
      <c r="CO25" s="532"/>
      <c r="CP25" s="532"/>
      <c r="CQ25" s="532"/>
      <c r="CR25" s="532"/>
      <c r="CS25" s="532"/>
      <c r="CT25" s="532"/>
      <c r="CU25" s="532"/>
      <c r="CV25" s="532"/>
      <c r="CW25" s="532"/>
      <c r="CX25" s="532"/>
      <c r="CY25" s="532"/>
      <c r="CZ25" s="532"/>
      <c r="DA25" s="532"/>
      <c r="DB25" s="532"/>
      <c r="DC25" s="532"/>
      <c r="DD25" s="532"/>
      <c r="DE25" s="532"/>
      <c r="DF25" s="532"/>
      <c r="DG25" s="532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2"/>
      <c r="DS25" s="532"/>
      <c r="DT25" s="532"/>
      <c r="DU25" s="532"/>
      <c r="DV25" s="532"/>
      <c r="DW25" s="532"/>
      <c r="DX25" s="532"/>
      <c r="DY25" s="532"/>
      <c r="DZ25" s="532"/>
      <c r="EA25" s="532"/>
      <c r="EB25" s="532"/>
      <c r="EC25" s="532"/>
      <c r="ED25" s="532"/>
      <c r="EE25" s="532"/>
      <c r="EF25" s="532"/>
      <c r="EG25" s="532"/>
      <c r="EH25" s="532"/>
      <c r="EI25" s="532"/>
      <c r="EJ25" s="532"/>
      <c r="EK25" s="533"/>
    </row>
    <row r="26" spans="1:142" s="25" customFormat="1" ht="12.75" x14ac:dyDescent="0.2">
      <c r="A26" s="585" t="s">
        <v>143</v>
      </c>
      <c r="B26" s="585"/>
      <c r="C26" s="585"/>
      <c r="D26" s="585"/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  <c r="AB26" s="585"/>
      <c r="AC26" s="585"/>
      <c r="AD26" s="585"/>
      <c r="AE26" s="585"/>
      <c r="AF26" s="305" t="s">
        <v>578</v>
      </c>
      <c r="AG26" s="306"/>
      <c r="AH26" s="306"/>
      <c r="AI26" s="306"/>
      <c r="AJ26" s="306"/>
      <c r="AK26" s="306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  <c r="BF26" s="532"/>
      <c r="BG26" s="532"/>
      <c r="BH26" s="532"/>
      <c r="BI26" s="532"/>
      <c r="BJ26" s="532"/>
      <c r="BK26" s="532"/>
      <c r="BL26" s="532"/>
      <c r="BM26" s="532"/>
      <c r="BN26" s="532"/>
      <c r="BO26" s="532"/>
      <c r="BP26" s="532"/>
      <c r="BQ26" s="532"/>
      <c r="BR26" s="532"/>
      <c r="BS26" s="532"/>
      <c r="BT26" s="532"/>
      <c r="BU26" s="532"/>
      <c r="BV26" s="532"/>
      <c r="BW26" s="532"/>
      <c r="BX26" s="532"/>
      <c r="BY26" s="532"/>
      <c r="BZ26" s="532"/>
      <c r="CA26" s="532"/>
      <c r="CB26" s="532"/>
      <c r="CC26" s="532"/>
      <c r="CD26" s="532"/>
      <c r="CE26" s="532"/>
      <c r="CF26" s="532"/>
      <c r="CG26" s="532"/>
      <c r="CH26" s="532"/>
      <c r="CI26" s="532"/>
      <c r="CJ26" s="532"/>
      <c r="CK26" s="532"/>
      <c r="CL26" s="532"/>
      <c r="CM26" s="532"/>
      <c r="CN26" s="532"/>
      <c r="CO26" s="532"/>
      <c r="CP26" s="532"/>
      <c r="CQ26" s="532"/>
      <c r="CR26" s="532"/>
      <c r="CS26" s="532"/>
      <c r="CT26" s="532"/>
      <c r="CU26" s="532"/>
      <c r="CV26" s="532"/>
      <c r="CW26" s="532"/>
      <c r="CX26" s="532"/>
      <c r="CY26" s="532"/>
      <c r="CZ26" s="532"/>
      <c r="DA26" s="532"/>
      <c r="DB26" s="532"/>
      <c r="DC26" s="532"/>
      <c r="DD26" s="532"/>
      <c r="DE26" s="532"/>
      <c r="DF26" s="532"/>
      <c r="DG26" s="532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2"/>
      <c r="DS26" s="532"/>
      <c r="DT26" s="532"/>
      <c r="DU26" s="532"/>
      <c r="DV26" s="532"/>
      <c r="DW26" s="532"/>
      <c r="DX26" s="532"/>
      <c r="DY26" s="532"/>
      <c r="DZ26" s="532"/>
      <c r="EA26" s="532"/>
      <c r="EB26" s="532"/>
      <c r="EC26" s="532"/>
      <c r="ED26" s="532"/>
      <c r="EE26" s="532"/>
      <c r="EF26" s="532"/>
      <c r="EG26" s="532"/>
      <c r="EH26" s="532"/>
      <c r="EI26" s="532"/>
      <c r="EJ26" s="532"/>
      <c r="EK26" s="533"/>
    </row>
    <row r="27" spans="1:142" s="25" customFormat="1" ht="12.75" x14ac:dyDescent="0.2">
      <c r="A27" s="583" t="s">
        <v>572</v>
      </c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305"/>
      <c r="AG27" s="306"/>
      <c r="AH27" s="306"/>
      <c r="AI27" s="306"/>
      <c r="AJ27" s="306"/>
      <c r="AK27" s="306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  <c r="BF27" s="532"/>
      <c r="BG27" s="532"/>
      <c r="BH27" s="532"/>
      <c r="BI27" s="532"/>
      <c r="BJ27" s="532"/>
      <c r="BK27" s="532"/>
      <c r="BL27" s="532"/>
      <c r="BM27" s="532"/>
      <c r="BN27" s="532"/>
      <c r="BO27" s="532"/>
      <c r="BP27" s="532"/>
      <c r="BQ27" s="532"/>
      <c r="BR27" s="532"/>
      <c r="BS27" s="532"/>
      <c r="BT27" s="532"/>
      <c r="BU27" s="532"/>
      <c r="BV27" s="532"/>
      <c r="BW27" s="532"/>
      <c r="BX27" s="532"/>
      <c r="BY27" s="532"/>
      <c r="BZ27" s="532"/>
      <c r="CA27" s="532"/>
      <c r="CB27" s="532"/>
      <c r="CC27" s="532"/>
      <c r="CD27" s="532"/>
      <c r="CE27" s="532"/>
      <c r="CF27" s="532"/>
      <c r="CG27" s="532"/>
      <c r="CH27" s="532"/>
      <c r="CI27" s="532"/>
      <c r="CJ27" s="532"/>
      <c r="CK27" s="532"/>
      <c r="CL27" s="532"/>
      <c r="CM27" s="532"/>
      <c r="CN27" s="532"/>
      <c r="CO27" s="532"/>
      <c r="CP27" s="532"/>
      <c r="CQ27" s="532"/>
      <c r="CR27" s="532"/>
      <c r="CS27" s="532"/>
      <c r="CT27" s="532"/>
      <c r="CU27" s="532"/>
      <c r="CV27" s="532"/>
      <c r="CW27" s="532"/>
      <c r="CX27" s="532"/>
      <c r="CY27" s="532"/>
      <c r="CZ27" s="532"/>
      <c r="DA27" s="532"/>
      <c r="DB27" s="532"/>
      <c r="DC27" s="532"/>
      <c r="DD27" s="532"/>
      <c r="DE27" s="532"/>
      <c r="DF27" s="532"/>
      <c r="DG27" s="532"/>
      <c r="DH27" s="532"/>
      <c r="DI27" s="532"/>
      <c r="DJ27" s="532"/>
      <c r="DK27" s="532"/>
      <c r="DL27" s="532"/>
      <c r="DM27" s="532"/>
      <c r="DN27" s="532"/>
      <c r="DO27" s="532"/>
      <c r="DP27" s="532"/>
      <c r="DQ27" s="532"/>
      <c r="DR27" s="532"/>
      <c r="DS27" s="532"/>
      <c r="DT27" s="532"/>
      <c r="DU27" s="532"/>
      <c r="DV27" s="532"/>
      <c r="DW27" s="532"/>
      <c r="DX27" s="532"/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3"/>
    </row>
    <row r="28" spans="1:142" s="25" customFormat="1" ht="12.75" x14ac:dyDescent="0.2">
      <c r="A28" s="583" t="s">
        <v>573</v>
      </c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305"/>
      <c r="AG28" s="306"/>
      <c r="AH28" s="306"/>
      <c r="AI28" s="306"/>
      <c r="AJ28" s="306"/>
      <c r="AK28" s="306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  <c r="BF28" s="532"/>
      <c r="BG28" s="532"/>
      <c r="BH28" s="532"/>
      <c r="BI28" s="532"/>
      <c r="BJ28" s="532"/>
      <c r="BK28" s="532"/>
      <c r="BL28" s="532"/>
      <c r="BM28" s="532"/>
      <c r="BN28" s="532"/>
      <c r="BO28" s="532"/>
      <c r="BP28" s="532"/>
      <c r="BQ28" s="532"/>
      <c r="BR28" s="532"/>
      <c r="BS28" s="532"/>
      <c r="BT28" s="532"/>
      <c r="BU28" s="532"/>
      <c r="BV28" s="532"/>
      <c r="BW28" s="532"/>
      <c r="BX28" s="532"/>
      <c r="BY28" s="532"/>
      <c r="BZ28" s="532"/>
      <c r="CA28" s="532"/>
      <c r="CB28" s="532"/>
      <c r="CC28" s="532"/>
      <c r="CD28" s="532"/>
      <c r="CE28" s="532"/>
      <c r="CF28" s="532"/>
      <c r="CG28" s="532"/>
      <c r="CH28" s="532"/>
      <c r="CI28" s="532"/>
      <c r="CJ28" s="532"/>
      <c r="CK28" s="532"/>
      <c r="CL28" s="532"/>
      <c r="CM28" s="532"/>
      <c r="CN28" s="532"/>
      <c r="CO28" s="532"/>
      <c r="CP28" s="532"/>
      <c r="CQ28" s="532"/>
      <c r="CR28" s="532"/>
      <c r="CS28" s="532"/>
      <c r="CT28" s="532"/>
      <c r="CU28" s="532"/>
      <c r="CV28" s="532"/>
      <c r="CW28" s="532"/>
      <c r="CX28" s="532"/>
      <c r="CY28" s="532"/>
      <c r="CZ28" s="532"/>
      <c r="DA28" s="532"/>
      <c r="DB28" s="532"/>
      <c r="DC28" s="532"/>
      <c r="DD28" s="532"/>
      <c r="DE28" s="532"/>
      <c r="DF28" s="532"/>
      <c r="DG28" s="532"/>
      <c r="DH28" s="532"/>
      <c r="DI28" s="532"/>
      <c r="DJ28" s="532"/>
      <c r="DK28" s="532"/>
      <c r="DL28" s="532"/>
      <c r="DM28" s="532"/>
      <c r="DN28" s="532"/>
      <c r="DO28" s="532"/>
      <c r="DP28" s="532"/>
      <c r="DQ28" s="532"/>
      <c r="DR28" s="532"/>
      <c r="DS28" s="532"/>
      <c r="DT28" s="532"/>
      <c r="DU28" s="532"/>
      <c r="DV28" s="532"/>
      <c r="DW28" s="532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3"/>
    </row>
    <row r="29" spans="1:142" s="25" customFormat="1" ht="12.75" x14ac:dyDescent="0.2">
      <c r="A29" s="582" t="s">
        <v>353</v>
      </c>
      <c r="B29" s="582"/>
      <c r="C29" s="582"/>
      <c r="D29" s="582"/>
      <c r="E29" s="582"/>
      <c r="F29" s="582"/>
      <c r="G29" s="582"/>
      <c r="H29" s="582"/>
      <c r="I29" s="582"/>
      <c r="J29" s="582"/>
      <c r="K29" s="582"/>
      <c r="L29" s="582"/>
      <c r="M29" s="582"/>
      <c r="N29" s="582"/>
      <c r="O29" s="582"/>
      <c r="P29" s="582"/>
      <c r="Q29" s="582"/>
      <c r="R29" s="582"/>
      <c r="S29" s="582"/>
      <c r="T29" s="582"/>
      <c r="U29" s="582"/>
      <c r="V29" s="582"/>
      <c r="W29" s="582"/>
      <c r="X29" s="582"/>
      <c r="Y29" s="582"/>
      <c r="Z29" s="582"/>
      <c r="AA29" s="582"/>
      <c r="AB29" s="582"/>
      <c r="AC29" s="582"/>
      <c r="AD29" s="582"/>
      <c r="AE29" s="582"/>
      <c r="AF29" s="305"/>
      <c r="AG29" s="306"/>
      <c r="AH29" s="306"/>
      <c r="AI29" s="306"/>
      <c r="AJ29" s="306"/>
      <c r="AK29" s="306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  <c r="BF29" s="532"/>
      <c r="BG29" s="532"/>
      <c r="BH29" s="532"/>
      <c r="BI29" s="532"/>
      <c r="BJ29" s="532"/>
      <c r="BK29" s="532"/>
      <c r="BL29" s="532"/>
      <c r="BM29" s="532"/>
      <c r="BN29" s="532"/>
      <c r="BO29" s="532"/>
      <c r="BP29" s="532"/>
      <c r="BQ29" s="532"/>
      <c r="BR29" s="532"/>
      <c r="BS29" s="532"/>
      <c r="BT29" s="532"/>
      <c r="BU29" s="532"/>
      <c r="BV29" s="532"/>
      <c r="BW29" s="532"/>
      <c r="BX29" s="532"/>
      <c r="BY29" s="532"/>
      <c r="BZ29" s="532"/>
      <c r="CA29" s="532"/>
      <c r="CB29" s="532"/>
      <c r="CC29" s="532"/>
      <c r="CD29" s="532"/>
      <c r="CE29" s="532"/>
      <c r="CF29" s="532"/>
      <c r="CG29" s="532"/>
      <c r="CH29" s="532"/>
      <c r="CI29" s="532"/>
      <c r="CJ29" s="532"/>
      <c r="CK29" s="532"/>
      <c r="CL29" s="532"/>
      <c r="CM29" s="532"/>
      <c r="CN29" s="532"/>
      <c r="CO29" s="532"/>
      <c r="CP29" s="532"/>
      <c r="CQ29" s="532"/>
      <c r="CR29" s="532"/>
      <c r="CS29" s="532"/>
      <c r="CT29" s="532"/>
      <c r="CU29" s="532"/>
      <c r="CV29" s="532"/>
      <c r="CW29" s="532"/>
      <c r="CX29" s="532"/>
      <c r="CY29" s="532"/>
      <c r="CZ29" s="532"/>
      <c r="DA29" s="532"/>
      <c r="DB29" s="532"/>
      <c r="DC29" s="532"/>
      <c r="DD29" s="532"/>
      <c r="DE29" s="532"/>
      <c r="DF29" s="532"/>
      <c r="DG29" s="532"/>
      <c r="DH29" s="532"/>
      <c r="DI29" s="532"/>
      <c r="DJ29" s="532"/>
      <c r="DK29" s="532"/>
      <c r="DL29" s="532"/>
      <c r="DM29" s="532"/>
      <c r="DN29" s="532"/>
      <c r="DO29" s="532"/>
      <c r="DP29" s="532"/>
      <c r="DQ29" s="532"/>
      <c r="DR29" s="532"/>
      <c r="DS29" s="532"/>
      <c r="DT29" s="532"/>
      <c r="DU29" s="532"/>
      <c r="DV29" s="532"/>
      <c r="DW29" s="532"/>
      <c r="DX29" s="532"/>
      <c r="DY29" s="532"/>
      <c r="DZ29" s="532"/>
      <c r="EA29" s="532"/>
      <c r="EB29" s="532"/>
      <c r="EC29" s="532"/>
      <c r="ED29" s="532"/>
      <c r="EE29" s="532"/>
      <c r="EF29" s="532"/>
      <c r="EG29" s="532"/>
      <c r="EH29" s="532"/>
      <c r="EI29" s="532"/>
      <c r="EJ29" s="532"/>
      <c r="EK29" s="533"/>
    </row>
    <row r="30" spans="1:142" s="25" customFormat="1" ht="12.75" x14ac:dyDescent="0.2">
      <c r="A30" s="286"/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305"/>
      <c r="AG30" s="306"/>
      <c r="AH30" s="306"/>
      <c r="AI30" s="306"/>
      <c r="AJ30" s="306"/>
      <c r="AK30" s="306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  <c r="BF30" s="532"/>
      <c r="BG30" s="532"/>
      <c r="BH30" s="532"/>
      <c r="BI30" s="532"/>
      <c r="BJ30" s="532"/>
      <c r="BK30" s="532"/>
      <c r="BL30" s="532"/>
      <c r="BM30" s="532"/>
      <c r="BN30" s="532"/>
      <c r="BO30" s="532"/>
      <c r="BP30" s="532"/>
      <c r="BQ30" s="532"/>
      <c r="BR30" s="532"/>
      <c r="BS30" s="532"/>
      <c r="BT30" s="532"/>
      <c r="BU30" s="532"/>
      <c r="BV30" s="532"/>
      <c r="BW30" s="532"/>
      <c r="BX30" s="532"/>
      <c r="BY30" s="532"/>
      <c r="BZ30" s="532"/>
      <c r="CA30" s="532"/>
      <c r="CB30" s="532"/>
      <c r="CC30" s="532"/>
      <c r="CD30" s="532"/>
      <c r="CE30" s="532"/>
      <c r="CF30" s="532"/>
      <c r="CG30" s="532"/>
      <c r="CH30" s="532"/>
      <c r="CI30" s="532"/>
      <c r="CJ30" s="532"/>
      <c r="CK30" s="532"/>
      <c r="CL30" s="532"/>
      <c r="CM30" s="532"/>
      <c r="CN30" s="532"/>
      <c r="CO30" s="532"/>
      <c r="CP30" s="532"/>
      <c r="CQ30" s="532"/>
      <c r="CR30" s="532"/>
      <c r="CS30" s="532"/>
      <c r="CT30" s="532"/>
      <c r="CU30" s="532"/>
      <c r="CV30" s="532"/>
      <c r="CW30" s="532"/>
      <c r="CX30" s="532"/>
      <c r="CY30" s="532"/>
      <c r="CZ30" s="532"/>
      <c r="DA30" s="532"/>
      <c r="DB30" s="532"/>
      <c r="DC30" s="532"/>
      <c r="DD30" s="532"/>
      <c r="DE30" s="532"/>
      <c r="DF30" s="532"/>
      <c r="DG30" s="532"/>
      <c r="DH30" s="532"/>
      <c r="DI30" s="532"/>
      <c r="DJ30" s="532"/>
      <c r="DK30" s="532"/>
      <c r="DL30" s="532"/>
      <c r="DM30" s="532"/>
      <c r="DN30" s="532"/>
      <c r="DO30" s="532"/>
      <c r="DP30" s="532"/>
      <c r="DQ30" s="532"/>
      <c r="DR30" s="532"/>
      <c r="DS30" s="532"/>
      <c r="DT30" s="532"/>
      <c r="DU30" s="532"/>
      <c r="DV30" s="532"/>
      <c r="DW30" s="532"/>
      <c r="DX30" s="532"/>
      <c r="DY30" s="532"/>
      <c r="DZ30" s="532"/>
      <c r="EA30" s="532"/>
      <c r="EB30" s="532"/>
      <c r="EC30" s="532"/>
      <c r="ED30" s="532"/>
      <c r="EE30" s="532"/>
      <c r="EF30" s="532"/>
      <c r="EG30" s="532"/>
      <c r="EH30" s="532"/>
      <c r="EI30" s="532"/>
      <c r="EJ30" s="532"/>
      <c r="EK30" s="533"/>
    </row>
    <row r="31" spans="1:142" s="25" customFormat="1" ht="12.75" x14ac:dyDescent="0.2">
      <c r="A31" s="328" t="s">
        <v>574</v>
      </c>
      <c r="B31" s="328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05" t="s">
        <v>579</v>
      </c>
      <c r="AG31" s="306"/>
      <c r="AH31" s="306"/>
      <c r="AI31" s="306"/>
      <c r="AJ31" s="306"/>
      <c r="AK31" s="306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  <c r="BF31" s="532"/>
      <c r="BG31" s="532"/>
      <c r="BH31" s="532"/>
      <c r="BI31" s="532"/>
      <c r="BJ31" s="532"/>
      <c r="BK31" s="532"/>
      <c r="BL31" s="532"/>
      <c r="BM31" s="532"/>
      <c r="BN31" s="532"/>
      <c r="BO31" s="532"/>
      <c r="BP31" s="532"/>
      <c r="BQ31" s="532"/>
      <c r="BR31" s="532"/>
      <c r="BS31" s="532"/>
      <c r="BT31" s="532"/>
      <c r="BU31" s="532"/>
      <c r="BV31" s="532"/>
      <c r="BW31" s="532"/>
      <c r="BX31" s="532"/>
      <c r="BY31" s="532"/>
      <c r="BZ31" s="532"/>
      <c r="CA31" s="532"/>
      <c r="CB31" s="532"/>
      <c r="CC31" s="532"/>
      <c r="CD31" s="532"/>
      <c r="CE31" s="532"/>
      <c r="CF31" s="532"/>
      <c r="CG31" s="532"/>
      <c r="CH31" s="532"/>
      <c r="CI31" s="532"/>
      <c r="CJ31" s="532"/>
      <c r="CK31" s="532"/>
      <c r="CL31" s="532"/>
      <c r="CM31" s="532"/>
      <c r="CN31" s="532"/>
      <c r="CO31" s="532"/>
      <c r="CP31" s="532"/>
      <c r="CQ31" s="532"/>
      <c r="CR31" s="532"/>
      <c r="CS31" s="532"/>
      <c r="CT31" s="532"/>
      <c r="CU31" s="532"/>
      <c r="CV31" s="532"/>
      <c r="CW31" s="532"/>
      <c r="CX31" s="532"/>
      <c r="CY31" s="532"/>
      <c r="CZ31" s="532"/>
      <c r="DA31" s="532"/>
      <c r="DB31" s="532"/>
      <c r="DC31" s="532"/>
      <c r="DD31" s="532"/>
      <c r="DE31" s="532"/>
      <c r="DF31" s="532"/>
      <c r="DG31" s="532"/>
      <c r="DH31" s="532"/>
      <c r="DI31" s="532"/>
      <c r="DJ31" s="532"/>
      <c r="DK31" s="532"/>
      <c r="DL31" s="532"/>
      <c r="DM31" s="532"/>
      <c r="DN31" s="532"/>
      <c r="DO31" s="532"/>
      <c r="DP31" s="532"/>
      <c r="DQ31" s="532"/>
      <c r="DR31" s="532"/>
      <c r="DS31" s="532"/>
      <c r="DT31" s="532"/>
      <c r="DU31" s="532"/>
      <c r="DV31" s="532"/>
      <c r="DW31" s="532"/>
      <c r="DX31" s="532"/>
      <c r="DY31" s="532"/>
      <c r="DZ31" s="532"/>
      <c r="EA31" s="532"/>
      <c r="EB31" s="532"/>
      <c r="EC31" s="532"/>
      <c r="ED31" s="532"/>
      <c r="EE31" s="532"/>
      <c r="EF31" s="532"/>
      <c r="EG31" s="532"/>
      <c r="EH31" s="532"/>
      <c r="EI31" s="532"/>
      <c r="EJ31" s="532"/>
      <c r="EK31" s="533"/>
    </row>
    <row r="32" spans="1:142" s="25" customFormat="1" ht="12.75" x14ac:dyDescent="0.2">
      <c r="A32" s="286" t="s">
        <v>575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305" t="s">
        <v>41</v>
      </c>
      <c r="AG32" s="306"/>
      <c r="AH32" s="306"/>
      <c r="AI32" s="306"/>
      <c r="AJ32" s="306"/>
      <c r="AK32" s="306"/>
      <c r="AL32" s="554">
        <f>AY32+DL32</f>
        <v>2080536.83</v>
      </c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54">
        <f>AY33</f>
        <v>2080527.83</v>
      </c>
      <c r="AZ32" s="532"/>
      <c r="BA32" s="532"/>
      <c r="BB32" s="532"/>
      <c r="BC32" s="532"/>
      <c r="BD32" s="532"/>
      <c r="BE32" s="532"/>
      <c r="BF32" s="532"/>
      <c r="BG32" s="532"/>
      <c r="BH32" s="532"/>
      <c r="BI32" s="532"/>
      <c r="BJ32" s="532"/>
      <c r="BK32" s="532"/>
      <c r="BL32" s="532"/>
      <c r="BM32" s="532"/>
      <c r="BN32" s="532"/>
      <c r="BO32" s="532"/>
      <c r="BP32" s="532"/>
      <c r="BQ32" s="532"/>
      <c r="BR32" s="532"/>
      <c r="BS32" s="532"/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>
        <f>DL33</f>
        <v>9</v>
      </c>
      <c r="DM32" s="532"/>
      <c r="DN32" s="532"/>
      <c r="DO32" s="532"/>
      <c r="DP32" s="532"/>
      <c r="DQ32" s="532"/>
      <c r="DR32" s="532"/>
      <c r="DS32" s="532"/>
      <c r="DT32" s="532"/>
      <c r="DU32" s="532"/>
      <c r="DV32" s="532"/>
      <c r="DW32" s="532"/>
      <c r="DX32" s="532"/>
      <c r="DY32" s="532"/>
      <c r="DZ32" s="532"/>
      <c r="EA32" s="532"/>
      <c r="EB32" s="532"/>
      <c r="EC32" s="532"/>
      <c r="ED32" s="532"/>
      <c r="EE32" s="532"/>
      <c r="EF32" s="532"/>
      <c r="EG32" s="532"/>
      <c r="EH32" s="532"/>
      <c r="EI32" s="532"/>
      <c r="EJ32" s="532"/>
      <c r="EK32" s="533"/>
    </row>
    <row r="33" spans="1:141" s="25" customFormat="1" ht="12.75" x14ac:dyDescent="0.2">
      <c r="A33" s="327" t="s">
        <v>133</v>
      </c>
      <c r="B33" s="327"/>
      <c r="C33" s="327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7"/>
      <c r="X33" s="327"/>
      <c r="Y33" s="327"/>
      <c r="Z33" s="327"/>
      <c r="AA33" s="327"/>
      <c r="AB33" s="327"/>
      <c r="AC33" s="327"/>
      <c r="AD33" s="327"/>
      <c r="AE33" s="327"/>
      <c r="AF33" s="305" t="s">
        <v>280</v>
      </c>
      <c r="AG33" s="306"/>
      <c r="AH33" s="306"/>
      <c r="AI33" s="306"/>
      <c r="AJ33" s="306"/>
      <c r="AK33" s="306"/>
      <c r="AL33" s="554">
        <f>AY33+DL33</f>
        <v>2080536.83</v>
      </c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54">
        <f>AY35</f>
        <v>2080527.83</v>
      </c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>
        <f>DL35</f>
        <v>9</v>
      </c>
      <c r="DM33" s="532"/>
      <c r="DN33" s="532"/>
      <c r="DO33" s="532"/>
      <c r="DP33" s="532"/>
      <c r="DQ33" s="532"/>
      <c r="DR33" s="532"/>
      <c r="DS33" s="532"/>
      <c r="DT33" s="532"/>
      <c r="DU33" s="532"/>
      <c r="DV33" s="532"/>
      <c r="DW33" s="532"/>
      <c r="DX33" s="532"/>
      <c r="DY33" s="532"/>
      <c r="DZ33" s="532"/>
      <c r="EA33" s="532"/>
      <c r="EB33" s="532"/>
      <c r="EC33" s="532"/>
      <c r="ED33" s="532"/>
      <c r="EE33" s="532"/>
      <c r="EF33" s="532"/>
      <c r="EG33" s="532"/>
      <c r="EH33" s="532"/>
      <c r="EI33" s="532"/>
      <c r="EJ33" s="532"/>
      <c r="EK33" s="533"/>
    </row>
    <row r="34" spans="1:141" s="25" customFormat="1" ht="12.75" x14ac:dyDescent="0.2">
      <c r="A34" s="301" t="s">
        <v>571</v>
      </c>
      <c r="B34" s="301"/>
      <c r="C34" s="301"/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5"/>
      <c r="AG34" s="306"/>
      <c r="AH34" s="306"/>
      <c r="AI34" s="306"/>
      <c r="AJ34" s="306"/>
      <c r="AK34" s="306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2"/>
      <c r="BO34" s="532"/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A34" s="532"/>
      <c r="DB34" s="532"/>
      <c r="DC34" s="532"/>
      <c r="DD34" s="532"/>
      <c r="DE34" s="532"/>
      <c r="DF34" s="532"/>
      <c r="DG34" s="532"/>
      <c r="DH34" s="532"/>
      <c r="DI34" s="532"/>
      <c r="DJ34" s="532"/>
      <c r="DK34" s="532"/>
      <c r="DL34" s="532"/>
      <c r="DM34" s="532"/>
      <c r="DN34" s="532"/>
      <c r="DO34" s="532"/>
      <c r="DP34" s="532"/>
      <c r="DQ34" s="532"/>
      <c r="DR34" s="532"/>
      <c r="DS34" s="532"/>
      <c r="DT34" s="532"/>
      <c r="DU34" s="532"/>
      <c r="DV34" s="532"/>
      <c r="DW34" s="532"/>
      <c r="DX34" s="532"/>
      <c r="DY34" s="532"/>
      <c r="DZ34" s="532"/>
      <c r="EA34" s="532"/>
      <c r="EB34" s="532"/>
      <c r="EC34" s="532"/>
      <c r="ED34" s="532"/>
      <c r="EE34" s="532"/>
      <c r="EF34" s="532"/>
      <c r="EG34" s="532"/>
      <c r="EH34" s="532"/>
      <c r="EI34" s="532"/>
      <c r="EJ34" s="532"/>
      <c r="EK34" s="533"/>
    </row>
    <row r="35" spans="1:141" s="25" customFormat="1" ht="12.75" x14ac:dyDescent="0.2">
      <c r="A35" s="585" t="s">
        <v>143</v>
      </c>
      <c r="B35" s="585"/>
      <c r="C35" s="585"/>
      <c r="D35" s="585"/>
      <c r="E35" s="585"/>
      <c r="F35" s="585"/>
      <c r="G35" s="585"/>
      <c r="H35" s="585"/>
      <c r="I35" s="585"/>
      <c r="J35" s="585"/>
      <c r="K35" s="585"/>
      <c r="L35" s="585"/>
      <c r="M35" s="585"/>
      <c r="N35" s="585"/>
      <c r="O35" s="585"/>
      <c r="P35" s="585"/>
      <c r="Q35" s="585"/>
      <c r="R35" s="585"/>
      <c r="S35" s="585"/>
      <c r="T35" s="585"/>
      <c r="U35" s="585"/>
      <c r="V35" s="585"/>
      <c r="W35" s="585"/>
      <c r="X35" s="585"/>
      <c r="Y35" s="585"/>
      <c r="Z35" s="585"/>
      <c r="AA35" s="585"/>
      <c r="AB35" s="585"/>
      <c r="AC35" s="585"/>
      <c r="AD35" s="585"/>
      <c r="AE35" s="585"/>
      <c r="AF35" s="305" t="s">
        <v>580</v>
      </c>
      <c r="AG35" s="306"/>
      <c r="AH35" s="306"/>
      <c r="AI35" s="306"/>
      <c r="AJ35" s="306"/>
      <c r="AK35" s="306"/>
      <c r="AL35" s="554">
        <f>AY35+DL35</f>
        <v>2080536.83</v>
      </c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54">
        <v>2080527.83</v>
      </c>
      <c r="AZ35" s="532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2"/>
      <c r="BN35" s="532"/>
      <c r="BO35" s="532"/>
      <c r="BP35" s="532"/>
      <c r="BQ35" s="532"/>
      <c r="BR35" s="532"/>
      <c r="BS35" s="532"/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A35" s="532"/>
      <c r="DB35" s="532"/>
      <c r="DC35" s="532"/>
      <c r="DD35" s="532"/>
      <c r="DE35" s="532"/>
      <c r="DF35" s="532"/>
      <c r="DG35" s="532"/>
      <c r="DH35" s="532"/>
      <c r="DI35" s="532"/>
      <c r="DJ35" s="532"/>
      <c r="DK35" s="532"/>
      <c r="DL35" s="532">
        <v>9</v>
      </c>
      <c r="DM35" s="532"/>
      <c r="DN35" s="532"/>
      <c r="DO35" s="532"/>
      <c r="DP35" s="532"/>
      <c r="DQ35" s="532"/>
      <c r="DR35" s="532"/>
      <c r="DS35" s="532"/>
      <c r="DT35" s="532"/>
      <c r="DU35" s="532"/>
      <c r="DV35" s="532"/>
      <c r="DW35" s="532"/>
      <c r="DX35" s="532"/>
      <c r="DY35" s="532"/>
      <c r="DZ35" s="532"/>
      <c r="EA35" s="532"/>
      <c r="EB35" s="532"/>
      <c r="EC35" s="532"/>
      <c r="ED35" s="532"/>
      <c r="EE35" s="532"/>
      <c r="EF35" s="532"/>
      <c r="EG35" s="532"/>
      <c r="EH35" s="532"/>
      <c r="EI35" s="532"/>
      <c r="EJ35" s="532"/>
      <c r="EK35" s="533"/>
    </row>
    <row r="36" spans="1:141" s="25" customFormat="1" ht="12.75" x14ac:dyDescent="0.2">
      <c r="A36" s="583" t="s">
        <v>572</v>
      </c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305"/>
      <c r="AG36" s="306"/>
      <c r="AH36" s="306"/>
      <c r="AI36" s="306"/>
      <c r="AJ36" s="306"/>
      <c r="AK36" s="306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2"/>
      <c r="BN36" s="532"/>
      <c r="BO36" s="532"/>
      <c r="BP36" s="532"/>
      <c r="BQ36" s="532"/>
      <c r="BR36" s="532"/>
      <c r="BS36" s="532"/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A36" s="532"/>
      <c r="DB36" s="532"/>
      <c r="DC36" s="532"/>
      <c r="DD36" s="532"/>
      <c r="DE36" s="532"/>
      <c r="DF36" s="532"/>
      <c r="DG36" s="532"/>
      <c r="DH36" s="532"/>
      <c r="DI36" s="532"/>
      <c r="DJ36" s="532"/>
      <c r="DK36" s="532"/>
      <c r="DL36" s="532"/>
      <c r="DM36" s="532"/>
      <c r="DN36" s="532"/>
      <c r="DO36" s="532"/>
      <c r="DP36" s="532"/>
      <c r="DQ36" s="532"/>
      <c r="DR36" s="532"/>
      <c r="DS36" s="532"/>
      <c r="DT36" s="532"/>
      <c r="DU36" s="532"/>
      <c r="DV36" s="532"/>
      <c r="DW36" s="532"/>
      <c r="DX36" s="532"/>
      <c r="DY36" s="532"/>
      <c r="DZ36" s="532"/>
      <c r="EA36" s="532"/>
      <c r="EB36" s="532"/>
      <c r="EC36" s="532"/>
      <c r="ED36" s="532"/>
      <c r="EE36" s="532"/>
      <c r="EF36" s="532"/>
      <c r="EG36" s="532"/>
      <c r="EH36" s="532"/>
      <c r="EI36" s="532"/>
      <c r="EJ36" s="532"/>
      <c r="EK36" s="533"/>
    </row>
    <row r="37" spans="1:141" s="25" customFormat="1" ht="12.75" x14ac:dyDescent="0.2">
      <c r="A37" s="583" t="s">
        <v>573</v>
      </c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305"/>
      <c r="AG37" s="306"/>
      <c r="AH37" s="306"/>
      <c r="AI37" s="306"/>
      <c r="AJ37" s="306"/>
      <c r="AK37" s="306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A37" s="532"/>
      <c r="DB37" s="532"/>
      <c r="DC37" s="532"/>
      <c r="DD37" s="532"/>
      <c r="DE37" s="532"/>
      <c r="DF37" s="532"/>
      <c r="DG37" s="532"/>
      <c r="DH37" s="532"/>
      <c r="DI37" s="532"/>
      <c r="DJ37" s="532"/>
      <c r="DK37" s="532"/>
      <c r="DL37" s="532"/>
      <c r="DM37" s="532"/>
      <c r="DN37" s="532"/>
      <c r="DO37" s="532"/>
      <c r="DP37" s="532"/>
      <c r="DQ37" s="532"/>
      <c r="DR37" s="532"/>
      <c r="DS37" s="532"/>
      <c r="DT37" s="532"/>
      <c r="DU37" s="532"/>
      <c r="DV37" s="532"/>
      <c r="DW37" s="532"/>
      <c r="DX37" s="532"/>
      <c r="DY37" s="532"/>
      <c r="DZ37" s="532"/>
      <c r="EA37" s="532"/>
      <c r="EB37" s="532"/>
      <c r="EC37" s="532"/>
      <c r="ED37" s="532"/>
      <c r="EE37" s="532"/>
      <c r="EF37" s="532"/>
      <c r="EG37" s="532"/>
      <c r="EH37" s="532"/>
      <c r="EI37" s="532"/>
      <c r="EJ37" s="532"/>
      <c r="EK37" s="533"/>
    </row>
    <row r="38" spans="1:141" s="25" customFormat="1" ht="12.75" x14ac:dyDescent="0.2">
      <c r="A38" s="582" t="s">
        <v>353</v>
      </c>
      <c r="B38" s="582"/>
      <c r="C38" s="582"/>
      <c r="D38" s="582"/>
      <c r="E38" s="582"/>
      <c r="F38" s="582"/>
      <c r="G38" s="582"/>
      <c r="H38" s="582"/>
      <c r="I38" s="582"/>
      <c r="J38" s="582"/>
      <c r="K38" s="582"/>
      <c r="L38" s="582"/>
      <c r="M38" s="582"/>
      <c r="N38" s="582"/>
      <c r="O38" s="582"/>
      <c r="P38" s="582"/>
      <c r="Q38" s="582"/>
      <c r="R38" s="582"/>
      <c r="S38" s="582"/>
      <c r="T38" s="582"/>
      <c r="U38" s="582"/>
      <c r="V38" s="582"/>
      <c r="W38" s="582"/>
      <c r="X38" s="582"/>
      <c r="Y38" s="582"/>
      <c r="Z38" s="582"/>
      <c r="AA38" s="582"/>
      <c r="AB38" s="582"/>
      <c r="AC38" s="582"/>
      <c r="AD38" s="582"/>
      <c r="AE38" s="582"/>
      <c r="AF38" s="305"/>
      <c r="AG38" s="306"/>
      <c r="AH38" s="306"/>
      <c r="AI38" s="306"/>
      <c r="AJ38" s="306"/>
      <c r="AK38" s="306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2"/>
      <c r="BN38" s="532"/>
      <c r="BO38" s="532"/>
      <c r="BP38" s="532"/>
      <c r="BQ38" s="532"/>
      <c r="BR38" s="532"/>
      <c r="BS38" s="532"/>
      <c r="BT38" s="532"/>
      <c r="BU38" s="532"/>
      <c r="BV38" s="532"/>
      <c r="BW38" s="532"/>
      <c r="BX38" s="532"/>
      <c r="BY38" s="532"/>
      <c r="BZ38" s="532"/>
      <c r="CA38" s="532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A38" s="532"/>
      <c r="DB38" s="532"/>
      <c r="DC38" s="532"/>
      <c r="DD38" s="532"/>
      <c r="DE38" s="532"/>
      <c r="DF38" s="532"/>
      <c r="DG38" s="532"/>
      <c r="DH38" s="532"/>
      <c r="DI38" s="532"/>
      <c r="DJ38" s="532"/>
      <c r="DK38" s="532"/>
      <c r="DL38" s="532"/>
      <c r="DM38" s="532"/>
      <c r="DN38" s="532"/>
      <c r="DO38" s="532"/>
      <c r="DP38" s="532"/>
      <c r="DQ38" s="532"/>
      <c r="DR38" s="532"/>
      <c r="DS38" s="532"/>
      <c r="DT38" s="532"/>
      <c r="DU38" s="532"/>
      <c r="DV38" s="532"/>
      <c r="DW38" s="532"/>
      <c r="DX38" s="532"/>
      <c r="DY38" s="532"/>
      <c r="DZ38" s="532"/>
      <c r="EA38" s="532"/>
      <c r="EB38" s="532"/>
      <c r="EC38" s="532"/>
      <c r="ED38" s="532"/>
      <c r="EE38" s="532"/>
      <c r="EF38" s="532"/>
      <c r="EG38" s="532"/>
      <c r="EH38" s="532"/>
      <c r="EI38" s="532"/>
      <c r="EJ38" s="532"/>
      <c r="EK38" s="533"/>
    </row>
    <row r="39" spans="1:141" s="25" customFormat="1" ht="12.75" x14ac:dyDescent="0.2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305"/>
      <c r="AG39" s="306"/>
      <c r="AH39" s="306"/>
      <c r="AI39" s="306"/>
      <c r="AJ39" s="306"/>
      <c r="AK39" s="306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532"/>
      <c r="BJ39" s="532"/>
      <c r="BK39" s="532"/>
      <c r="BL39" s="532"/>
      <c r="BM39" s="532"/>
      <c r="BN39" s="532"/>
      <c r="BO39" s="532"/>
      <c r="BP39" s="532"/>
      <c r="BQ39" s="532"/>
      <c r="BR39" s="532"/>
      <c r="BS39" s="532"/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2"/>
      <c r="DS39" s="532"/>
      <c r="DT39" s="532"/>
      <c r="DU39" s="532"/>
      <c r="DV39" s="532"/>
      <c r="DW39" s="532"/>
      <c r="DX39" s="532"/>
      <c r="DY39" s="532"/>
      <c r="DZ39" s="532"/>
      <c r="EA39" s="532"/>
      <c r="EB39" s="532"/>
      <c r="EC39" s="532"/>
      <c r="ED39" s="532"/>
      <c r="EE39" s="532"/>
      <c r="EF39" s="532"/>
      <c r="EG39" s="532"/>
      <c r="EH39" s="532"/>
      <c r="EI39" s="532"/>
      <c r="EJ39" s="532"/>
      <c r="EK39" s="533"/>
    </row>
    <row r="40" spans="1:141" s="25" customFormat="1" ht="12.75" x14ac:dyDescent="0.2">
      <c r="A40" s="328" t="s">
        <v>574</v>
      </c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05" t="s">
        <v>581</v>
      </c>
      <c r="AG40" s="306"/>
      <c r="AH40" s="306"/>
      <c r="AI40" s="306"/>
      <c r="AJ40" s="306"/>
      <c r="AK40" s="306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2"/>
      <c r="BN40" s="532"/>
      <c r="BO40" s="532"/>
      <c r="BP40" s="532"/>
      <c r="BQ40" s="532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2"/>
      <c r="DU40" s="532"/>
      <c r="DV40" s="532"/>
      <c r="DW40" s="532"/>
      <c r="DX40" s="532"/>
      <c r="DY40" s="532"/>
      <c r="DZ40" s="532"/>
      <c r="EA40" s="532"/>
      <c r="EB40" s="532"/>
      <c r="EC40" s="532"/>
      <c r="ED40" s="532"/>
      <c r="EE40" s="532"/>
      <c r="EF40" s="532"/>
      <c r="EG40" s="532"/>
      <c r="EH40" s="532"/>
      <c r="EI40" s="532"/>
      <c r="EJ40" s="532"/>
      <c r="EK40" s="533"/>
    </row>
    <row r="41" spans="1:141" s="25" customFormat="1" ht="12.75" x14ac:dyDescent="0.2">
      <c r="A41" s="286" t="s">
        <v>576</v>
      </c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305" t="s">
        <v>168</v>
      </c>
      <c r="AG41" s="306"/>
      <c r="AH41" s="306"/>
      <c r="AI41" s="306"/>
      <c r="AJ41" s="306"/>
      <c r="AK41" s="306"/>
      <c r="AL41" s="554">
        <f>AY41+DL41</f>
        <v>819297.02</v>
      </c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54">
        <f>AY42</f>
        <v>819285.02</v>
      </c>
      <c r="AZ41" s="532"/>
      <c r="BA41" s="532"/>
      <c r="BB41" s="532"/>
      <c r="BC41" s="532"/>
      <c r="BD41" s="532"/>
      <c r="BE41" s="532"/>
      <c r="BF41" s="532"/>
      <c r="BG41" s="532"/>
      <c r="BH41" s="532"/>
      <c r="BI41" s="532"/>
      <c r="BJ41" s="532"/>
      <c r="BK41" s="532"/>
      <c r="BL41" s="532"/>
      <c r="BM41" s="532"/>
      <c r="BN41" s="532"/>
      <c r="BO41" s="532"/>
      <c r="BP41" s="532"/>
      <c r="BQ41" s="532"/>
      <c r="BR41" s="532"/>
      <c r="BS41" s="532"/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>
        <f>DL42</f>
        <v>12</v>
      </c>
      <c r="DM41" s="532"/>
      <c r="DN41" s="532"/>
      <c r="DO41" s="532"/>
      <c r="DP41" s="532"/>
      <c r="DQ41" s="532"/>
      <c r="DR41" s="532"/>
      <c r="DS41" s="532"/>
      <c r="DT41" s="532"/>
      <c r="DU41" s="532"/>
      <c r="DV41" s="532"/>
      <c r="DW41" s="532"/>
      <c r="DX41" s="532"/>
      <c r="DY41" s="532"/>
      <c r="DZ41" s="532"/>
      <c r="EA41" s="532"/>
      <c r="EB41" s="532"/>
      <c r="EC41" s="532"/>
      <c r="ED41" s="532"/>
      <c r="EE41" s="532"/>
      <c r="EF41" s="532"/>
      <c r="EG41" s="532"/>
      <c r="EH41" s="532"/>
      <c r="EI41" s="532"/>
      <c r="EJ41" s="532"/>
      <c r="EK41" s="533"/>
    </row>
    <row r="42" spans="1:141" s="25" customFormat="1" ht="12.75" x14ac:dyDescent="0.2">
      <c r="A42" s="327" t="s">
        <v>133</v>
      </c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327"/>
      <c r="AA42" s="327"/>
      <c r="AB42" s="327"/>
      <c r="AC42" s="327"/>
      <c r="AD42" s="327"/>
      <c r="AE42" s="327"/>
      <c r="AF42" s="305" t="s">
        <v>167</v>
      </c>
      <c r="AG42" s="306"/>
      <c r="AH42" s="306"/>
      <c r="AI42" s="306"/>
      <c r="AJ42" s="306"/>
      <c r="AK42" s="306"/>
      <c r="AL42" s="554">
        <f>AY42+DL42</f>
        <v>819297.02</v>
      </c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54">
        <f>AY44</f>
        <v>819285.02</v>
      </c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>
        <f>DL44</f>
        <v>12</v>
      </c>
      <c r="DM42" s="532"/>
      <c r="DN42" s="532"/>
      <c r="DO42" s="532"/>
      <c r="DP42" s="532"/>
      <c r="DQ42" s="532"/>
      <c r="DR42" s="532"/>
      <c r="DS42" s="532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3"/>
    </row>
    <row r="43" spans="1:141" s="25" customFormat="1" ht="12.75" x14ac:dyDescent="0.2">
      <c r="A43" s="301" t="s">
        <v>571</v>
      </c>
      <c r="B43" s="301"/>
      <c r="C43" s="301"/>
      <c r="D43" s="301"/>
      <c r="E43" s="301"/>
      <c r="F43" s="301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5"/>
      <c r="AG43" s="306"/>
      <c r="AH43" s="306"/>
      <c r="AI43" s="306"/>
      <c r="AJ43" s="306"/>
      <c r="AK43" s="306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3"/>
    </row>
    <row r="44" spans="1:141" s="25" customFormat="1" ht="12.75" x14ac:dyDescent="0.2">
      <c r="A44" s="585" t="s">
        <v>143</v>
      </c>
      <c r="B44" s="585"/>
      <c r="C44" s="585"/>
      <c r="D44" s="585"/>
      <c r="E44" s="585"/>
      <c r="F44" s="585"/>
      <c r="G44" s="585"/>
      <c r="H44" s="585"/>
      <c r="I44" s="585"/>
      <c r="J44" s="585"/>
      <c r="K44" s="585"/>
      <c r="L44" s="585"/>
      <c r="M44" s="585"/>
      <c r="N44" s="585"/>
      <c r="O44" s="585"/>
      <c r="P44" s="585"/>
      <c r="Q44" s="585"/>
      <c r="R44" s="585"/>
      <c r="S44" s="585"/>
      <c r="T44" s="585"/>
      <c r="U44" s="585"/>
      <c r="V44" s="585"/>
      <c r="W44" s="585"/>
      <c r="X44" s="585"/>
      <c r="Y44" s="585"/>
      <c r="Z44" s="585"/>
      <c r="AA44" s="585"/>
      <c r="AB44" s="585"/>
      <c r="AC44" s="585"/>
      <c r="AD44" s="585"/>
      <c r="AE44" s="585"/>
      <c r="AF44" s="305" t="s">
        <v>582</v>
      </c>
      <c r="AG44" s="306"/>
      <c r="AH44" s="306"/>
      <c r="AI44" s="306"/>
      <c r="AJ44" s="306"/>
      <c r="AK44" s="306"/>
      <c r="AL44" s="554">
        <f>AY44+DL44</f>
        <v>819297.02</v>
      </c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54">
        <v>819285.02</v>
      </c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>
        <v>12</v>
      </c>
      <c r="DM44" s="532"/>
      <c r="DN44" s="532"/>
      <c r="DO44" s="532"/>
      <c r="DP44" s="532"/>
      <c r="DQ44" s="532"/>
      <c r="DR44" s="532"/>
      <c r="DS44" s="532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3"/>
    </row>
    <row r="45" spans="1:141" s="25" customFormat="1" ht="12.75" x14ac:dyDescent="0.2">
      <c r="A45" s="583" t="s">
        <v>572</v>
      </c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305"/>
      <c r="AG45" s="306"/>
      <c r="AH45" s="306"/>
      <c r="AI45" s="306"/>
      <c r="AJ45" s="306"/>
      <c r="AK45" s="306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3"/>
    </row>
    <row r="46" spans="1:141" s="25" customFormat="1" ht="12.75" x14ac:dyDescent="0.2">
      <c r="A46" s="583" t="s">
        <v>573</v>
      </c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305"/>
      <c r="AG46" s="306"/>
      <c r="AH46" s="306"/>
      <c r="AI46" s="306"/>
      <c r="AJ46" s="306"/>
      <c r="AK46" s="306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3"/>
    </row>
    <row r="47" spans="1:141" s="25" customFormat="1" ht="12.75" x14ac:dyDescent="0.2">
      <c r="A47" s="582" t="s">
        <v>353</v>
      </c>
      <c r="B47" s="582"/>
      <c r="C47" s="582"/>
      <c r="D47" s="582"/>
      <c r="E47" s="582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305"/>
      <c r="AG47" s="306"/>
      <c r="AH47" s="306"/>
      <c r="AI47" s="306"/>
      <c r="AJ47" s="306"/>
      <c r="AK47" s="306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3"/>
    </row>
    <row r="48" spans="1:141" s="25" customFormat="1" ht="12.75" x14ac:dyDescent="0.2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305"/>
      <c r="AG48" s="306"/>
      <c r="AH48" s="306"/>
      <c r="AI48" s="306"/>
      <c r="AJ48" s="306"/>
      <c r="AK48" s="306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3"/>
    </row>
    <row r="49" spans="1:141" s="25" customFormat="1" ht="12.75" x14ac:dyDescent="0.2">
      <c r="A49" s="328" t="s">
        <v>574</v>
      </c>
      <c r="B49" s="328"/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05" t="s">
        <v>166</v>
      </c>
      <c r="AG49" s="306"/>
      <c r="AH49" s="306"/>
      <c r="AI49" s="306"/>
      <c r="AJ49" s="306"/>
      <c r="AK49" s="306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3"/>
    </row>
    <row r="50" spans="1:141" s="25" customFormat="1" ht="12.75" x14ac:dyDescent="0.2">
      <c r="A50" s="286" t="s">
        <v>577</v>
      </c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305" t="s">
        <v>160</v>
      </c>
      <c r="AG50" s="306"/>
      <c r="AH50" s="306"/>
      <c r="AI50" s="306"/>
      <c r="AJ50" s="306"/>
      <c r="AK50" s="306"/>
      <c r="AL50" s="554">
        <f>AY50</f>
        <v>60843.92</v>
      </c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54">
        <f>AY51</f>
        <v>60843.92</v>
      </c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3"/>
    </row>
    <row r="51" spans="1:141" s="25" customFormat="1" ht="12.75" x14ac:dyDescent="0.2">
      <c r="A51" s="327" t="s">
        <v>133</v>
      </c>
      <c r="B51" s="327"/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05" t="s">
        <v>159</v>
      </c>
      <c r="AG51" s="306"/>
      <c r="AH51" s="306"/>
      <c r="AI51" s="306"/>
      <c r="AJ51" s="306"/>
      <c r="AK51" s="306"/>
      <c r="AL51" s="554">
        <f>AY51</f>
        <v>60843.92</v>
      </c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54">
        <f>AY53</f>
        <v>60843.92</v>
      </c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3"/>
    </row>
    <row r="52" spans="1:141" s="25" customFormat="1" ht="12.75" x14ac:dyDescent="0.2">
      <c r="A52" s="301" t="s">
        <v>571</v>
      </c>
      <c r="B52" s="301"/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5"/>
      <c r="AG52" s="306"/>
      <c r="AH52" s="306"/>
      <c r="AI52" s="306"/>
      <c r="AJ52" s="306"/>
      <c r="AK52" s="306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3"/>
    </row>
    <row r="53" spans="1:141" s="25" customFormat="1" ht="12.75" x14ac:dyDescent="0.2">
      <c r="A53" s="585" t="s">
        <v>143</v>
      </c>
      <c r="B53" s="585"/>
      <c r="C53" s="585"/>
      <c r="D53" s="585"/>
      <c r="E53" s="585"/>
      <c r="F53" s="585"/>
      <c r="G53" s="585"/>
      <c r="H53" s="585"/>
      <c r="I53" s="585"/>
      <c r="J53" s="585"/>
      <c r="K53" s="585"/>
      <c r="L53" s="585"/>
      <c r="M53" s="585"/>
      <c r="N53" s="585"/>
      <c r="O53" s="585"/>
      <c r="P53" s="585"/>
      <c r="Q53" s="585"/>
      <c r="R53" s="585"/>
      <c r="S53" s="585"/>
      <c r="T53" s="585"/>
      <c r="U53" s="585"/>
      <c r="V53" s="585"/>
      <c r="W53" s="585"/>
      <c r="X53" s="585"/>
      <c r="Y53" s="585"/>
      <c r="Z53" s="585"/>
      <c r="AA53" s="585"/>
      <c r="AB53" s="585"/>
      <c r="AC53" s="585"/>
      <c r="AD53" s="585"/>
      <c r="AE53" s="585"/>
      <c r="AF53" s="305" t="s">
        <v>583</v>
      </c>
      <c r="AG53" s="306"/>
      <c r="AH53" s="306"/>
      <c r="AI53" s="306"/>
      <c r="AJ53" s="306"/>
      <c r="AK53" s="306"/>
      <c r="AL53" s="554">
        <f>AY53</f>
        <v>60843.92</v>
      </c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54">
        <v>60843.92</v>
      </c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3"/>
    </row>
    <row r="54" spans="1:141" s="25" customFormat="1" ht="12.75" x14ac:dyDescent="0.2">
      <c r="A54" s="583" t="s">
        <v>572</v>
      </c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305"/>
      <c r="AG54" s="306"/>
      <c r="AH54" s="306"/>
      <c r="AI54" s="306"/>
      <c r="AJ54" s="306"/>
      <c r="AK54" s="306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2"/>
      <c r="DU54" s="532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3"/>
    </row>
    <row r="55" spans="1:141" s="25" customFormat="1" ht="12.75" x14ac:dyDescent="0.2">
      <c r="A55" s="583" t="s">
        <v>573</v>
      </c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305"/>
      <c r="AG55" s="306"/>
      <c r="AH55" s="306"/>
      <c r="AI55" s="306"/>
      <c r="AJ55" s="306"/>
      <c r="AK55" s="306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532"/>
      <c r="BV55" s="532"/>
      <c r="BW55" s="532"/>
      <c r="BX55" s="532"/>
      <c r="BY55" s="532"/>
      <c r="BZ55" s="532"/>
      <c r="CA55" s="532"/>
      <c r="CB55" s="532"/>
      <c r="CC55" s="532"/>
      <c r="CD55" s="532"/>
      <c r="CE55" s="532"/>
      <c r="CF55" s="532"/>
      <c r="CG55" s="532"/>
      <c r="CH55" s="532"/>
      <c r="CI55" s="532"/>
      <c r="CJ55" s="532"/>
      <c r="CK55" s="532"/>
      <c r="CL55" s="532"/>
      <c r="CM55" s="532"/>
      <c r="CN55" s="532"/>
      <c r="CO55" s="532"/>
      <c r="CP55" s="532"/>
      <c r="CQ55" s="532"/>
      <c r="CR55" s="532"/>
      <c r="CS55" s="532"/>
      <c r="CT55" s="532"/>
      <c r="CU55" s="532"/>
      <c r="CV55" s="532"/>
      <c r="CW55" s="532"/>
      <c r="CX55" s="532"/>
      <c r="CY55" s="532"/>
      <c r="CZ55" s="532"/>
      <c r="DA55" s="532"/>
      <c r="DB55" s="532"/>
      <c r="DC55" s="532"/>
      <c r="DD55" s="532"/>
      <c r="DE55" s="532"/>
      <c r="DF55" s="532"/>
      <c r="DG55" s="532"/>
      <c r="DH55" s="532"/>
      <c r="DI55" s="532"/>
      <c r="DJ55" s="532"/>
      <c r="DK55" s="532"/>
      <c r="DL55" s="532"/>
      <c r="DM55" s="532"/>
      <c r="DN55" s="532"/>
      <c r="DO55" s="532"/>
      <c r="DP55" s="532"/>
      <c r="DQ55" s="532"/>
      <c r="DR55" s="532"/>
      <c r="DS55" s="532"/>
      <c r="DT55" s="532"/>
      <c r="DU55" s="532"/>
      <c r="DV55" s="532"/>
      <c r="DW55" s="532"/>
      <c r="DX55" s="532"/>
      <c r="DY55" s="532"/>
      <c r="DZ55" s="532"/>
      <c r="EA55" s="532"/>
      <c r="EB55" s="532"/>
      <c r="EC55" s="532"/>
      <c r="ED55" s="532"/>
      <c r="EE55" s="532"/>
      <c r="EF55" s="532"/>
      <c r="EG55" s="532"/>
      <c r="EH55" s="532"/>
      <c r="EI55" s="532"/>
      <c r="EJ55" s="532"/>
      <c r="EK55" s="533"/>
    </row>
    <row r="56" spans="1:141" s="25" customFormat="1" ht="12.75" x14ac:dyDescent="0.2">
      <c r="A56" s="582" t="s">
        <v>353</v>
      </c>
      <c r="B56" s="582"/>
      <c r="C56" s="582"/>
      <c r="D56" s="582"/>
      <c r="E56" s="582"/>
      <c r="F56" s="582"/>
      <c r="G56" s="582"/>
      <c r="H56" s="582"/>
      <c r="I56" s="582"/>
      <c r="J56" s="582"/>
      <c r="K56" s="582"/>
      <c r="L56" s="582"/>
      <c r="M56" s="582"/>
      <c r="N56" s="582"/>
      <c r="O56" s="582"/>
      <c r="P56" s="582"/>
      <c r="Q56" s="582"/>
      <c r="R56" s="582"/>
      <c r="S56" s="582"/>
      <c r="T56" s="582"/>
      <c r="U56" s="582"/>
      <c r="V56" s="582"/>
      <c r="W56" s="582"/>
      <c r="X56" s="582"/>
      <c r="Y56" s="582"/>
      <c r="Z56" s="582"/>
      <c r="AA56" s="582"/>
      <c r="AB56" s="582"/>
      <c r="AC56" s="582"/>
      <c r="AD56" s="582"/>
      <c r="AE56" s="582"/>
      <c r="AF56" s="305"/>
      <c r="AG56" s="306"/>
      <c r="AH56" s="306"/>
      <c r="AI56" s="306"/>
      <c r="AJ56" s="306"/>
      <c r="AK56" s="306"/>
      <c r="AL56" s="532"/>
      <c r="AM56" s="532"/>
      <c r="AN56" s="532"/>
      <c r="AO56" s="532"/>
      <c r="AP56" s="532"/>
      <c r="AQ56" s="532"/>
      <c r="AR56" s="532"/>
      <c r="AS56" s="532"/>
      <c r="AT56" s="532"/>
      <c r="AU56" s="532"/>
      <c r="AV56" s="532"/>
      <c r="AW56" s="532"/>
      <c r="AX56" s="532"/>
      <c r="AY56" s="532"/>
      <c r="AZ56" s="532"/>
      <c r="BA56" s="532"/>
      <c r="BB56" s="532"/>
      <c r="BC56" s="532"/>
      <c r="BD56" s="532"/>
      <c r="BE56" s="532"/>
      <c r="BF56" s="532"/>
      <c r="BG56" s="532"/>
      <c r="BH56" s="532"/>
      <c r="BI56" s="532"/>
      <c r="BJ56" s="532"/>
      <c r="BK56" s="532"/>
      <c r="BL56" s="532"/>
      <c r="BM56" s="532"/>
      <c r="BN56" s="532"/>
      <c r="BO56" s="532"/>
      <c r="BP56" s="532"/>
      <c r="BQ56" s="532"/>
      <c r="BR56" s="532"/>
      <c r="BS56" s="532"/>
      <c r="BT56" s="532"/>
      <c r="BU56" s="532"/>
      <c r="BV56" s="532"/>
      <c r="BW56" s="532"/>
      <c r="BX56" s="532"/>
      <c r="BY56" s="532"/>
      <c r="BZ56" s="532"/>
      <c r="CA56" s="532"/>
      <c r="CB56" s="532"/>
      <c r="CC56" s="532"/>
      <c r="CD56" s="532"/>
      <c r="CE56" s="532"/>
      <c r="CF56" s="532"/>
      <c r="CG56" s="532"/>
      <c r="CH56" s="532"/>
      <c r="CI56" s="532"/>
      <c r="CJ56" s="532"/>
      <c r="CK56" s="532"/>
      <c r="CL56" s="532"/>
      <c r="CM56" s="532"/>
      <c r="CN56" s="532"/>
      <c r="CO56" s="532"/>
      <c r="CP56" s="532"/>
      <c r="CQ56" s="532"/>
      <c r="CR56" s="532"/>
      <c r="CS56" s="532"/>
      <c r="CT56" s="532"/>
      <c r="CU56" s="532"/>
      <c r="CV56" s="532"/>
      <c r="CW56" s="532"/>
      <c r="CX56" s="532"/>
      <c r="CY56" s="532"/>
      <c r="CZ56" s="532"/>
      <c r="DA56" s="532"/>
      <c r="DB56" s="532"/>
      <c r="DC56" s="532"/>
      <c r="DD56" s="532"/>
      <c r="DE56" s="532"/>
      <c r="DF56" s="532"/>
      <c r="DG56" s="532"/>
      <c r="DH56" s="532"/>
      <c r="DI56" s="532"/>
      <c r="DJ56" s="532"/>
      <c r="DK56" s="532"/>
      <c r="DL56" s="532"/>
      <c r="DM56" s="532"/>
      <c r="DN56" s="532"/>
      <c r="DO56" s="532"/>
      <c r="DP56" s="532"/>
      <c r="DQ56" s="532"/>
      <c r="DR56" s="532"/>
      <c r="DS56" s="532"/>
      <c r="DT56" s="532"/>
      <c r="DU56" s="532"/>
      <c r="DV56" s="532"/>
      <c r="DW56" s="532"/>
      <c r="DX56" s="532"/>
      <c r="DY56" s="532"/>
      <c r="DZ56" s="532"/>
      <c r="EA56" s="532"/>
      <c r="EB56" s="532"/>
      <c r="EC56" s="532"/>
      <c r="ED56" s="532"/>
      <c r="EE56" s="532"/>
      <c r="EF56" s="532"/>
      <c r="EG56" s="532"/>
      <c r="EH56" s="532"/>
      <c r="EI56" s="532"/>
      <c r="EJ56" s="532"/>
      <c r="EK56" s="533"/>
    </row>
    <row r="57" spans="1:141" s="25" customFormat="1" ht="12.75" hidden="1" x14ac:dyDescent="0.2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305"/>
      <c r="AG57" s="306"/>
      <c r="AH57" s="306"/>
      <c r="AI57" s="306"/>
      <c r="AJ57" s="306"/>
      <c r="AK57" s="306"/>
      <c r="AL57" s="532"/>
      <c r="AM57" s="532"/>
      <c r="AN57" s="532"/>
      <c r="AO57" s="532"/>
      <c r="AP57" s="532"/>
      <c r="AQ57" s="532"/>
      <c r="AR57" s="532"/>
      <c r="AS57" s="532"/>
      <c r="AT57" s="532"/>
      <c r="AU57" s="532"/>
      <c r="AV57" s="532"/>
      <c r="AW57" s="532"/>
      <c r="AX57" s="532"/>
      <c r="AY57" s="532"/>
      <c r="AZ57" s="532"/>
      <c r="BA57" s="532"/>
      <c r="BB57" s="532"/>
      <c r="BC57" s="532"/>
      <c r="BD57" s="532"/>
      <c r="BE57" s="532"/>
      <c r="BF57" s="532"/>
      <c r="BG57" s="532"/>
      <c r="BH57" s="532"/>
      <c r="BI57" s="532"/>
      <c r="BJ57" s="532"/>
      <c r="BK57" s="532"/>
      <c r="BL57" s="532"/>
      <c r="BM57" s="532"/>
      <c r="BN57" s="532"/>
      <c r="BO57" s="532"/>
      <c r="BP57" s="532"/>
      <c r="BQ57" s="532"/>
      <c r="BR57" s="532"/>
      <c r="BS57" s="532"/>
      <c r="BT57" s="532"/>
      <c r="BU57" s="532"/>
      <c r="BV57" s="532"/>
      <c r="BW57" s="532"/>
      <c r="BX57" s="532"/>
      <c r="BY57" s="532"/>
      <c r="BZ57" s="532"/>
      <c r="CA57" s="532"/>
      <c r="CB57" s="532"/>
      <c r="CC57" s="532"/>
      <c r="CD57" s="532"/>
      <c r="CE57" s="532"/>
      <c r="CF57" s="532"/>
      <c r="CG57" s="532"/>
      <c r="CH57" s="532"/>
      <c r="CI57" s="532"/>
      <c r="CJ57" s="532"/>
      <c r="CK57" s="532"/>
      <c r="CL57" s="532"/>
      <c r="CM57" s="532"/>
      <c r="CN57" s="532"/>
      <c r="CO57" s="532"/>
      <c r="CP57" s="532"/>
      <c r="CQ57" s="532"/>
      <c r="CR57" s="532"/>
      <c r="CS57" s="532"/>
      <c r="CT57" s="532"/>
      <c r="CU57" s="532"/>
      <c r="CV57" s="532"/>
      <c r="CW57" s="532"/>
      <c r="CX57" s="532"/>
      <c r="CY57" s="532"/>
      <c r="CZ57" s="532"/>
      <c r="DA57" s="532"/>
      <c r="DB57" s="532"/>
      <c r="DC57" s="532"/>
      <c r="DD57" s="532"/>
      <c r="DE57" s="532"/>
      <c r="DF57" s="532"/>
      <c r="DG57" s="532"/>
      <c r="DH57" s="532"/>
      <c r="DI57" s="532"/>
      <c r="DJ57" s="532"/>
      <c r="DK57" s="532"/>
      <c r="DL57" s="532"/>
      <c r="DM57" s="532"/>
      <c r="DN57" s="532"/>
      <c r="DO57" s="532"/>
      <c r="DP57" s="532"/>
      <c r="DQ57" s="532"/>
      <c r="DR57" s="532"/>
      <c r="DS57" s="532"/>
      <c r="DT57" s="532"/>
      <c r="DU57" s="532"/>
      <c r="DV57" s="532"/>
      <c r="DW57" s="532"/>
      <c r="DX57" s="532"/>
      <c r="DY57" s="532"/>
      <c r="DZ57" s="532"/>
      <c r="EA57" s="532"/>
      <c r="EB57" s="532"/>
      <c r="EC57" s="532"/>
      <c r="ED57" s="532"/>
      <c r="EE57" s="532"/>
      <c r="EF57" s="532"/>
      <c r="EG57" s="532"/>
      <c r="EH57" s="532"/>
      <c r="EI57" s="532"/>
      <c r="EJ57" s="532"/>
      <c r="EK57" s="533"/>
    </row>
    <row r="58" spans="1:141" s="25" customFormat="1" ht="12.75" x14ac:dyDescent="0.2">
      <c r="A58" s="328" t="s">
        <v>574</v>
      </c>
      <c r="B58" s="328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05" t="s">
        <v>584</v>
      </c>
      <c r="AG58" s="306"/>
      <c r="AH58" s="306"/>
      <c r="AI58" s="306"/>
      <c r="AJ58" s="306"/>
      <c r="AK58" s="306"/>
      <c r="AL58" s="532"/>
      <c r="AM58" s="532"/>
      <c r="AN58" s="532"/>
      <c r="AO58" s="532"/>
      <c r="AP58" s="532"/>
      <c r="AQ58" s="532"/>
      <c r="AR58" s="532"/>
      <c r="AS58" s="532"/>
      <c r="AT58" s="532"/>
      <c r="AU58" s="532"/>
      <c r="AV58" s="532"/>
      <c r="AW58" s="532"/>
      <c r="AX58" s="532"/>
      <c r="AY58" s="532"/>
      <c r="AZ58" s="532"/>
      <c r="BA58" s="532"/>
      <c r="BB58" s="532"/>
      <c r="BC58" s="532"/>
      <c r="BD58" s="532"/>
      <c r="BE58" s="532"/>
      <c r="BF58" s="532"/>
      <c r="BG58" s="532"/>
      <c r="BH58" s="532"/>
      <c r="BI58" s="532"/>
      <c r="BJ58" s="532"/>
      <c r="BK58" s="532"/>
      <c r="BL58" s="532"/>
      <c r="BM58" s="532"/>
      <c r="BN58" s="532"/>
      <c r="BO58" s="532"/>
      <c r="BP58" s="532"/>
      <c r="BQ58" s="532"/>
      <c r="BR58" s="532"/>
      <c r="BS58" s="532"/>
      <c r="BT58" s="532"/>
      <c r="BU58" s="532"/>
      <c r="BV58" s="532"/>
      <c r="BW58" s="532"/>
      <c r="BX58" s="532"/>
      <c r="BY58" s="532"/>
      <c r="BZ58" s="532"/>
      <c r="CA58" s="532"/>
      <c r="CB58" s="532"/>
      <c r="CC58" s="532"/>
      <c r="CD58" s="532"/>
      <c r="CE58" s="532"/>
      <c r="CF58" s="532"/>
      <c r="CG58" s="532"/>
      <c r="CH58" s="532"/>
      <c r="CI58" s="532"/>
      <c r="CJ58" s="532"/>
      <c r="CK58" s="532"/>
      <c r="CL58" s="532"/>
      <c r="CM58" s="532"/>
      <c r="CN58" s="532"/>
      <c r="CO58" s="532"/>
      <c r="CP58" s="532"/>
      <c r="CQ58" s="532"/>
      <c r="CR58" s="532"/>
      <c r="CS58" s="532"/>
      <c r="CT58" s="532"/>
      <c r="CU58" s="532"/>
      <c r="CV58" s="532"/>
      <c r="CW58" s="532"/>
      <c r="CX58" s="532"/>
      <c r="CY58" s="532"/>
      <c r="CZ58" s="532"/>
      <c r="DA58" s="532"/>
      <c r="DB58" s="532"/>
      <c r="DC58" s="532"/>
      <c r="DD58" s="532"/>
      <c r="DE58" s="532"/>
      <c r="DF58" s="532"/>
      <c r="DG58" s="532"/>
      <c r="DH58" s="532"/>
      <c r="DI58" s="532"/>
      <c r="DJ58" s="532"/>
      <c r="DK58" s="532"/>
      <c r="DL58" s="532"/>
      <c r="DM58" s="532"/>
      <c r="DN58" s="532"/>
      <c r="DO58" s="532"/>
      <c r="DP58" s="532"/>
      <c r="DQ58" s="532"/>
      <c r="DR58" s="532"/>
      <c r="DS58" s="532"/>
      <c r="DT58" s="532"/>
      <c r="DU58" s="532"/>
      <c r="DV58" s="532"/>
      <c r="DW58" s="532"/>
      <c r="DX58" s="532"/>
      <c r="DY58" s="532"/>
      <c r="DZ58" s="532"/>
      <c r="EA58" s="532"/>
      <c r="EB58" s="532"/>
      <c r="EC58" s="532"/>
      <c r="ED58" s="532"/>
      <c r="EE58" s="532"/>
      <c r="EF58" s="532"/>
      <c r="EG58" s="532"/>
      <c r="EH58" s="532"/>
      <c r="EI58" s="532"/>
      <c r="EJ58" s="532"/>
      <c r="EK58" s="533"/>
    </row>
    <row r="59" spans="1:141" s="25" customFormat="1" ht="13.5" thickBot="1" x14ac:dyDescent="0.25">
      <c r="A59" s="302" t="s">
        <v>38</v>
      </c>
      <c r="B59" s="302"/>
      <c r="C59" s="302"/>
      <c r="D59" s="302"/>
      <c r="E59" s="302"/>
      <c r="F59" s="302"/>
      <c r="G59" s="302"/>
      <c r="H59" s="302"/>
      <c r="I59" s="302"/>
      <c r="J59" s="302"/>
      <c r="K59" s="302"/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02"/>
      <c r="AB59" s="302"/>
      <c r="AC59" s="302"/>
      <c r="AD59" s="302"/>
      <c r="AE59" s="302"/>
      <c r="AF59" s="322" t="s">
        <v>42</v>
      </c>
      <c r="AG59" s="323"/>
      <c r="AH59" s="323"/>
      <c r="AI59" s="323"/>
      <c r="AJ59" s="323"/>
      <c r="AK59" s="323"/>
      <c r="AL59" s="556">
        <f>AL22+AL32+AL41+AL50</f>
        <v>2960677.77</v>
      </c>
      <c r="AM59" s="538"/>
      <c r="AN59" s="538"/>
      <c r="AO59" s="538"/>
      <c r="AP59" s="538"/>
      <c r="AQ59" s="538"/>
      <c r="AR59" s="538"/>
      <c r="AS59" s="538"/>
      <c r="AT59" s="538"/>
      <c r="AU59" s="538"/>
      <c r="AV59" s="538"/>
      <c r="AW59" s="538"/>
      <c r="AX59" s="538"/>
      <c r="AY59" s="556">
        <f>AY22+AY32+AY41+AY50</f>
        <v>2960656.77</v>
      </c>
      <c r="AZ59" s="538"/>
      <c r="BA59" s="538"/>
      <c r="BB59" s="538"/>
      <c r="BC59" s="538"/>
      <c r="BD59" s="538"/>
      <c r="BE59" s="538"/>
      <c r="BF59" s="538"/>
      <c r="BG59" s="538"/>
      <c r="BH59" s="538"/>
      <c r="BI59" s="538"/>
      <c r="BJ59" s="538"/>
      <c r="BK59" s="538"/>
      <c r="BL59" s="538"/>
      <c r="BM59" s="538"/>
      <c r="BN59" s="538"/>
      <c r="BO59" s="538"/>
      <c r="BP59" s="538"/>
      <c r="BQ59" s="538"/>
      <c r="BR59" s="538"/>
      <c r="BS59" s="538"/>
      <c r="BT59" s="538"/>
      <c r="BU59" s="538"/>
      <c r="BV59" s="538"/>
      <c r="BW59" s="538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538"/>
      <c r="CY59" s="538"/>
      <c r="CZ59" s="538"/>
      <c r="DA59" s="538"/>
      <c r="DB59" s="538"/>
      <c r="DC59" s="538"/>
      <c r="DD59" s="538"/>
      <c r="DE59" s="538"/>
      <c r="DF59" s="538"/>
      <c r="DG59" s="538"/>
      <c r="DH59" s="538"/>
      <c r="DI59" s="538"/>
      <c r="DJ59" s="538"/>
      <c r="DK59" s="538"/>
      <c r="DL59" s="556">
        <f>DL22+DL32+DL41+DL50</f>
        <v>21</v>
      </c>
      <c r="DM59" s="538"/>
      <c r="DN59" s="538"/>
      <c r="DO59" s="538"/>
      <c r="DP59" s="538"/>
      <c r="DQ59" s="538"/>
      <c r="DR59" s="538"/>
      <c r="DS59" s="538"/>
      <c r="DT59" s="538"/>
      <c r="DU59" s="538"/>
      <c r="DV59" s="538"/>
      <c r="DW59" s="538"/>
      <c r="DX59" s="538"/>
      <c r="DY59" s="538"/>
      <c r="DZ59" s="538"/>
      <c r="EA59" s="538"/>
      <c r="EB59" s="538"/>
      <c r="EC59" s="538"/>
      <c r="ED59" s="538"/>
      <c r="EE59" s="538"/>
      <c r="EF59" s="538"/>
      <c r="EG59" s="538"/>
      <c r="EH59" s="538"/>
      <c r="EI59" s="538"/>
      <c r="EJ59" s="538"/>
      <c r="EK59" s="539"/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93">
    <mergeCell ref="DL35:DX38"/>
    <mergeCell ref="DY35:EK38"/>
    <mergeCell ref="AF26:AK29"/>
    <mergeCell ref="AL26:AX29"/>
    <mergeCell ref="AY26:BK29"/>
    <mergeCell ref="BL26:BX29"/>
    <mergeCell ref="BY26:CK29"/>
    <mergeCell ref="CL26:CX29"/>
    <mergeCell ref="CY26:DK29"/>
    <mergeCell ref="DL26:DX29"/>
    <mergeCell ref="AF35:AK38"/>
    <mergeCell ref="AL35:AX38"/>
    <mergeCell ref="AY35:BK38"/>
    <mergeCell ref="BL35:BX38"/>
    <mergeCell ref="BY35:CK38"/>
    <mergeCell ref="CL35:CX38"/>
    <mergeCell ref="CY35:DK38"/>
    <mergeCell ref="AF44:AK47"/>
    <mergeCell ref="AL44:AX47"/>
    <mergeCell ref="AY44:BK47"/>
    <mergeCell ref="BL44:BX47"/>
    <mergeCell ref="BY44:CK47"/>
    <mergeCell ref="CL44:CX47"/>
    <mergeCell ref="DY42:EK43"/>
    <mergeCell ref="CY40:DK40"/>
    <mergeCell ref="DL40:DX40"/>
    <mergeCell ref="DY40:EK40"/>
    <mergeCell ref="CL39:CX39"/>
    <mergeCell ref="CY39:DK39"/>
    <mergeCell ref="DL39:DX39"/>
    <mergeCell ref="DY39:EK39"/>
    <mergeCell ref="AL53:AX56"/>
    <mergeCell ref="AY53:BK56"/>
    <mergeCell ref="BL53:BX56"/>
    <mergeCell ref="BY53:CK56"/>
    <mergeCell ref="CL53:CX56"/>
    <mergeCell ref="CY53:DK56"/>
    <mergeCell ref="DL53:DX56"/>
    <mergeCell ref="DY53:EK56"/>
    <mergeCell ref="CY51:DK52"/>
    <mergeCell ref="DL51:DX52"/>
    <mergeCell ref="DY51:EK52"/>
    <mergeCell ref="CY44:DK47"/>
    <mergeCell ref="DL44:DX47"/>
    <mergeCell ref="DY44:EK47"/>
    <mergeCell ref="CY24:DK25"/>
    <mergeCell ref="DL24:DX25"/>
    <mergeCell ref="DY24:EK25"/>
    <mergeCell ref="AF33:AK34"/>
    <mergeCell ref="AL33:AX34"/>
    <mergeCell ref="AY33:BK34"/>
    <mergeCell ref="BL33:BX34"/>
    <mergeCell ref="BY33:CK34"/>
    <mergeCell ref="CL33:CX34"/>
    <mergeCell ref="CY33:DK34"/>
    <mergeCell ref="DL33:DX34"/>
    <mergeCell ref="AL32:AX32"/>
    <mergeCell ref="AY32:BK32"/>
    <mergeCell ref="BL32:BX32"/>
    <mergeCell ref="BY32:CK32"/>
    <mergeCell ref="CL30:CX30"/>
    <mergeCell ref="CY30:DK30"/>
    <mergeCell ref="DL30:DX30"/>
    <mergeCell ref="DY30:EK30"/>
    <mergeCell ref="DY33:EK34"/>
    <mergeCell ref="DY26:EK29"/>
    <mergeCell ref="DY59:EK59"/>
    <mergeCell ref="AF22:AK23"/>
    <mergeCell ref="AL22:AX23"/>
    <mergeCell ref="AY22:BK23"/>
    <mergeCell ref="BL22:BX23"/>
    <mergeCell ref="BY22:CK23"/>
    <mergeCell ref="CL22:CX23"/>
    <mergeCell ref="CL58:CX58"/>
    <mergeCell ref="CY58:DK58"/>
    <mergeCell ref="DL58:DX58"/>
    <mergeCell ref="DY58:EK58"/>
    <mergeCell ref="DY57:EK57"/>
    <mergeCell ref="CL49:CX49"/>
    <mergeCell ref="CY49:DK49"/>
    <mergeCell ref="DL49:DX49"/>
    <mergeCell ref="DY49:EK49"/>
    <mergeCell ref="CL48:CX48"/>
    <mergeCell ref="CY48:DK48"/>
    <mergeCell ref="DL48:DX48"/>
    <mergeCell ref="DY48:EK48"/>
    <mergeCell ref="CL40:CX40"/>
    <mergeCell ref="CY22:DK23"/>
    <mergeCell ref="DL22:DX23"/>
    <mergeCell ref="DY22:EK23"/>
    <mergeCell ref="A59:AE59"/>
    <mergeCell ref="AF59:AK59"/>
    <mergeCell ref="AL59:AX59"/>
    <mergeCell ref="AY59:BK59"/>
    <mergeCell ref="BL59:BX59"/>
    <mergeCell ref="BY59:CK59"/>
    <mergeCell ref="CL57:CX57"/>
    <mergeCell ref="CY57:DK57"/>
    <mergeCell ref="DL57:DX57"/>
    <mergeCell ref="A58:AE58"/>
    <mergeCell ref="AF58:AK58"/>
    <mergeCell ref="AL58:AX58"/>
    <mergeCell ref="AY58:BK58"/>
    <mergeCell ref="BL58:BX58"/>
    <mergeCell ref="BY58:CK58"/>
    <mergeCell ref="A57:AE57"/>
    <mergeCell ref="AF57:AK57"/>
    <mergeCell ref="AL57:AX57"/>
    <mergeCell ref="AY57:BK57"/>
    <mergeCell ref="BL57:BX57"/>
    <mergeCell ref="BY57:CK57"/>
    <mergeCell ref="CL59:CX59"/>
    <mergeCell ref="CY59:DK59"/>
    <mergeCell ref="DL59:DX59"/>
    <mergeCell ref="A56:AE56"/>
    <mergeCell ref="A55:AE55"/>
    <mergeCell ref="A54:AE54"/>
    <mergeCell ref="A53:AE53"/>
    <mergeCell ref="A52:AE52"/>
    <mergeCell ref="CL50:CX50"/>
    <mergeCell ref="CY50:DK50"/>
    <mergeCell ref="DL50:DX50"/>
    <mergeCell ref="DY50:EK50"/>
    <mergeCell ref="A51:AE51"/>
    <mergeCell ref="A50:AE50"/>
    <mergeCell ref="AF50:AK50"/>
    <mergeCell ref="AL50:AX50"/>
    <mergeCell ref="AY50:BK50"/>
    <mergeCell ref="BL50:BX50"/>
    <mergeCell ref="BY50:CK50"/>
    <mergeCell ref="AF53:AK56"/>
    <mergeCell ref="AF51:AK52"/>
    <mergeCell ref="AL51:AX52"/>
    <mergeCell ref="AY51:BK52"/>
    <mergeCell ref="BL51:BX52"/>
    <mergeCell ref="BY51:CK52"/>
    <mergeCell ref="CL51:CX52"/>
    <mergeCell ref="A49:AE49"/>
    <mergeCell ref="AF49:AK49"/>
    <mergeCell ref="AL49:AX49"/>
    <mergeCell ref="AY49:BK49"/>
    <mergeCell ref="BL49:BX49"/>
    <mergeCell ref="BY49:CK49"/>
    <mergeCell ref="A48:AE48"/>
    <mergeCell ref="AF48:AK48"/>
    <mergeCell ref="AL48:AX48"/>
    <mergeCell ref="AY48:BK48"/>
    <mergeCell ref="BL48:BX48"/>
    <mergeCell ref="BY48:CK48"/>
    <mergeCell ref="A47:AE47"/>
    <mergeCell ref="A46:AE46"/>
    <mergeCell ref="A45:AE45"/>
    <mergeCell ref="A44:AE44"/>
    <mergeCell ref="A43:AE43"/>
    <mergeCell ref="CL41:CX41"/>
    <mergeCell ref="CY41:DK41"/>
    <mergeCell ref="DL41:DX41"/>
    <mergeCell ref="DY41:EK41"/>
    <mergeCell ref="A42:AE42"/>
    <mergeCell ref="A41:AE41"/>
    <mergeCell ref="AF41:AK41"/>
    <mergeCell ref="AL41:AX41"/>
    <mergeCell ref="AY41:BK41"/>
    <mergeCell ref="BL41:BX41"/>
    <mergeCell ref="BY41:CK41"/>
    <mergeCell ref="AF42:AK43"/>
    <mergeCell ref="AL42:AX43"/>
    <mergeCell ref="AY42:BK43"/>
    <mergeCell ref="BL42:BX43"/>
    <mergeCell ref="BY42:CK43"/>
    <mergeCell ref="CL42:CX43"/>
    <mergeCell ref="CY42:DK43"/>
    <mergeCell ref="DL42:DX43"/>
    <mergeCell ref="A40:AE40"/>
    <mergeCell ref="AF40:AK40"/>
    <mergeCell ref="AL40:AX40"/>
    <mergeCell ref="AY40:BK40"/>
    <mergeCell ref="BL40:BX40"/>
    <mergeCell ref="BY40:CK40"/>
    <mergeCell ref="A39:AE39"/>
    <mergeCell ref="AF39:AK39"/>
    <mergeCell ref="AL39:AX39"/>
    <mergeCell ref="AY39:BK39"/>
    <mergeCell ref="BL39:BX39"/>
    <mergeCell ref="BY39:CK39"/>
    <mergeCell ref="A38:AE38"/>
    <mergeCell ref="A37:AE37"/>
    <mergeCell ref="A36:AE36"/>
    <mergeCell ref="BY18:CX18"/>
    <mergeCell ref="BL17:CX17"/>
    <mergeCell ref="BY19:CX19"/>
    <mergeCell ref="AL15:EK15"/>
    <mergeCell ref="AY16:EK16"/>
    <mergeCell ref="CY17:EK17"/>
    <mergeCell ref="DL18:EK18"/>
    <mergeCell ref="DL19:EK19"/>
    <mergeCell ref="A35:AE35"/>
    <mergeCell ref="A34:AE34"/>
    <mergeCell ref="CL32:CX32"/>
    <mergeCell ref="CY32:DK32"/>
    <mergeCell ref="DL32:DX32"/>
    <mergeCell ref="DY32:EK32"/>
    <mergeCell ref="A33:AE33"/>
    <mergeCell ref="CL31:CX31"/>
    <mergeCell ref="CY31:DK31"/>
    <mergeCell ref="DL31:DX31"/>
    <mergeCell ref="DY31:EK31"/>
    <mergeCell ref="A32:AE32"/>
    <mergeCell ref="AF32:AK32"/>
    <mergeCell ref="A31:AE31"/>
    <mergeCell ref="AF31:AK31"/>
    <mergeCell ref="AL31:AX31"/>
    <mergeCell ref="AY31:BK31"/>
    <mergeCell ref="BL31:BX31"/>
    <mergeCell ref="BY31:CK31"/>
    <mergeCell ref="A30:AE30"/>
    <mergeCell ref="AF30:AK30"/>
    <mergeCell ref="AL30:AX30"/>
    <mergeCell ref="AY30:BK30"/>
    <mergeCell ref="BL30:BX30"/>
    <mergeCell ref="BY30:CK30"/>
    <mergeCell ref="A29:AE29"/>
    <mergeCell ref="A28:AE28"/>
    <mergeCell ref="A27:AE27"/>
    <mergeCell ref="A26:AE26"/>
    <mergeCell ref="A25:AE25"/>
    <mergeCell ref="CL20:CX20"/>
    <mergeCell ref="A24:AE24"/>
    <mergeCell ref="A23:AE23"/>
    <mergeCell ref="AY18:BK18"/>
    <mergeCell ref="BY20:CK20"/>
    <mergeCell ref="CL21:CX21"/>
    <mergeCell ref="AY19:BK19"/>
    <mergeCell ref="BL19:BX19"/>
    <mergeCell ref="A18:AE18"/>
    <mergeCell ref="AF18:AK18"/>
    <mergeCell ref="AL18:AX18"/>
    <mergeCell ref="BL18:BX18"/>
    <mergeCell ref="AF24:AK25"/>
    <mergeCell ref="AL24:AX25"/>
    <mergeCell ref="AY24:BK25"/>
    <mergeCell ref="BL24:BX25"/>
    <mergeCell ref="BY24:CK25"/>
    <mergeCell ref="CL24:CX25"/>
    <mergeCell ref="CY21:DK21"/>
    <mergeCell ref="DL21:DX21"/>
    <mergeCell ref="DY21:EK21"/>
    <mergeCell ref="A22:AE22"/>
    <mergeCell ref="AY17:BK17"/>
    <mergeCell ref="CY20:DK20"/>
    <mergeCell ref="DL20:DX20"/>
    <mergeCell ref="DY20:EK20"/>
    <mergeCell ref="A21:AE21"/>
    <mergeCell ref="AF21:AK21"/>
    <mergeCell ref="AL21:AX21"/>
    <mergeCell ref="AY21:BK21"/>
    <mergeCell ref="BL21:BX21"/>
    <mergeCell ref="BY21:CK21"/>
    <mergeCell ref="CY19:DK19"/>
    <mergeCell ref="A20:AE20"/>
    <mergeCell ref="AF20:AK20"/>
    <mergeCell ref="AL20:AX20"/>
    <mergeCell ref="AY20:BK20"/>
    <mergeCell ref="BL20:BX20"/>
    <mergeCell ref="CY18:DK18"/>
    <mergeCell ref="A19:AE19"/>
    <mergeCell ref="AF19:AK19"/>
    <mergeCell ref="AL19:AX19"/>
    <mergeCell ref="A17:AE17"/>
    <mergeCell ref="AF17:AK17"/>
    <mergeCell ref="AL17:AX17"/>
    <mergeCell ref="AF15:AK15"/>
    <mergeCell ref="A15:AE15"/>
    <mergeCell ref="A16:AE16"/>
    <mergeCell ref="AF16:AK16"/>
    <mergeCell ref="AL16:AX16"/>
    <mergeCell ref="Z10:DE10"/>
    <mergeCell ref="A1:EK1"/>
    <mergeCell ref="DW3:EK3"/>
    <mergeCell ref="BM4:BW4"/>
    <mergeCell ref="BX4:BZ4"/>
    <mergeCell ref="CA4:CC4"/>
    <mergeCell ref="DW4:EK4"/>
    <mergeCell ref="DW10:EK10"/>
    <mergeCell ref="DW11:EK11"/>
    <mergeCell ref="A13:EK13"/>
    <mergeCell ref="DW5:EK5"/>
    <mergeCell ref="DW6:EK6"/>
    <mergeCell ref="Z7:DE7"/>
    <mergeCell ref="DW7:EK7"/>
    <mergeCell ref="Z9:DE9"/>
    <mergeCell ref="DW8:EK8"/>
    <mergeCell ref="DW9:EK9"/>
  </mergeCells>
  <pageMargins left="0.59055118110236227" right="0.39370078740157483" top="0.78740157480314965" bottom="0.39370078740157483" header="0.27559055118110237" footer="0.27559055118110237"/>
  <pageSetup paperSize="8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L48"/>
  <sheetViews>
    <sheetView view="pageBreakPreview" zoomScale="60" zoomScaleNormal="85" workbookViewId="0">
      <selection activeCell="A38" sqref="A38:CW40"/>
    </sheetView>
  </sheetViews>
  <sheetFormatPr defaultColWidth="1.42578125" defaultRowHeight="15.75" x14ac:dyDescent="0.25"/>
  <cols>
    <col min="1" max="16384" width="1.42578125" style="1"/>
  </cols>
  <sheetData>
    <row r="1" spans="1:142" s="25" customFormat="1" ht="12.75" customHeight="1" x14ac:dyDescent="0.2">
      <c r="A1" s="510" t="s">
        <v>93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365"/>
      <c r="AF1" s="348" t="s">
        <v>18</v>
      </c>
      <c r="AG1" s="510"/>
      <c r="AH1" s="510"/>
      <c r="AI1" s="510"/>
      <c r="AJ1" s="510"/>
      <c r="AK1" s="365"/>
      <c r="AL1" s="631" t="s">
        <v>585</v>
      </c>
      <c r="AM1" s="630"/>
      <c r="AN1" s="630"/>
      <c r="AO1" s="630"/>
      <c r="AP1" s="630"/>
      <c r="AQ1" s="630"/>
      <c r="AR1" s="630"/>
      <c r="AS1" s="630"/>
      <c r="AT1" s="630"/>
      <c r="AU1" s="630"/>
      <c r="AV1" s="630"/>
      <c r="AW1" s="630"/>
      <c r="AX1" s="630"/>
      <c r="AY1" s="630"/>
      <c r="AZ1" s="630"/>
      <c r="BA1" s="630"/>
      <c r="BB1" s="630"/>
      <c r="BC1" s="630"/>
      <c r="BD1" s="630"/>
      <c r="BE1" s="630"/>
      <c r="BF1" s="630"/>
      <c r="BG1" s="630"/>
      <c r="BH1" s="630"/>
      <c r="BI1" s="630"/>
      <c r="BJ1" s="630"/>
      <c r="BK1" s="630"/>
      <c r="BL1" s="630"/>
      <c r="BM1" s="630"/>
      <c r="BN1" s="630"/>
      <c r="BO1" s="630"/>
      <c r="BP1" s="630"/>
      <c r="BQ1" s="630"/>
      <c r="BR1" s="630"/>
      <c r="BS1" s="630"/>
      <c r="BT1" s="630"/>
      <c r="BU1" s="630"/>
      <c r="BV1" s="630"/>
      <c r="BW1" s="630"/>
      <c r="BX1" s="630"/>
      <c r="BY1" s="630"/>
      <c r="BZ1" s="630"/>
      <c r="CA1" s="630"/>
      <c r="CB1" s="630"/>
      <c r="CC1" s="630"/>
      <c r="CD1" s="630"/>
      <c r="CE1" s="630"/>
      <c r="CF1" s="630"/>
      <c r="CG1" s="630"/>
      <c r="CH1" s="630"/>
      <c r="CI1" s="630"/>
      <c r="CJ1" s="630"/>
      <c r="CK1" s="630"/>
      <c r="CL1" s="630"/>
      <c r="CM1" s="630"/>
      <c r="CN1" s="630"/>
      <c r="CO1" s="630"/>
      <c r="CP1" s="630"/>
      <c r="CQ1" s="630"/>
      <c r="CR1" s="630"/>
      <c r="CS1" s="630"/>
      <c r="CT1" s="630"/>
      <c r="CU1" s="630"/>
      <c r="CV1" s="630"/>
      <c r="CW1" s="630"/>
      <c r="CX1" s="630"/>
      <c r="CY1" s="630"/>
      <c r="CZ1" s="630"/>
      <c r="DA1" s="630"/>
      <c r="DB1" s="630"/>
      <c r="DC1" s="630"/>
      <c r="DD1" s="630"/>
      <c r="DE1" s="630"/>
      <c r="DF1" s="630"/>
      <c r="DG1" s="630"/>
      <c r="DH1" s="630"/>
      <c r="DI1" s="630"/>
      <c r="DJ1" s="630"/>
      <c r="DK1" s="630"/>
      <c r="DL1" s="630"/>
      <c r="DM1" s="630"/>
      <c r="DN1" s="630"/>
      <c r="DO1" s="630"/>
      <c r="DP1" s="630"/>
      <c r="DQ1" s="630"/>
      <c r="DR1" s="630"/>
      <c r="DS1" s="630"/>
      <c r="DT1" s="630"/>
      <c r="DU1" s="630"/>
      <c r="DV1" s="630"/>
      <c r="DW1" s="630"/>
      <c r="DX1" s="630"/>
      <c r="DY1" s="630"/>
      <c r="DZ1" s="630"/>
      <c r="EA1" s="630"/>
      <c r="EB1" s="630"/>
      <c r="EC1" s="630"/>
      <c r="ED1" s="630"/>
      <c r="EE1" s="630"/>
      <c r="EF1" s="630"/>
      <c r="EG1" s="630"/>
      <c r="EH1" s="630"/>
      <c r="EI1" s="630"/>
      <c r="EJ1" s="630"/>
      <c r="EK1" s="630"/>
      <c r="EL1" s="76"/>
    </row>
    <row r="2" spans="1:142" s="25" customFormat="1" ht="12.75" x14ac:dyDescent="0.2">
      <c r="A2" s="512" t="s">
        <v>557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364"/>
      <c r="AF2" s="360" t="s">
        <v>21</v>
      </c>
      <c r="AG2" s="512"/>
      <c r="AH2" s="512"/>
      <c r="AI2" s="512"/>
      <c r="AJ2" s="512"/>
      <c r="AK2" s="364"/>
      <c r="AL2" s="511" t="s">
        <v>586</v>
      </c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91"/>
      <c r="AZ2" s="291"/>
      <c r="BA2" s="291"/>
      <c r="BB2" s="291"/>
      <c r="BC2" s="356"/>
      <c r="BD2" s="511" t="s">
        <v>591</v>
      </c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356"/>
      <c r="BV2" s="511" t="s">
        <v>592</v>
      </c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356"/>
      <c r="CM2" s="511" t="s">
        <v>593</v>
      </c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356"/>
      <c r="DD2" s="511" t="s">
        <v>594</v>
      </c>
      <c r="DE2" s="291"/>
      <c r="DF2" s="291"/>
      <c r="DG2" s="291"/>
      <c r="DH2" s="291"/>
      <c r="DI2" s="291"/>
      <c r="DJ2" s="291"/>
      <c r="DK2" s="291"/>
      <c r="DL2" s="291"/>
      <c r="DM2" s="291"/>
      <c r="DN2" s="291"/>
      <c r="DO2" s="291"/>
      <c r="DP2" s="291"/>
      <c r="DQ2" s="291"/>
      <c r="DR2" s="291"/>
      <c r="DS2" s="291"/>
      <c r="DT2" s="356"/>
      <c r="DU2" s="511" t="s">
        <v>595</v>
      </c>
      <c r="DV2" s="291"/>
      <c r="DW2" s="291"/>
      <c r="DX2" s="291"/>
      <c r="DY2" s="291"/>
      <c r="DZ2" s="291"/>
      <c r="EA2" s="291"/>
      <c r="EB2" s="291"/>
      <c r="EC2" s="291"/>
      <c r="ED2" s="291"/>
      <c r="EE2" s="291"/>
      <c r="EF2" s="291"/>
      <c r="EG2" s="291"/>
      <c r="EH2" s="291"/>
      <c r="EI2" s="291"/>
      <c r="EJ2" s="291"/>
      <c r="EK2" s="291"/>
      <c r="EL2" s="76"/>
    </row>
    <row r="3" spans="1:142" s="25" customFormat="1" ht="12.75" x14ac:dyDescent="0.2">
      <c r="A3" s="512"/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364"/>
      <c r="AF3" s="360"/>
      <c r="AG3" s="512"/>
      <c r="AH3" s="512"/>
      <c r="AI3" s="512"/>
      <c r="AJ3" s="512"/>
      <c r="AK3" s="364"/>
      <c r="AL3" s="359" t="s">
        <v>587</v>
      </c>
      <c r="AM3" s="359"/>
      <c r="AN3" s="359"/>
      <c r="AO3" s="359"/>
      <c r="AP3" s="359"/>
      <c r="AQ3" s="359"/>
      <c r="AR3" s="359"/>
      <c r="AS3" s="359"/>
      <c r="AT3" s="359"/>
      <c r="AU3" s="359" t="s">
        <v>589</v>
      </c>
      <c r="AV3" s="359"/>
      <c r="AW3" s="359"/>
      <c r="AX3" s="359"/>
      <c r="AY3" s="359"/>
      <c r="AZ3" s="359"/>
      <c r="BA3" s="359"/>
      <c r="BB3" s="359"/>
      <c r="BC3" s="359"/>
      <c r="BD3" s="359" t="s">
        <v>587</v>
      </c>
      <c r="BE3" s="359"/>
      <c r="BF3" s="359"/>
      <c r="BG3" s="359"/>
      <c r="BH3" s="359"/>
      <c r="BI3" s="359"/>
      <c r="BJ3" s="359"/>
      <c r="BK3" s="359"/>
      <c r="BL3" s="359"/>
      <c r="BM3" s="359" t="s">
        <v>589</v>
      </c>
      <c r="BN3" s="359"/>
      <c r="BO3" s="359"/>
      <c r="BP3" s="359"/>
      <c r="BQ3" s="359"/>
      <c r="BR3" s="359"/>
      <c r="BS3" s="359"/>
      <c r="BT3" s="359"/>
      <c r="BU3" s="359"/>
      <c r="BV3" s="359" t="s">
        <v>587</v>
      </c>
      <c r="BW3" s="359"/>
      <c r="BX3" s="359"/>
      <c r="BY3" s="359"/>
      <c r="BZ3" s="359"/>
      <c r="CA3" s="359"/>
      <c r="CB3" s="359"/>
      <c r="CC3" s="359"/>
      <c r="CD3" s="359" t="s">
        <v>589</v>
      </c>
      <c r="CE3" s="359"/>
      <c r="CF3" s="359"/>
      <c r="CG3" s="359"/>
      <c r="CH3" s="359"/>
      <c r="CI3" s="359"/>
      <c r="CJ3" s="359"/>
      <c r="CK3" s="359"/>
      <c r="CL3" s="359"/>
      <c r="CM3" s="359" t="s">
        <v>587</v>
      </c>
      <c r="CN3" s="359"/>
      <c r="CO3" s="359"/>
      <c r="CP3" s="359"/>
      <c r="CQ3" s="359"/>
      <c r="CR3" s="359"/>
      <c r="CS3" s="359"/>
      <c r="CT3" s="359"/>
      <c r="CU3" s="359" t="s">
        <v>589</v>
      </c>
      <c r="CV3" s="359"/>
      <c r="CW3" s="359"/>
      <c r="CX3" s="359"/>
      <c r="CY3" s="359"/>
      <c r="CZ3" s="359"/>
      <c r="DA3" s="359"/>
      <c r="DB3" s="359"/>
      <c r="DC3" s="359"/>
      <c r="DD3" s="359" t="s">
        <v>587</v>
      </c>
      <c r="DE3" s="359"/>
      <c r="DF3" s="359"/>
      <c r="DG3" s="359"/>
      <c r="DH3" s="359"/>
      <c r="DI3" s="359"/>
      <c r="DJ3" s="359"/>
      <c r="DK3" s="359"/>
      <c r="DL3" s="359" t="s">
        <v>589</v>
      </c>
      <c r="DM3" s="359"/>
      <c r="DN3" s="359"/>
      <c r="DO3" s="359"/>
      <c r="DP3" s="359"/>
      <c r="DQ3" s="359"/>
      <c r="DR3" s="359"/>
      <c r="DS3" s="359"/>
      <c r="DT3" s="359"/>
      <c r="DU3" s="359" t="s">
        <v>587</v>
      </c>
      <c r="DV3" s="359"/>
      <c r="DW3" s="359"/>
      <c r="DX3" s="359"/>
      <c r="DY3" s="359"/>
      <c r="DZ3" s="359"/>
      <c r="EA3" s="359"/>
      <c r="EB3" s="359"/>
      <c r="EC3" s="347" t="s">
        <v>589</v>
      </c>
      <c r="ED3" s="347"/>
      <c r="EE3" s="347"/>
      <c r="EF3" s="347"/>
      <c r="EG3" s="347"/>
      <c r="EH3" s="347"/>
      <c r="EI3" s="347"/>
      <c r="EJ3" s="347"/>
      <c r="EK3" s="348"/>
      <c r="EL3" s="76"/>
    </row>
    <row r="4" spans="1:142" s="25" customFormat="1" ht="12.75" x14ac:dyDescent="0.2">
      <c r="A4" s="512"/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364"/>
      <c r="AF4" s="360"/>
      <c r="AG4" s="512"/>
      <c r="AH4" s="512"/>
      <c r="AI4" s="512"/>
      <c r="AJ4" s="512"/>
      <c r="AK4" s="364"/>
      <c r="AL4" s="359" t="s">
        <v>588</v>
      </c>
      <c r="AM4" s="359"/>
      <c r="AN4" s="359"/>
      <c r="AO4" s="359"/>
      <c r="AP4" s="359"/>
      <c r="AQ4" s="359"/>
      <c r="AR4" s="359"/>
      <c r="AS4" s="359"/>
      <c r="AT4" s="359"/>
      <c r="AU4" s="359" t="s">
        <v>590</v>
      </c>
      <c r="AV4" s="359"/>
      <c r="AW4" s="359"/>
      <c r="AX4" s="359"/>
      <c r="AY4" s="359"/>
      <c r="AZ4" s="359"/>
      <c r="BA4" s="359"/>
      <c r="BB4" s="359"/>
      <c r="BC4" s="359"/>
      <c r="BD4" s="359" t="s">
        <v>588</v>
      </c>
      <c r="BE4" s="359"/>
      <c r="BF4" s="359"/>
      <c r="BG4" s="359"/>
      <c r="BH4" s="359"/>
      <c r="BI4" s="359"/>
      <c r="BJ4" s="359"/>
      <c r="BK4" s="359"/>
      <c r="BL4" s="359"/>
      <c r="BM4" s="359" t="s">
        <v>590</v>
      </c>
      <c r="BN4" s="359"/>
      <c r="BO4" s="359"/>
      <c r="BP4" s="359"/>
      <c r="BQ4" s="359"/>
      <c r="BR4" s="359"/>
      <c r="BS4" s="359"/>
      <c r="BT4" s="359"/>
      <c r="BU4" s="359"/>
      <c r="BV4" s="359" t="s">
        <v>588</v>
      </c>
      <c r="BW4" s="359"/>
      <c r="BX4" s="359"/>
      <c r="BY4" s="359"/>
      <c r="BZ4" s="359"/>
      <c r="CA4" s="359"/>
      <c r="CB4" s="359"/>
      <c r="CC4" s="359"/>
      <c r="CD4" s="359" t="s">
        <v>590</v>
      </c>
      <c r="CE4" s="359"/>
      <c r="CF4" s="359"/>
      <c r="CG4" s="359"/>
      <c r="CH4" s="359"/>
      <c r="CI4" s="359"/>
      <c r="CJ4" s="359"/>
      <c r="CK4" s="359"/>
      <c r="CL4" s="359"/>
      <c r="CM4" s="359" t="s">
        <v>588</v>
      </c>
      <c r="CN4" s="359"/>
      <c r="CO4" s="359"/>
      <c r="CP4" s="359"/>
      <c r="CQ4" s="359"/>
      <c r="CR4" s="359"/>
      <c r="CS4" s="359"/>
      <c r="CT4" s="359"/>
      <c r="CU4" s="359" t="s">
        <v>590</v>
      </c>
      <c r="CV4" s="359"/>
      <c r="CW4" s="359"/>
      <c r="CX4" s="359"/>
      <c r="CY4" s="359"/>
      <c r="CZ4" s="359"/>
      <c r="DA4" s="359"/>
      <c r="DB4" s="359"/>
      <c r="DC4" s="359"/>
      <c r="DD4" s="359" t="s">
        <v>588</v>
      </c>
      <c r="DE4" s="359"/>
      <c r="DF4" s="359"/>
      <c r="DG4" s="359"/>
      <c r="DH4" s="359"/>
      <c r="DI4" s="359"/>
      <c r="DJ4" s="359"/>
      <c r="DK4" s="359"/>
      <c r="DL4" s="359" t="s">
        <v>590</v>
      </c>
      <c r="DM4" s="359"/>
      <c r="DN4" s="359"/>
      <c r="DO4" s="359"/>
      <c r="DP4" s="359"/>
      <c r="DQ4" s="359"/>
      <c r="DR4" s="359"/>
      <c r="DS4" s="359"/>
      <c r="DT4" s="359"/>
      <c r="DU4" s="359" t="s">
        <v>588</v>
      </c>
      <c r="DV4" s="359"/>
      <c r="DW4" s="359"/>
      <c r="DX4" s="359"/>
      <c r="DY4" s="359"/>
      <c r="DZ4" s="359"/>
      <c r="EA4" s="359"/>
      <c r="EB4" s="359"/>
      <c r="EC4" s="359" t="s">
        <v>590</v>
      </c>
      <c r="ED4" s="359"/>
      <c r="EE4" s="359"/>
      <c r="EF4" s="359"/>
      <c r="EG4" s="359"/>
      <c r="EH4" s="359"/>
      <c r="EI4" s="359"/>
      <c r="EJ4" s="359"/>
      <c r="EK4" s="360"/>
      <c r="EL4" s="76"/>
    </row>
    <row r="5" spans="1:142" s="25" customFormat="1" ht="12.75" x14ac:dyDescent="0.2">
      <c r="A5" s="241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361"/>
      <c r="AF5" s="363"/>
      <c r="AG5" s="241"/>
      <c r="AH5" s="241"/>
      <c r="AI5" s="241"/>
      <c r="AJ5" s="241"/>
      <c r="AK5" s="361"/>
      <c r="AL5" s="362"/>
      <c r="AM5" s="362"/>
      <c r="AN5" s="362"/>
      <c r="AO5" s="362"/>
      <c r="AP5" s="362"/>
      <c r="AQ5" s="362"/>
      <c r="AR5" s="362"/>
      <c r="AS5" s="362"/>
      <c r="AT5" s="362"/>
      <c r="AU5" s="362" t="s">
        <v>78</v>
      </c>
      <c r="AV5" s="362"/>
      <c r="AW5" s="362"/>
      <c r="AX5" s="362"/>
      <c r="AY5" s="362"/>
      <c r="AZ5" s="362"/>
      <c r="BA5" s="362"/>
      <c r="BB5" s="362"/>
      <c r="BC5" s="362"/>
      <c r="BD5" s="362"/>
      <c r="BE5" s="362"/>
      <c r="BF5" s="362"/>
      <c r="BG5" s="362"/>
      <c r="BH5" s="362"/>
      <c r="BI5" s="362"/>
      <c r="BJ5" s="362"/>
      <c r="BK5" s="362"/>
      <c r="BL5" s="362"/>
      <c r="BM5" s="362" t="s">
        <v>78</v>
      </c>
      <c r="BN5" s="362"/>
      <c r="BO5" s="362"/>
      <c r="BP5" s="362"/>
      <c r="BQ5" s="362"/>
      <c r="BR5" s="362"/>
      <c r="BS5" s="362"/>
      <c r="BT5" s="362"/>
      <c r="BU5" s="362"/>
      <c r="BV5" s="362"/>
      <c r="BW5" s="362"/>
      <c r="BX5" s="362"/>
      <c r="BY5" s="362"/>
      <c r="BZ5" s="362"/>
      <c r="CA5" s="362"/>
      <c r="CB5" s="362"/>
      <c r="CC5" s="362"/>
      <c r="CD5" s="362" t="s">
        <v>78</v>
      </c>
      <c r="CE5" s="362"/>
      <c r="CF5" s="362"/>
      <c r="CG5" s="362"/>
      <c r="CH5" s="362"/>
      <c r="CI5" s="362"/>
      <c r="CJ5" s="362"/>
      <c r="CK5" s="362"/>
      <c r="CL5" s="362"/>
      <c r="CM5" s="362"/>
      <c r="CN5" s="362"/>
      <c r="CO5" s="362"/>
      <c r="CP5" s="362"/>
      <c r="CQ5" s="362"/>
      <c r="CR5" s="362"/>
      <c r="CS5" s="362"/>
      <c r="CT5" s="362"/>
      <c r="CU5" s="362" t="s">
        <v>78</v>
      </c>
      <c r="CV5" s="362"/>
      <c r="CW5" s="362"/>
      <c r="CX5" s="362"/>
      <c r="CY5" s="362"/>
      <c r="CZ5" s="362"/>
      <c r="DA5" s="362"/>
      <c r="DB5" s="362"/>
      <c r="DC5" s="362"/>
      <c r="DD5" s="362"/>
      <c r="DE5" s="362"/>
      <c r="DF5" s="362"/>
      <c r="DG5" s="362"/>
      <c r="DH5" s="362"/>
      <c r="DI5" s="362"/>
      <c r="DJ5" s="362"/>
      <c r="DK5" s="362"/>
      <c r="DL5" s="362" t="s">
        <v>78</v>
      </c>
      <c r="DM5" s="362"/>
      <c r="DN5" s="362"/>
      <c r="DO5" s="362"/>
      <c r="DP5" s="362"/>
      <c r="DQ5" s="362"/>
      <c r="DR5" s="362"/>
      <c r="DS5" s="362"/>
      <c r="DT5" s="362"/>
      <c r="DU5" s="362"/>
      <c r="DV5" s="362"/>
      <c r="DW5" s="362"/>
      <c r="DX5" s="362"/>
      <c r="DY5" s="362"/>
      <c r="DZ5" s="362"/>
      <c r="EA5" s="362"/>
      <c r="EB5" s="362"/>
      <c r="EC5" s="362" t="s">
        <v>78</v>
      </c>
      <c r="ED5" s="362"/>
      <c r="EE5" s="362"/>
      <c r="EF5" s="362"/>
      <c r="EG5" s="362"/>
      <c r="EH5" s="362"/>
      <c r="EI5" s="362"/>
      <c r="EJ5" s="362"/>
      <c r="EK5" s="363"/>
      <c r="EL5" s="76"/>
    </row>
    <row r="6" spans="1:142" s="25" customFormat="1" ht="13.5" thickBot="1" x14ac:dyDescent="0.25">
      <c r="A6" s="356">
        <v>1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47">
        <v>2</v>
      </c>
      <c r="AG6" s="347"/>
      <c r="AH6" s="347"/>
      <c r="AI6" s="347"/>
      <c r="AJ6" s="347"/>
      <c r="AK6" s="347"/>
      <c r="AL6" s="347">
        <v>11</v>
      </c>
      <c r="AM6" s="347"/>
      <c r="AN6" s="347"/>
      <c r="AO6" s="347"/>
      <c r="AP6" s="347"/>
      <c r="AQ6" s="347"/>
      <c r="AR6" s="347"/>
      <c r="AS6" s="347"/>
      <c r="AT6" s="347"/>
      <c r="AU6" s="347">
        <v>12</v>
      </c>
      <c r="AV6" s="347"/>
      <c r="AW6" s="347"/>
      <c r="AX6" s="347"/>
      <c r="AY6" s="347"/>
      <c r="AZ6" s="347"/>
      <c r="BA6" s="347"/>
      <c r="BB6" s="347"/>
      <c r="BC6" s="347"/>
      <c r="BD6" s="347">
        <v>13</v>
      </c>
      <c r="BE6" s="347"/>
      <c r="BF6" s="347"/>
      <c r="BG6" s="347"/>
      <c r="BH6" s="347"/>
      <c r="BI6" s="347"/>
      <c r="BJ6" s="347"/>
      <c r="BK6" s="347"/>
      <c r="BL6" s="347"/>
      <c r="BM6" s="347">
        <v>14</v>
      </c>
      <c r="BN6" s="347"/>
      <c r="BO6" s="347"/>
      <c r="BP6" s="347"/>
      <c r="BQ6" s="347"/>
      <c r="BR6" s="347"/>
      <c r="BS6" s="347"/>
      <c r="BT6" s="347"/>
      <c r="BU6" s="347"/>
      <c r="BV6" s="347">
        <v>15</v>
      </c>
      <c r="BW6" s="347"/>
      <c r="BX6" s="347"/>
      <c r="BY6" s="347"/>
      <c r="BZ6" s="347"/>
      <c r="CA6" s="347"/>
      <c r="CB6" s="347"/>
      <c r="CC6" s="347"/>
      <c r="CD6" s="347">
        <v>16</v>
      </c>
      <c r="CE6" s="347"/>
      <c r="CF6" s="347"/>
      <c r="CG6" s="347"/>
      <c r="CH6" s="347"/>
      <c r="CI6" s="347"/>
      <c r="CJ6" s="347"/>
      <c r="CK6" s="347"/>
      <c r="CL6" s="347"/>
      <c r="CM6" s="347">
        <v>17</v>
      </c>
      <c r="CN6" s="347"/>
      <c r="CO6" s="347"/>
      <c r="CP6" s="347"/>
      <c r="CQ6" s="347"/>
      <c r="CR6" s="347"/>
      <c r="CS6" s="347"/>
      <c r="CT6" s="347"/>
      <c r="CU6" s="347">
        <v>18</v>
      </c>
      <c r="CV6" s="347"/>
      <c r="CW6" s="347"/>
      <c r="CX6" s="347"/>
      <c r="CY6" s="347"/>
      <c r="CZ6" s="347"/>
      <c r="DA6" s="347"/>
      <c r="DB6" s="347"/>
      <c r="DC6" s="347"/>
      <c r="DD6" s="347">
        <v>19</v>
      </c>
      <c r="DE6" s="347"/>
      <c r="DF6" s="347"/>
      <c r="DG6" s="347"/>
      <c r="DH6" s="347"/>
      <c r="DI6" s="347"/>
      <c r="DJ6" s="347"/>
      <c r="DK6" s="347"/>
      <c r="DL6" s="347">
        <v>20</v>
      </c>
      <c r="DM6" s="347"/>
      <c r="DN6" s="347"/>
      <c r="DO6" s="347"/>
      <c r="DP6" s="347"/>
      <c r="DQ6" s="347"/>
      <c r="DR6" s="347"/>
      <c r="DS6" s="347"/>
      <c r="DT6" s="347"/>
      <c r="DU6" s="347">
        <v>21</v>
      </c>
      <c r="DV6" s="347"/>
      <c r="DW6" s="347"/>
      <c r="DX6" s="347"/>
      <c r="DY6" s="347"/>
      <c r="DZ6" s="347"/>
      <c r="EA6" s="347"/>
      <c r="EB6" s="347"/>
      <c r="EC6" s="347">
        <v>22</v>
      </c>
      <c r="ED6" s="347"/>
      <c r="EE6" s="347"/>
      <c r="EF6" s="347"/>
      <c r="EG6" s="347"/>
      <c r="EH6" s="347"/>
      <c r="EI6" s="347"/>
      <c r="EJ6" s="347"/>
      <c r="EK6" s="348"/>
      <c r="EL6" s="76"/>
    </row>
    <row r="7" spans="1:142" s="25" customFormat="1" ht="12.75" x14ac:dyDescent="0.2">
      <c r="A7" s="336" t="s">
        <v>569</v>
      </c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49" t="s">
        <v>40</v>
      </c>
      <c r="AG7" s="350"/>
      <c r="AH7" s="350"/>
      <c r="AI7" s="350"/>
      <c r="AJ7" s="350"/>
      <c r="AK7" s="350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3"/>
      <c r="BD7" s="573"/>
      <c r="BE7" s="573"/>
      <c r="BF7" s="573"/>
      <c r="BG7" s="573"/>
      <c r="BH7" s="573"/>
      <c r="BI7" s="573"/>
      <c r="BJ7" s="573"/>
      <c r="BK7" s="573"/>
      <c r="BL7" s="573"/>
      <c r="BM7" s="573"/>
      <c r="BN7" s="573"/>
      <c r="BO7" s="573"/>
      <c r="BP7" s="573"/>
      <c r="BQ7" s="573"/>
      <c r="BR7" s="573"/>
      <c r="BS7" s="573"/>
      <c r="BT7" s="573"/>
      <c r="BU7" s="573"/>
      <c r="BV7" s="573"/>
      <c r="BW7" s="573"/>
      <c r="BX7" s="573"/>
      <c r="BY7" s="573"/>
      <c r="BZ7" s="573"/>
      <c r="CA7" s="573"/>
      <c r="CB7" s="573"/>
      <c r="CC7" s="573"/>
      <c r="CD7" s="573"/>
      <c r="CE7" s="573"/>
      <c r="CF7" s="573"/>
      <c r="CG7" s="573"/>
      <c r="CH7" s="573"/>
      <c r="CI7" s="573"/>
      <c r="CJ7" s="573"/>
      <c r="CK7" s="573"/>
      <c r="CL7" s="573"/>
      <c r="CM7" s="573"/>
      <c r="CN7" s="573"/>
      <c r="CO7" s="573"/>
      <c r="CP7" s="573"/>
      <c r="CQ7" s="573"/>
      <c r="CR7" s="573"/>
      <c r="CS7" s="573"/>
      <c r="CT7" s="573"/>
      <c r="CU7" s="573"/>
      <c r="CV7" s="573"/>
      <c r="CW7" s="573"/>
      <c r="CX7" s="573"/>
      <c r="CY7" s="573"/>
      <c r="CZ7" s="573"/>
      <c r="DA7" s="573"/>
      <c r="DB7" s="573"/>
      <c r="DC7" s="573"/>
      <c r="DD7" s="573"/>
      <c r="DE7" s="573"/>
      <c r="DF7" s="573"/>
      <c r="DG7" s="573"/>
      <c r="DH7" s="573"/>
      <c r="DI7" s="573"/>
      <c r="DJ7" s="573"/>
      <c r="DK7" s="573"/>
      <c r="DL7" s="573"/>
      <c r="DM7" s="573"/>
      <c r="DN7" s="573"/>
      <c r="DO7" s="573"/>
      <c r="DP7" s="573"/>
      <c r="DQ7" s="573"/>
      <c r="DR7" s="573"/>
      <c r="DS7" s="573"/>
      <c r="DT7" s="573"/>
      <c r="DU7" s="573"/>
      <c r="DV7" s="573"/>
      <c r="DW7" s="573"/>
      <c r="DX7" s="573"/>
      <c r="DY7" s="573"/>
      <c r="DZ7" s="573"/>
      <c r="EA7" s="573"/>
      <c r="EB7" s="573"/>
      <c r="EC7" s="573"/>
      <c r="ED7" s="573"/>
      <c r="EE7" s="573"/>
      <c r="EF7" s="573"/>
      <c r="EG7" s="573"/>
      <c r="EH7" s="573"/>
      <c r="EI7" s="573"/>
      <c r="EJ7" s="573"/>
      <c r="EK7" s="574"/>
    </row>
    <row r="8" spans="1:142" s="25" customFormat="1" ht="12.75" x14ac:dyDescent="0.2">
      <c r="A8" s="290" t="s">
        <v>570</v>
      </c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/>
      <c r="AF8" s="305"/>
      <c r="AG8" s="306"/>
      <c r="AH8" s="306"/>
      <c r="AI8" s="306"/>
      <c r="AJ8" s="306"/>
      <c r="AK8" s="306"/>
      <c r="AL8" s="554"/>
      <c r="AM8" s="554"/>
      <c r="AN8" s="554"/>
      <c r="AO8" s="554"/>
      <c r="AP8" s="554"/>
      <c r="AQ8" s="554"/>
      <c r="AR8" s="554"/>
      <c r="AS8" s="554"/>
      <c r="AT8" s="554"/>
      <c r="AU8" s="554"/>
      <c r="AV8" s="554"/>
      <c r="AW8" s="554"/>
      <c r="AX8" s="554"/>
      <c r="AY8" s="554"/>
      <c r="AZ8" s="554"/>
      <c r="BA8" s="554"/>
      <c r="BB8" s="554"/>
      <c r="BC8" s="554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  <c r="DJ8" s="554"/>
      <c r="DK8" s="554"/>
      <c r="DL8" s="554"/>
      <c r="DM8" s="554"/>
      <c r="DN8" s="554"/>
      <c r="DO8" s="554"/>
      <c r="DP8" s="554"/>
      <c r="DQ8" s="554"/>
      <c r="DR8" s="554"/>
      <c r="DS8" s="554"/>
      <c r="DT8" s="554"/>
      <c r="DU8" s="554"/>
      <c r="DV8" s="554"/>
      <c r="DW8" s="554"/>
      <c r="DX8" s="554"/>
      <c r="DY8" s="554"/>
      <c r="DZ8" s="554"/>
      <c r="EA8" s="554"/>
      <c r="EB8" s="554"/>
      <c r="EC8" s="554"/>
      <c r="ED8" s="554"/>
      <c r="EE8" s="554"/>
      <c r="EF8" s="554"/>
      <c r="EG8" s="554"/>
      <c r="EH8" s="554"/>
      <c r="EI8" s="554"/>
      <c r="EJ8" s="554"/>
      <c r="EK8" s="555"/>
    </row>
    <row r="9" spans="1:142" s="25" customFormat="1" ht="12.75" x14ac:dyDescent="0.2">
      <c r="A9" s="327" t="s">
        <v>133</v>
      </c>
      <c r="B9" s="327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  <c r="AF9" s="305" t="s">
        <v>281</v>
      </c>
      <c r="AG9" s="306"/>
      <c r="AH9" s="306"/>
      <c r="AI9" s="306"/>
      <c r="AJ9" s="306"/>
      <c r="AK9" s="306"/>
      <c r="AL9" s="554"/>
      <c r="AM9" s="554"/>
      <c r="AN9" s="554"/>
      <c r="AO9" s="554"/>
      <c r="AP9" s="554"/>
      <c r="AQ9" s="554"/>
      <c r="AR9" s="554"/>
      <c r="AS9" s="554"/>
      <c r="AT9" s="554"/>
      <c r="AU9" s="554"/>
      <c r="AV9" s="554"/>
      <c r="AW9" s="554"/>
      <c r="AX9" s="554"/>
      <c r="AY9" s="554"/>
      <c r="AZ9" s="554"/>
      <c r="BA9" s="554"/>
      <c r="BB9" s="554"/>
      <c r="BC9" s="554"/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  <c r="DK9" s="554"/>
      <c r="DL9" s="554"/>
      <c r="DM9" s="554"/>
      <c r="DN9" s="554"/>
      <c r="DO9" s="554"/>
      <c r="DP9" s="554"/>
      <c r="DQ9" s="554"/>
      <c r="DR9" s="554"/>
      <c r="DS9" s="554"/>
      <c r="DT9" s="554"/>
      <c r="DU9" s="554"/>
      <c r="DV9" s="554"/>
      <c r="DW9" s="554"/>
      <c r="DX9" s="554"/>
      <c r="DY9" s="554"/>
      <c r="DZ9" s="554"/>
      <c r="EA9" s="554"/>
      <c r="EB9" s="554"/>
      <c r="EC9" s="554"/>
      <c r="ED9" s="554"/>
      <c r="EE9" s="554"/>
      <c r="EF9" s="554"/>
      <c r="EG9" s="554"/>
      <c r="EH9" s="554"/>
      <c r="EI9" s="554"/>
      <c r="EJ9" s="554"/>
      <c r="EK9" s="555"/>
    </row>
    <row r="10" spans="1:142" s="25" customFormat="1" ht="12.75" x14ac:dyDescent="0.2">
      <c r="A10" s="301" t="s">
        <v>571</v>
      </c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5"/>
      <c r="AG10" s="306"/>
      <c r="AH10" s="306"/>
      <c r="AI10" s="306"/>
      <c r="AJ10" s="306"/>
      <c r="AK10" s="306"/>
      <c r="AL10" s="554"/>
      <c r="AM10" s="554"/>
      <c r="AN10" s="554"/>
      <c r="AO10" s="554"/>
      <c r="AP10" s="554"/>
      <c r="AQ10" s="554"/>
      <c r="AR10" s="554"/>
      <c r="AS10" s="554"/>
      <c r="AT10" s="554"/>
      <c r="AU10" s="554"/>
      <c r="AV10" s="554"/>
      <c r="AW10" s="554"/>
      <c r="AX10" s="554"/>
      <c r="AY10" s="554"/>
      <c r="AZ10" s="554"/>
      <c r="BA10" s="55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  <c r="DJ10" s="554"/>
      <c r="DK10" s="554"/>
      <c r="DL10" s="554"/>
      <c r="DM10" s="554"/>
      <c r="DN10" s="554"/>
      <c r="DO10" s="554"/>
      <c r="DP10" s="554"/>
      <c r="DQ10" s="554"/>
      <c r="DR10" s="554"/>
      <c r="DS10" s="554"/>
      <c r="DT10" s="554"/>
      <c r="DU10" s="554"/>
      <c r="DV10" s="554"/>
      <c r="DW10" s="554"/>
      <c r="DX10" s="554"/>
      <c r="DY10" s="554"/>
      <c r="DZ10" s="554"/>
      <c r="EA10" s="554"/>
      <c r="EB10" s="554"/>
      <c r="EC10" s="554"/>
      <c r="ED10" s="554"/>
      <c r="EE10" s="554"/>
      <c r="EF10" s="554"/>
      <c r="EG10" s="554"/>
      <c r="EH10" s="554"/>
      <c r="EI10" s="554"/>
      <c r="EJ10" s="554"/>
      <c r="EK10" s="555"/>
    </row>
    <row r="11" spans="1:142" s="25" customFormat="1" ht="12.75" x14ac:dyDescent="0.2">
      <c r="A11" s="585" t="s">
        <v>143</v>
      </c>
      <c r="B11" s="585"/>
      <c r="C11" s="585"/>
      <c r="D11" s="585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5"/>
      <c r="T11" s="585"/>
      <c r="U11" s="585"/>
      <c r="V11" s="585"/>
      <c r="W11" s="585"/>
      <c r="X11" s="585"/>
      <c r="Y11" s="585"/>
      <c r="Z11" s="585"/>
      <c r="AA11" s="585"/>
      <c r="AB11" s="585"/>
      <c r="AC11" s="585"/>
      <c r="AD11" s="585"/>
      <c r="AE11" s="585"/>
      <c r="AF11" s="305" t="s">
        <v>578</v>
      </c>
      <c r="AG11" s="306"/>
      <c r="AH11" s="306"/>
      <c r="AI11" s="306"/>
      <c r="AJ11" s="306"/>
      <c r="AK11" s="306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5"/>
    </row>
    <row r="12" spans="1:142" s="25" customFormat="1" ht="12.75" x14ac:dyDescent="0.2">
      <c r="A12" s="583" t="s">
        <v>572</v>
      </c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305"/>
      <c r="AG12" s="306"/>
      <c r="AH12" s="306"/>
      <c r="AI12" s="306"/>
      <c r="AJ12" s="306"/>
      <c r="AK12" s="306"/>
      <c r="AL12" s="554"/>
      <c r="AM12" s="554"/>
      <c r="AN12" s="554"/>
      <c r="AO12" s="554"/>
      <c r="AP12" s="554"/>
      <c r="AQ12" s="554"/>
      <c r="AR12" s="554"/>
      <c r="AS12" s="554"/>
      <c r="AT12" s="554"/>
      <c r="AU12" s="554"/>
      <c r="AV12" s="554"/>
      <c r="AW12" s="554"/>
      <c r="AX12" s="554"/>
      <c r="AY12" s="554"/>
      <c r="AZ12" s="554"/>
      <c r="BA12" s="554"/>
      <c r="BB12" s="554"/>
      <c r="BC12" s="554"/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  <c r="DJ12" s="554"/>
      <c r="DK12" s="554"/>
      <c r="DL12" s="554"/>
      <c r="DM12" s="554"/>
      <c r="DN12" s="554"/>
      <c r="DO12" s="554"/>
      <c r="DP12" s="554"/>
      <c r="DQ12" s="554"/>
      <c r="DR12" s="554"/>
      <c r="DS12" s="554"/>
      <c r="DT12" s="554"/>
      <c r="DU12" s="554"/>
      <c r="DV12" s="554"/>
      <c r="DW12" s="554"/>
      <c r="DX12" s="554"/>
      <c r="DY12" s="554"/>
      <c r="DZ12" s="554"/>
      <c r="EA12" s="554"/>
      <c r="EB12" s="554"/>
      <c r="EC12" s="554"/>
      <c r="ED12" s="554"/>
      <c r="EE12" s="554"/>
      <c r="EF12" s="554"/>
      <c r="EG12" s="554"/>
      <c r="EH12" s="554"/>
      <c r="EI12" s="554"/>
      <c r="EJ12" s="554"/>
      <c r="EK12" s="555"/>
    </row>
    <row r="13" spans="1:142" s="25" customFormat="1" ht="12.75" x14ac:dyDescent="0.2">
      <c r="A13" s="583" t="s">
        <v>573</v>
      </c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305"/>
      <c r="AG13" s="306"/>
      <c r="AH13" s="306"/>
      <c r="AI13" s="306"/>
      <c r="AJ13" s="306"/>
      <c r="AK13" s="306"/>
      <c r="AL13" s="554"/>
      <c r="AM13" s="554"/>
      <c r="AN13" s="554"/>
      <c r="AO13" s="554"/>
      <c r="AP13" s="554"/>
      <c r="AQ13" s="554"/>
      <c r="AR13" s="554"/>
      <c r="AS13" s="554"/>
      <c r="AT13" s="554"/>
      <c r="AU13" s="554"/>
      <c r="AV13" s="554"/>
      <c r="AW13" s="554"/>
      <c r="AX13" s="554"/>
      <c r="AY13" s="554"/>
      <c r="AZ13" s="554"/>
      <c r="BA13" s="554"/>
      <c r="BB13" s="554"/>
      <c r="BC13" s="554"/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  <c r="DJ13" s="554"/>
      <c r="DK13" s="554"/>
      <c r="DL13" s="554"/>
      <c r="DM13" s="554"/>
      <c r="DN13" s="554"/>
      <c r="DO13" s="554"/>
      <c r="DP13" s="554"/>
      <c r="DQ13" s="554"/>
      <c r="DR13" s="554"/>
      <c r="DS13" s="554"/>
      <c r="DT13" s="554"/>
      <c r="DU13" s="554"/>
      <c r="DV13" s="554"/>
      <c r="DW13" s="554"/>
      <c r="DX13" s="554"/>
      <c r="DY13" s="554"/>
      <c r="DZ13" s="554"/>
      <c r="EA13" s="554"/>
      <c r="EB13" s="554"/>
      <c r="EC13" s="554"/>
      <c r="ED13" s="554"/>
      <c r="EE13" s="554"/>
      <c r="EF13" s="554"/>
      <c r="EG13" s="554"/>
      <c r="EH13" s="554"/>
      <c r="EI13" s="554"/>
      <c r="EJ13" s="554"/>
      <c r="EK13" s="555"/>
    </row>
    <row r="14" spans="1:142" s="25" customFormat="1" ht="12.75" x14ac:dyDescent="0.2">
      <c r="A14" s="582" t="s">
        <v>353</v>
      </c>
      <c r="B14" s="582"/>
      <c r="C14" s="582"/>
      <c r="D14" s="582"/>
      <c r="E14" s="582"/>
      <c r="F14" s="582"/>
      <c r="G14" s="582"/>
      <c r="H14" s="582"/>
      <c r="I14" s="582"/>
      <c r="J14" s="582"/>
      <c r="K14" s="582"/>
      <c r="L14" s="582"/>
      <c r="M14" s="582"/>
      <c r="N14" s="582"/>
      <c r="O14" s="582"/>
      <c r="P14" s="582"/>
      <c r="Q14" s="582"/>
      <c r="R14" s="582"/>
      <c r="S14" s="582"/>
      <c r="T14" s="582"/>
      <c r="U14" s="582"/>
      <c r="V14" s="582"/>
      <c r="W14" s="582"/>
      <c r="X14" s="582"/>
      <c r="Y14" s="582"/>
      <c r="Z14" s="582"/>
      <c r="AA14" s="582"/>
      <c r="AB14" s="582"/>
      <c r="AC14" s="582"/>
      <c r="AD14" s="582"/>
      <c r="AE14" s="582"/>
      <c r="AF14" s="305"/>
      <c r="AG14" s="306"/>
      <c r="AH14" s="306"/>
      <c r="AI14" s="306"/>
      <c r="AJ14" s="306"/>
      <c r="AK14" s="306"/>
      <c r="AL14" s="554"/>
      <c r="AM14" s="554"/>
      <c r="AN14" s="554"/>
      <c r="AO14" s="554"/>
      <c r="AP14" s="554"/>
      <c r="AQ14" s="554"/>
      <c r="AR14" s="554"/>
      <c r="AS14" s="554"/>
      <c r="AT14" s="554"/>
      <c r="AU14" s="554"/>
      <c r="AV14" s="554"/>
      <c r="AW14" s="554"/>
      <c r="AX14" s="554"/>
      <c r="AY14" s="554"/>
      <c r="AZ14" s="554"/>
      <c r="BA14" s="55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  <c r="DJ14" s="554"/>
      <c r="DK14" s="554"/>
      <c r="DL14" s="554"/>
      <c r="DM14" s="554"/>
      <c r="DN14" s="554"/>
      <c r="DO14" s="554"/>
      <c r="DP14" s="554"/>
      <c r="DQ14" s="554"/>
      <c r="DR14" s="554"/>
      <c r="DS14" s="554"/>
      <c r="DT14" s="554"/>
      <c r="DU14" s="554"/>
      <c r="DV14" s="554"/>
      <c r="DW14" s="554"/>
      <c r="DX14" s="554"/>
      <c r="DY14" s="554"/>
      <c r="DZ14" s="554"/>
      <c r="EA14" s="554"/>
      <c r="EB14" s="554"/>
      <c r="EC14" s="554"/>
      <c r="ED14" s="554"/>
      <c r="EE14" s="554"/>
      <c r="EF14" s="554"/>
      <c r="EG14" s="554"/>
      <c r="EH14" s="554"/>
      <c r="EI14" s="554"/>
      <c r="EJ14" s="554"/>
      <c r="EK14" s="555"/>
    </row>
    <row r="15" spans="1:142" s="25" customFormat="1" ht="12.75" x14ac:dyDescent="0.2">
      <c r="A15" s="286"/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305"/>
      <c r="AG15" s="306"/>
      <c r="AH15" s="306"/>
      <c r="AI15" s="306"/>
      <c r="AJ15" s="306"/>
      <c r="AK15" s="306"/>
      <c r="AL15" s="554"/>
      <c r="AM15" s="554"/>
      <c r="AN15" s="554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554"/>
      <c r="BA15" s="554"/>
      <c r="BB15" s="554"/>
      <c r="BC15" s="554"/>
      <c r="BD15" s="554"/>
      <c r="BE15" s="554"/>
      <c r="BF15" s="554"/>
      <c r="BG15" s="554"/>
      <c r="BH15" s="554"/>
      <c r="BI15" s="554"/>
      <c r="BJ15" s="554"/>
      <c r="BK15" s="554"/>
      <c r="BL15" s="554"/>
      <c r="BM15" s="554"/>
      <c r="BN15" s="554"/>
      <c r="BO15" s="554"/>
      <c r="BP15" s="554"/>
      <c r="BQ15" s="554"/>
      <c r="BR15" s="554"/>
      <c r="BS15" s="554"/>
      <c r="BT15" s="554"/>
      <c r="BU15" s="554"/>
      <c r="BV15" s="554"/>
      <c r="BW15" s="554"/>
      <c r="BX15" s="554"/>
      <c r="BY15" s="554"/>
      <c r="BZ15" s="554"/>
      <c r="CA15" s="554"/>
      <c r="CB15" s="554"/>
      <c r="CC15" s="554"/>
      <c r="CD15" s="554"/>
      <c r="CE15" s="554"/>
      <c r="CF15" s="554"/>
      <c r="CG15" s="554"/>
      <c r="CH15" s="554"/>
      <c r="CI15" s="554"/>
      <c r="CJ15" s="554"/>
      <c r="CK15" s="554"/>
      <c r="CL15" s="554"/>
      <c r="CM15" s="554"/>
      <c r="CN15" s="554"/>
      <c r="CO15" s="554"/>
      <c r="CP15" s="554"/>
      <c r="CQ15" s="554"/>
      <c r="CR15" s="554"/>
      <c r="CS15" s="554"/>
      <c r="CT15" s="554"/>
      <c r="CU15" s="554"/>
      <c r="CV15" s="554"/>
      <c r="CW15" s="554"/>
      <c r="CX15" s="554"/>
      <c r="CY15" s="554"/>
      <c r="CZ15" s="554"/>
      <c r="DA15" s="554"/>
      <c r="DB15" s="554"/>
      <c r="DC15" s="554"/>
      <c r="DD15" s="554"/>
      <c r="DE15" s="554"/>
      <c r="DF15" s="554"/>
      <c r="DG15" s="554"/>
      <c r="DH15" s="554"/>
      <c r="DI15" s="554"/>
      <c r="DJ15" s="554"/>
      <c r="DK15" s="554"/>
      <c r="DL15" s="554"/>
      <c r="DM15" s="554"/>
      <c r="DN15" s="554"/>
      <c r="DO15" s="554"/>
      <c r="DP15" s="554"/>
      <c r="DQ15" s="554"/>
      <c r="DR15" s="554"/>
      <c r="DS15" s="554"/>
      <c r="DT15" s="554"/>
      <c r="DU15" s="554"/>
      <c r="DV15" s="554"/>
      <c r="DW15" s="554"/>
      <c r="DX15" s="554"/>
      <c r="DY15" s="554"/>
      <c r="DZ15" s="554"/>
      <c r="EA15" s="554"/>
      <c r="EB15" s="554"/>
      <c r="EC15" s="554"/>
      <c r="ED15" s="554"/>
      <c r="EE15" s="554"/>
      <c r="EF15" s="554"/>
      <c r="EG15" s="554"/>
      <c r="EH15" s="554"/>
      <c r="EI15" s="554"/>
      <c r="EJ15" s="554"/>
      <c r="EK15" s="555"/>
    </row>
    <row r="16" spans="1:142" s="25" customFormat="1" ht="12.75" x14ac:dyDescent="0.2">
      <c r="A16" s="328" t="s">
        <v>574</v>
      </c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05" t="s">
        <v>579</v>
      </c>
      <c r="AG16" s="306"/>
      <c r="AH16" s="306"/>
      <c r="AI16" s="306"/>
      <c r="AJ16" s="306"/>
      <c r="AK16" s="306"/>
      <c r="AL16" s="554"/>
      <c r="AM16" s="554"/>
      <c r="AN16" s="554"/>
      <c r="AO16" s="554"/>
      <c r="AP16" s="554"/>
      <c r="AQ16" s="554"/>
      <c r="AR16" s="554"/>
      <c r="AS16" s="554"/>
      <c r="AT16" s="554"/>
      <c r="AU16" s="554"/>
      <c r="AV16" s="554"/>
      <c r="AW16" s="554"/>
      <c r="AX16" s="554"/>
      <c r="AY16" s="554"/>
      <c r="AZ16" s="554"/>
      <c r="BA16" s="554"/>
      <c r="BB16" s="554"/>
      <c r="BC16" s="554"/>
      <c r="BD16" s="554"/>
      <c r="BE16" s="554"/>
      <c r="BF16" s="554"/>
      <c r="BG16" s="554"/>
      <c r="BH16" s="554"/>
      <c r="BI16" s="554"/>
      <c r="BJ16" s="554"/>
      <c r="BK16" s="554"/>
      <c r="BL16" s="554"/>
      <c r="BM16" s="554"/>
      <c r="BN16" s="554"/>
      <c r="BO16" s="554"/>
      <c r="BP16" s="554"/>
      <c r="BQ16" s="554"/>
      <c r="BR16" s="554"/>
      <c r="BS16" s="554"/>
      <c r="BT16" s="554"/>
      <c r="BU16" s="554"/>
      <c r="BV16" s="554"/>
      <c r="BW16" s="554"/>
      <c r="BX16" s="554"/>
      <c r="BY16" s="554"/>
      <c r="BZ16" s="554"/>
      <c r="CA16" s="554"/>
      <c r="CB16" s="554"/>
      <c r="CC16" s="554"/>
      <c r="CD16" s="554"/>
      <c r="CE16" s="554"/>
      <c r="CF16" s="554"/>
      <c r="CG16" s="554"/>
      <c r="CH16" s="554"/>
      <c r="CI16" s="554"/>
      <c r="CJ16" s="554"/>
      <c r="CK16" s="554"/>
      <c r="CL16" s="554"/>
      <c r="CM16" s="554"/>
      <c r="CN16" s="554"/>
      <c r="CO16" s="554"/>
      <c r="CP16" s="554"/>
      <c r="CQ16" s="554"/>
      <c r="CR16" s="554"/>
      <c r="CS16" s="554"/>
      <c r="CT16" s="554"/>
      <c r="CU16" s="554"/>
      <c r="CV16" s="554"/>
      <c r="CW16" s="554"/>
      <c r="CX16" s="554"/>
      <c r="CY16" s="554"/>
      <c r="CZ16" s="554"/>
      <c r="DA16" s="554"/>
      <c r="DB16" s="554"/>
      <c r="DC16" s="554"/>
      <c r="DD16" s="554"/>
      <c r="DE16" s="554"/>
      <c r="DF16" s="554"/>
      <c r="DG16" s="554"/>
      <c r="DH16" s="554"/>
      <c r="DI16" s="554"/>
      <c r="DJ16" s="554"/>
      <c r="DK16" s="554"/>
      <c r="DL16" s="554"/>
      <c r="DM16" s="554"/>
      <c r="DN16" s="554"/>
      <c r="DO16" s="554"/>
      <c r="DP16" s="554"/>
      <c r="DQ16" s="554"/>
      <c r="DR16" s="554"/>
      <c r="DS16" s="554"/>
      <c r="DT16" s="554"/>
      <c r="DU16" s="554"/>
      <c r="DV16" s="554"/>
      <c r="DW16" s="554"/>
      <c r="DX16" s="554"/>
      <c r="DY16" s="554"/>
      <c r="DZ16" s="554"/>
      <c r="EA16" s="554"/>
      <c r="EB16" s="554"/>
      <c r="EC16" s="554"/>
      <c r="ED16" s="554"/>
      <c r="EE16" s="554"/>
      <c r="EF16" s="554"/>
      <c r="EG16" s="554"/>
      <c r="EH16" s="554"/>
      <c r="EI16" s="554"/>
      <c r="EJ16" s="554"/>
      <c r="EK16" s="555"/>
    </row>
    <row r="17" spans="1:141" s="25" customFormat="1" ht="12.75" x14ac:dyDescent="0.2">
      <c r="A17" s="286" t="s">
        <v>575</v>
      </c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305" t="s">
        <v>41</v>
      </c>
      <c r="AG17" s="306"/>
      <c r="AH17" s="306"/>
      <c r="AI17" s="306"/>
      <c r="AJ17" s="306"/>
      <c r="AK17" s="306"/>
      <c r="AL17" s="554">
        <f>AL18</f>
        <v>26</v>
      </c>
      <c r="AM17" s="554"/>
      <c r="AN17" s="554"/>
      <c r="AO17" s="554"/>
      <c r="AP17" s="554"/>
      <c r="AQ17" s="554"/>
      <c r="AR17" s="554"/>
      <c r="AS17" s="554"/>
      <c r="AT17" s="554"/>
      <c r="AU17" s="554">
        <f>AU18</f>
        <v>1178881.6399999999</v>
      </c>
      <c r="AV17" s="554"/>
      <c r="AW17" s="554"/>
      <c r="AX17" s="554"/>
      <c r="AY17" s="554"/>
      <c r="AZ17" s="554"/>
      <c r="BA17" s="554"/>
      <c r="BB17" s="554"/>
      <c r="BC17" s="554"/>
      <c r="BD17" s="554">
        <f>BD18</f>
        <v>5</v>
      </c>
      <c r="BE17" s="554"/>
      <c r="BF17" s="554"/>
      <c r="BG17" s="554"/>
      <c r="BH17" s="554"/>
      <c r="BI17" s="554"/>
      <c r="BJ17" s="554"/>
      <c r="BK17" s="554"/>
      <c r="BL17" s="554"/>
      <c r="BM17" s="554">
        <f>BM18</f>
        <v>270880.19</v>
      </c>
      <c r="BN17" s="554"/>
      <c r="BO17" s="554"/>
      <c r="BP17" s="554"/>
      <c r="BQ17" s="554"/>
      <c r="BR17" s="554"/>
      <c r="BS17" s="554"/>
      <c r="BT17" s="554"/>
      <c r="BU17" s="554"/>
      <c r="BV17" s="554">
        <f>BV18</f>
        <v>1</v>
      </c>
      <c r="BW17" s="554"/>
      <c r="BX17" s="554"/>
      <c r="BY17" s="554"/>
      <c r="BZ17" s="554"/>
      <c r="CA17" s="554"/>
      <c r="CB17" s="554"/>
      <c r="CC17" s="554"/>
      <c r="CD17" s="554">
        <f>CD18</f>
        <v>6980</v>
      </c>
      <c r="CE17" s="554"/>
      <c r="CF17" s="554"/>
      <c r="CG17" s="554"/>
      <c r="CH17" s="554"/>
      <c r="CI17" s="554"/>
      <c r="CJ17" s="554"/>
      <c r="CK17" s="554"/>
      <c r="CL17" s="554"/>
      <c r="CM17" s="554">
        <f>CM18</f>
        <v>2</v>
      </c>
      <c r="CN17" s="554"/>
      <c r="CO17" s="554"/>
      <c r="CP17" s="554"/>
      <c r="CQ17" s="554"/>
      <c r="CR17" s="554"/>
      <c r="CS17" s="554"/>
      <c r="CT17" s="554"/>
      <c r="CU17" s="554">
        <f>CU18</f>
        <v>399296</v>
      </c>
      <c r="CV17" s="554"/>
      <c r="CW17" s="554"/>
      <c r="CX17" s="554"/>
      <c r="CY17" s="554"/>
      <c r="CZ17" s="554"/>
      <c r="DA17" s="554"/>
      <c r="DB17" s="554"/>
      <c r="DC17" s="554"/>
      <c r="DD17" s="554">
        <f>DD18</f>
        <v>2</v>
      </c>
      <c r="DE17" s="554"/>
      <c r="DF17" s="554"/>
      <c r="DG17" s="554"/>
      <c r="DH17" s="554"/>
      <c r="DI17" s="554"/>
      <c r="DJ17" s="554"/>
      <c r="DK17" s="554"/>
      <c r="DL17" s="554">
        <f>DL18</f>
        <v>224490</v>
      </c>
      <c r="DM17" s="554"/>
      <c r="DN17" s="554"/>
      <c r="DO17" s="554"/>
      <c r="DP17" s="554"/>
      <c r="DQ17" s="554"/>
      <c r="DR17" s="554"/>
      <c r="DS17" s="554"/>
      <c r="DT17" s="554"/>
      <c r="DU17" s="554"/>
      <c r="DV17" s="554"/>
      <c r="DW17" s="554"/>
      <c r="DX17" s="554"/>
      <c r="DY17" s="554"/>
      <c r="DZ17" s="554"/>
      <c r="EA17" s="554"/>
      <c r="EB17" s="554"/>
      <c r="EC17" s="554"/>
      <c r="ED17" s="554"/>
      <c r="EE17" s="554"/>
      <c r="EF17" s="554"/>
      <c r="EG17" s="554"/>
      <c r="EH17" s="554"/>
      <c r="EI17" s="554"/>
      <c r="EJ17" s="554"/>
      <c r="EK17" s="555"/>
    </row>
    <row r="18" spans="1:141" s="25" customFormat="1" ht="12.75" x14ac:dyDescent="0.2">
      <c r="A18" s="327" t="s">
        <v>133</v>
      </c>
      <c r="B18" s="327"/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05" t="s">
        <v>280</v>
      </c>
      <c r="AG18" s="306"/>
      <c r="AH18" s="306"/>
      <c r="AI18" s="306"/>
      <c r="AJ18" s="306"/>
      <c r="AK18" s="306"/>
      <c r="AL18" s="554">
        <f>AL20</f>
        <v>26</v>
      </c>
      <c r="AM18" s="554"/>
      <c r="AN18" s="554"/>
      <c r="AO18" s="554"/>
      <c r="AP18" s="554"/>
      <c r="AQ18" s="554"/>
      <c r="AR18" s="554"/>
      <c r="AS18" s="554"/>
      <c r="AT18" s="554"/>
      <c r="AU18" s="554">
        <f>AU20</f>
        <v>1178881.6399999999</v>
      </c>
      <c r="AV18" s="554"/>
      <c r="AW18" s="554"/>
      <c r="AX18" s="554"/>
      <c r="AY18" s="554"/>
      <c r="AZ18" s="554"/>
      <c r="BA18" s="554"/>
      <c r="BB18" s="554"/>
      <c r="BC18" s="554"/>
      <c r="BD18" s="554">
        <f>BD20</f>
        <v>5</v>
      </c>
      <c r="BE18" s="554"/>
      <c r="BF18" s="554"/>
      <c r="BG18" s="554"/>
      <c r="BH18" s="554"/>
      <c r="BI18" s="554"/>
      <c r="BJ18" s="554"/>
      <c r="BK18" s="554"/>
      <c r="BL18" s="554"/>
      <c r="BM18" s="554">
        <f>BM20</f>
        <v>270880.19</v>
      </c>
      <c r="BN18" s="554"/>
      <c r="BO18" s="554"/>
      <c r="BP18" s="554"/>
      <c r="BQ18" s="554"/>
      <c r="BR18" s="554"/>
      <c r="BS18" s="554"/>
      <c r="BT18" s="554"/>
      <c r="BU18" s="554"/>
      <c r="BV18" s="554">
        <f>BV20</f>
        <v>1</v>
      </c>
      <c r="BW18" s="554"/>
      <c r="BX18" s="554"/>
      <c r="BY18" s="554"/>
      <c r="BZ18" s="554"/>
      <c r="CA18" s="554"/>
      <c r="CB18" s="554"/>
      <c r="CC18" s="554"/>
      <c r="CD18" s="554">
        <f>CD20</f>
        <v>6980</v>
      </c>
      <c r="CE18" s="554"/>
      <c r="CF18" s="554"/>
      <c r="CG18" s="554"/>
      <c r="CH18" s="554"/>
      <c r="CI18" s="554"/>
      <c r="CJ18" s="554"/>
      <c r="CK18" s="554"/>
      <c r="CL18" s="554"/>
      <c r="CM18" s="554">
        <f>CM20</f>
        <v>2</v>
      </c>
      <c r="CN18" s="554"/>
      <c r="CO18" s="554"/>
      <c r="CP18" s="554"/>
      <c r="CQ18" s="554"/>
      <c r="CR18" s="554"/>
      <c r="CS18" s="554"/>
      <c r="CT18" s="554"/>
      <c r="CU18" s="554">
        <f>CU20</f>
        <v>399296</v>
      </c>
      <c r="CV18" s="554"/>
      <c r="CW18" s="554"/>
      <c r="CX18" s="554"/>
      <c r="CY18" s="554"/>
      <c r="CZ18" s="554"/>
      <c r="DA18" s="554"/>
      <c r="DB18" s="554"/>
      <c r="DC18" s="554"/>
      <c r="DD18" s="554">
        <f>DD20</f>
        <v>2</v>
      </c>
      <c r="DE18" s="554"/>
      <c r="DF18" s="554"/>
      <c r="DG18" s="554"/>
      <c r="DH18" s="554"/>
      <c r="DI18" s="554"/>
      <c r="DJ18" s="554"/>
      <c r="DK18" s="554"/>
      <c r="DL18" s="554">
        <f>DL20</f>
        <v>224490</v>
      </c>
      <c r="DM18" s="554"/>
      <c r="DN18" s="554"/>
      <c r="DO18" s="554"/>
      <c r="DP18" s="554"/>
      <c r="DQ18" s="554"/>
      <c r="DR18" s="554"/>
      <c r="DS18" s="554"/>
      <c r="DT18" s="554"/>
      <c r="DU18" s="554"/>
      <c r="DV18" s="554"/>
      <c r="DW18" s="554"/>
      <c r="DX18" s="554"/>
      <c r="DY18" s="554"/>
      <c r="DZ18" s="554"/>
      <c r="EA18" s="554"/>
      <c r="EB18" s="554"/>
      <c r="EC18" s="554"/>
      <c r="ED18" s="554"/>
      <c r="EE18" s="554"/>
      <c r="EF18" s="554"/>
      <c r="EG18" s="554"/>
      <c r="EH18" s="554"/>
      <c r="EI18" s="554"/>
      <c r="EJ18" s="554"/>
      <c r="EK18" s="555"/>
    </row>
    <row r="19" spans="1:141" s="25" customFormat="1" ht="12.75" x14ac:dyDescent="0.2">
      <c r="A19" s="301" t="s">
        <v>571</v>
      </c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5"/>
      <c r="AG19" s="306"/>
      <c r="AH19" s="306"/>
      <c r="AI19" s="306"/>
      <c r="AJ19" s="306"/>
      <c r="AK19" s="306"/>
      <c r="AL19" s="554"/>
      <c r="AM19" s="554"/>
      <c r="AN19" s="554"/>
      <c r="AO19" s="554"/>
      <c r="AP19" s="554"/>
      <c r="AQ19" s="554"/>
      <c r="AR19" s="554"/>
      <c r="AS19" s="554"/>
      <c r="AT19" s="554"/>
      <c r="AU19" s="554"/>
      <c r="AV19" s="554"/>
      <c r="AW19" s="554"/>
      <c r="AX19" s="554"/>
      <c r="AY19" s="554"/>
      <c r="AZ19" s="554"/>
      <c r="BA19" s="554"/>
      <c r="BB19" s="554"/>
      <c r="BC19" s="554"/>
      <c r="BD19" s="554"/>
      <c r="BE19" s="554"/>
      <c r="BF19" s="554"/>
      <c r="BG19" s="554"/>
      <c r="BH19" s="554"/>
      <c r="BI19" s="554"/>
      <c r="BJ19" s="554"/>
      <c r="BK19" s="554"/>
      <c r="BL19" s="554"/>
      <c r="BM19" s="554"/>
      <c r="BN19" s="554"/>
      <c r="BO19" s="554"/>
      <c r="BP19" s="554"/>
      <c r="BQ19" s="554"/>
      <c r="BR19" s="554"/>
      <c r="BS19" s="554"/>
      <c r="BT19" s="554"/>
      <c r="BU19" s="554"/>
      <c r="BV19" s="554"/>
      <c r="BW19" s="554"/>
      <c r="BX19" s="554"/>
      <c r="BY19" s="554"/>
      <c r="BZ19" s="554"/>
      <c r="CA19" s="554"/>
      <c r="CB19" s="554"/>
      <c r="CC19" s="554"/>
      <c r="CD19" s="554"/>
      <c r="CE19" s="554"/>
      <c r="CF19" s="554"/>
      <c r="CG19" s="554"/>
      <c r="CH19" s="554"/>
      <c r="CI19" s="554"/>
      <c r="CJ19" s="554"/>
      <c r="CK19" s="554"/>
      <c r="CL19" s="554"/>
      <c r="CM19" s="554"/>
      <c r="CN19" s="554"/>
      <c r="CO19" s="554"/>
      <c r="CP19" s="554"/>
      <c r="CQ19" s="554"/>
      <c r="CR19" s="554"/>
      <c r="CS19" s="554"/>
      <c r="CT19" s="554"/>
      <c r="CU19" s="554"/>
      <c r="CV19" s="554"/>
      <c r="CW19" s="554"/>
      <c r="CX19" s="554"/>
      <c r="CY19" s="554"/>
      <c r="CZ19" s="554"/>
      <c r="DA19" s="554"/>
      <c r="DB19" s="554"/>
      <c r="DC19" s="554"/>
      <c r="DD19" s="554"/>
      <c r="DE19" s="554"/>
      <c r="DF19" s="554"/>
      <c r="DG19" s="554"/>
      <c r="DH19" s="554"/>
      <c r="DI19" s="554"/>
      <c r="DJ19" s="554"/>
      <c r="DK19" s="554"/>
      <c r="DL19" s="554"/>
      <c r="DM19" s="554"/>
      <c r="DN19" s="554"/>
      <c r="DO19" s="554"/>
      <c r="DP19" s="554"/>
      <c r="DQ19" s="554"/>
      <c r="DR19" s="554"/>
      <c r="DS19" s="554"/>
      <c r="DT19" s="554"/>
      <c r="DU19" s="554"/>
      <c r="DV19" s="554"/>
      <c r="DW19" s="554"/>
      <c r="DX19" s="554"/>
      <c r="DY19" s="554"/>
      <c r="DZ19" s="554"/>
      <c r="EA19" s="554"/>
      <c r="EB19" s="554"/>
      <c r="EC19" s="554"/>
      <c r="ED19" s="554"/>
      <c r="EE19" s="554"/>
      <c r="EF19" s="554"/>
      <c r="EG19" s="554"/>
      <c r="EH19" s="554"/>
      <c r="EI19" s="554"/>
      <c r="EJ19" s="554"/>
      <c r="EK19" s="555"/>
    </row>
    <row r="20" spans="1:141" s="25" customFormat="1" ht="12.75" x14ac:dyDescent="0.2">
      <c r="A20" s="585" t="s">
        <v>143</v>
      </c>
      <c r="B20" s="585"/>
      <c r="C20" s="585"/>
      <c r="D20" s="585"/>
      <c r="E20" s="585"/>
      <c r="F20" s="585"/>
      <c r="G20" s="585"/>
      <c r="H20" s="585"/>
      <c r="I20" s="585"/>
      <c r="J20" s="585"/>
      <c r="K20" s="585"/>
      <c r="L20" s="585"/>
      <c r="M20" s="585"/>
      <c r="N20" s="585"/>
      <c r="O20" s="585"/>
      <c r="P20" s="585"/>
      <c r="Q20" s="585"/>
      <c r="R20" s="585"/>
      <c r="S20" s="585"/>
      <c r="T20" s="585"/>
      <c r="U20" s="585"/>
      <c r="V20" s="585"/>
      <c r="W20" s="585"/>
      <c r="X20" s="585"/>
      <c r="Y20" s="585"/>
      <c r="Z20" s="585"/>
      <c r="AA20" s="585"/>
      <c r="AB20" s="585"/>
      <c r="AC20" s="585"/>
      <c r="AD20" s="585"/>
      <c r="AE20" s="585"/>
      <c r="AF20" s="305" t="s">
        <v>580</v>
      </c>
      <c r="AG20" s="306"/>
      <c r="AH20" s="306"/>
      <c r="AI20" s="306"/>
      <c r="AJ20" s="306"/>
      <c r="AK20" s="306"/>
      <c r="AL20" s="554">
        <v>26</v>
      </c>
      <c r="AM20" s="554"/>
      <c r="AN20" s="554"/>
      <c r="AO20" s="554"/>
      <c r="AP20" s="554"/>
      <c r="AQ20" s="554"/>
      <c r="AR20" s="554"/>
      <c r="AS20" s="554"/>
      <c r="AT20" s="554"/>
      <c r="AU20" s="554">
        <v>1178881.6399999999</v>
      </c>
      <c r="AV20" s="554"/>
      <c r="AW20" s="554"/>
      <c r="AX20" s="554"/>
      <c r="AY20" s="554"/>
      <c r="AZ20" s="554"/>
      <c r="BA20" s="554"/>
      <c r="BB20" s="554"/>
      <c r="BC20" s="554"/>
      <c r="BD20" s="554">
        <v>5</v>
      </c>
      <c r="BE20" s="554"/>
      <c r="BF20" s="554"/>
      <c r="BG20" s="554"/>
      <c r="BH20" s="554"/>
      <c r="BI20" s="554"/>
      <c r="BJ20" s="554"/>
      <c r="BK20" s="554"/>
      <c r="BL20" s="554"/>
      <c r="BM20" s="554">
        <v>270880.19</v>
      </c>
      <c r="BN20" s="554"/>
      <c r="BO20" s="554"/>
      <c r="BP20" s="554"/>
      <c r="BQ20" s="554"/>
      <c r="BR20" s="554"/>
      <c r="BS20" s="554"/>
      <c r="BT20" s="554"/>
      <c r="BU20" s="554"/>
      <c r="BV20" s="554">
        <v>1</v>
      </c>
      <c r="BW20" s="554"/>
      <c r="BX20" s="554"/>
      <c r="BY20" s="554"/>
      <c r="BZ20" s="554"/>
      <c r="CA20" s="554"/>
      <c r="CB20" s="554"/>
      <c r="CC20" s="554"/>
      <c r="CD20" s="554">
        <v>6980</v>
      </c>
      <c r="CE20" s="554"/>
      <c r="CF20" s="554"/>
      <c r="CG20" s="554"/>
      <c r="CH20" s="554"/>
      <c r="CI20" s="554"/>
      <c r="CJ20" s="554"/>
      <c r="CK20" s="554"/>
      <c r="CL20" s="554"/>
      <c r="CM20" s="554">
        <v>2</v>
      </c>
      <c r="CN20" s="554"/>
      <c r="CO20" s="554"/>
      <c r="CP20" s="554"/>
      <c r="CQ20" s="554"/>
      <c r="CR20" s="554"/>
      <c r="CS20" s="554"/>
      <c r="CT20" s="554"/>
      <c r="CU20" s="554">
        <v>399296</v>
      </c>
      <c r="CV20" s="554"/>
      <c r="CW20" s="554"/>
      <c r="CX20" s="554"/>
      <c r="CY20" s="554"/>
      <c r="CZ20" s="554"/>
      <c r="DA20" s="554"/>
      <c r="DB20" s="554"/>
      <c r="DC20" s="554"/>
      <c r="DD20" s="554">
        <v>2</v>
      </c>
      <c r="DE20" s="554"/>
      <c r="DF20" s="554"/>
      <c r="DG20" s="554"/>
      <c r="DH20" s="554"/>
      <c r="DI20" s="554"/>
      <c r="DJ20" s="554"/>
      <c r="DK20" s="554"/>
      <c r="DL20" s="554">
        <v>224490</v>
      </c>
      <c r="DM20" s="554"/>
      <c r="DN20" s="554"/>
      <c r="DO20" s="554"/>
      <c r="DP20" s="554"/>
      <c r="DQ20" s="554"/>
      <c r="DR20" s="554"/>
      <c r="DS20" s="554"/>
      <c r="DT20" s="554"/>
      <c r="DU20" s="554"/>
      <c r="DV20" s="554"/>
      <c r="DW20" s="554"/>
      <c r="DX20" s="554"/>
      <c r="DY20" s="554"/>
      <c r="DZ20" s="554"/>
      <c r="EA20" s="554"/>
      <c r="EB20" s="554"/>
      <c r="EC20" s="554"/>
      <c r="ED20" s="554"/>
      <c r="EE20" s="554"/>
      <c r="EF20" s="554"/>
      <c r="EG20" s="554"/>
      <c r="EH20" s="554"/>
      <c r="EI20" s="554"/>
      <c r="EJ20" s="554"/>
      <c r="EK20" s="555"/>
    </row>
    <row r="21" spans="1:141" s="25" customFormat="1" ht="12.75" x14ac:dyDescent="0.2">
      <c r="A21" s="583" t="s">
        <v>572</v>
      </c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305"/>
      <c r="AG21" s="306"/>
      <c r="AH21" s="306"/>
      <c r="AI21" s="306"/>
      <c r="AJ21" s="306"/>
      <c r="AK21" s="306"/>
      <c r="AL21" s="554"/>
      <c r="AM21" s="554"/>
      <c r="AN21" s="554"/>
      <c r="AO21" s="554"/>
      <c r="AP21" s="554"/>
      <c r="AQ21" s="554"/>
      <c r="AR21" s="554"/>
      <c r="AS21" s="554"/>
      <c r="AT21" s="554"/>
      <c r="AU21" s="554"/>
      <c r="AV21" s="554"/>
      <c r="AW21" s="554"/>
      <c r="AX21" s="554"/>
      <c r="AY21" s="554"/>
      <c r="AZ21" s="554"/>
      <c r="BA21" s="554"/>
      <c r="BB21" s="554"/>
      <c r="BC21" s="554"/>
      <c r="BD21" s="554"/>
      <c r="BE21" s="554"/>
      <c r="BF21" s="554"/>
      <c r="BG21" s="554"/>
      <c r="BH21" s="554"/>
      <c r="BI21" s="554"/>
      <c r="BJ21" s="554"/>
      <c r="BK21" s="554"/>
      <c r="BL21" s="554"/>
      <c r="BM21" s="554"/>
      <c r="BN21" s="554"/>
      <c r="BO21" s="554"/>
      <c r="BP21" s="554"/>
      <c r="BQ21" s="554"/>
      <c r="BR21" s="554"/>
      <c r="BS21" s="554"/>
      <c r="BT21" s="554"/>
      <c r="BU21" s="554"/>
      <c r="BV21" s="554"/>
      <c r="BW21" s="554"/>
      <c r="BX21" s="554"/>
      <c r="BY21" s="554"/>
      <c r="BZ21" s="554"/>
      <c r="CA21" s="554"/>
      <c r="CB21" s="554"/>
      <c r="CC21" s="554"/>
      <c r="CD21" s="554"/>
      <c r="CE21" s="554"/>
      <c r="CF21" s="554"/>
      <c r="CG21" s="554"/>
      <c r="CH21" s="554"/>
      <c r="CI21" s="554"/>
      <c r="CJ21" s="554"/>
      <c r="CK21" s="554"/>
      <c r="CL21" s="554"/>
      <c r="CM21" s="554"/>
      <c r="CN21" s="554"/>
      <c r="CO21" s="554"/>
      <c r="CP21" s="554"/>
      <c r="CQ21" s="554"/>
      <c r="CR21" s="554"/>
      <c r="CS21" s="554"/>
      <c r="CT21" s="554"/>
      <c r="CU21" s="554"/>
      <c r="CV21" s="554"/>
      <c r="CW21" s="554"/>
      <c r="CX21" s="554"/>
      <c r="CY21" s="554"/>
      <c r="CZ21" s="554"/>
      <c r="DA21" s="554"/>
      <c r="DB21" s="554"/>
      <c r="DC21" s="554"/>
      <c r="DD21" s="554"/>
      <c r="DE21" s="554"/>
      <c r="DF21" s="554"/>
      <c r="DG21" s="554"/>
      <c r="DH21" s="554"/>
      <c r="DI21" s="554"/>
      <c r="DJ21" s="554"/>
      <c r="DK21" s="554"/>
      <c r="DL21" s="554"/>
      <c r="DM21" s="554"/>
      <c r="DN21" s="554"/>
      <c r="DO21" s="554"/>
      <c r="DP21" s="554"/>
      <c r="DQ21" s="554"/>
      <c r="DR21" s="554"/>
      <c r="DS21" s="554"/>
      <c r="DT21" s="554"/>
      <c r="DU21" s="554"/>
      <c r="DV21" s="554"/>
      <c r="DW21" s="554"/>
      <c r="DX21" s="554"/>
      <c r="DY21" s="554"/>
      <c r="DZ21" s="554"/>
      <c r="EA21" s="554"/>
      <c r="EB21" s="554"/>
      <c r="EC21" s="554"/>
      <c r="ED21" s="554"/>
      <c r="EE21" s="554"/>
      <c r="EF21" s="554"/>
      <c r="EG21" s="554"/>
      <c r="EH21" s="554"/>
      <c r="EI21" s="554"/>
      <c r="EJ21" s="554"/>
      <c r="EK21" s="555"/>
    </row>
    <row r="22" spans="1:141" s="25" customFormat="1" ht="12.75" x14ac:dyDescent="0.2">
      <c r="A22" s="583" t="s">
        <v>573</v>
      </c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305"/>
      <c r="AG22" s="306"/>
      <c r="AH22" s="306"/>
      <c r="AI22" s="306"/>
      <c r="AJ22" s="306"/>
      <c r="AK22" s="306"/>
      <c r="AL22" s="554"/>
      <c r="AM22" s="554"/>
      <c r="AN22" s="554"/>
      <c r="AO22" s="554"/>
      <c r="AP22" s="554"/>
      <c r="AQ22" s="554"/>
      <c r="AR22" s="554"/>
      <c r="AS22" s="554"/>
      <c r="AT22" s="554"/>
      <c r="AU22" s="554"/>
      <c r="AV22" s="554"/>
      <c r="AW22" s="554"/>
      <c r="AX22" s="554"/>
      <c r="AY22" s="554"/>
      <c r="AZ22" s="554"/>
      <c r="BA22" s="554"/>
      <c r="BB22" s="554"/>
      <c r="BC22" s="554"/>
      <c r="BD22" s="554"/>
      <c r="BE22" s="554"/>
      <c r="BF22" s="554"/>
      <c r="BG22" s="554"/>
      <c r="BH22" s="554"/>
      <c r="BI22" s="554"/>
      <c r="BJ22" s="554"/>
      <c r="BK22" s="554"/>
      <c r="BL22" s="554"/>
      <c r="BM22" s="554"/>
      <c r="BN22" s="554"/>
      <c r="BO22" s="554"/>
      <c r="BP22" s="554"/>
      <c r="BQ22" s="554"/>
      <c r="BR22" s="554"/>
      <c r="BS22" s="554"/>
      <c r="BT22" s="554"/>
      <c r="BU22" s="554"/>
      <c r="BV22" s="554"/>
      <c r="BW22" s="554"/>
      <c r="BX22" s="554"/>
      <c r="BY22" s="554"/>
      <c r="BZ22" s="554"/>
      <c r="CA22" s="554"/>
      <c r="CB22" s="554"/>
      <c r="CC22" s="554"/>
      <c r="CD22" s="554"/>
      <c r="CE22" s="554"/>
      <c r="CF22" s="554"/>
      <c r="CG22" s="554"/>
      <c r="CH22" s="554"/>
      <c r="CI22" s="554"/>
      <c r="CJ22" s="554"/>
      <c r="CK22" s="554"/>
      <c r="CL22" s="554"/>
      <c r="CM22" s="554"/>
      <c r="CN22" s="554"/>
      <c r="CO22" s="554"/>
      <c r="CP22" s="554"/>
      <c r="CQ22" s="554"/>
      <c r="CR22" s="554"/>
      <c r="CS22" s="554"/>
      <c r="CT22" s="554"/>
      <c r="CU22" s="554"/>
      <c r="CV22" s="554"/>
      <c r="CW22" s="554"/>
      <c r="CX22" s="554"/>
      <c r="CY22" s="554"/>
      <c r="CZ22" s="554"/>
      <c r="DA22" s="554"/>
      <c r="DB22" s="554"/>
      <c r="DC22" s="554"/>
      <c r="DD22" s="554"/>
      <c r="DE22" s="554"/>
      <c r="DF22" s="554"/>
      <c r="DG22" s="554"/>
      <c r="DH22" s="554"/>
      <c r="DI22" s="554"/>
      <c r="DJ22" s="554"/>
      <c r="DK22" s="554"/>
      <c r="DL22" s="554"/>
      <c r="DM22" s="554"/>
      <c r="DN22" s="554"/>
      <c r="DO22" s="554"/>
      <c r="DP22" s="554"/>
      <c r="DQ22" s="554"/>
      <c r="DR22" s="554"/>
      <c r="DS22" s="554"/>
      <c r="DT22" s="554"/>
      <c r="DU22" s="554"/>
      <c r="DV22" s="554"/>
      <c r="DW22" s="554"/>
      <c r="DX22" s="554"/>
      <c r="DY22" s="554"/>
      <c r="DZ22" s="554"/>
      <c r="EA22" s="554"/>
      <c r="EB22" s="554"/>
      <c r="EC22" s="554"/>
      <c r="ED22" s="554"/>
      <c r="EE22" s="554"/>
      <c r="EF22" s="554"/>
      <c r="EG22" s="554"/>
      <c r="EH22" s="554"/>
      <c r="EI22" s="554"/>
      <c r="EJ22" s="554"/>
      <c r="EK22" s="555"/>
    </row>
    <row r="23" spans="1:141" s="25" customFormat="1" ht="12.75" x14ac:dyDescent="0.2">
      <c r="A23" s="582" t="s">
        <v>353</v>
      </c>
      <c r="B23" s="582"/>
      <c r="C23" s="582"/>
      <c r="D23" s="582"/>
      <c r="E23" s="582"/>
      <c r="F23" s="582"/>
      <c r="G23" s="582"/>
      <c r="H23" s="582"/>
      <c r="I23" s="582"/>
      <c r="J23" s="582"/>
      <c r="K23" s="582"/>
      <c r="L23" s="582"/>
      <c r="M23" s="582"/>
      <c r="N23" s="582"/>
      <c r="O23" s="582"/>
      <c r="P23" s="582"/>
      <c r="Q23" s="582"/>
      <c r="R23" s="582"/>
      <c r="S23" s="582"/>
      <c r="T23" s="582"/>
      <c r="U23" s="582"/>
      <c r="V23" s="582"/>
      <c r="W23" s="582"/>
      <c r="X23" s="582"/>
      <c r="Y23" s="582"/>
      <c r="Z23" s="582"/>
      <c r="AA23" s="582"/>
      <c r="AB23" s="582"/>
      <c r="AC23" s="582"/>
      <c r="AD23" s="582"/>
      <c r="AE23" s="582"/>
      <c r="AF23" s="305"/>
      <c r="AG23" s="306"/>
      <c r="AH23" s="306"/>
      <c r="AI23" s="306"/>
      <c r="AJ23" s="306"/>
      <c r="AK23" s="306"/>
      <c r="AL23" s="554"/>
      <c r="AM23" s="554"/>
      <c r="AN23" s="554"/>
      <c r="AO23" s="554"/>
      <c r="AP23" s="554"/>
      <c r="AQ23" s="554"/>
      <c r="AR23" s="554"/>
      <c r="AS23" s="554"/>
      <c r="AT23" s="554"/>
      <c r="AU23" s="554"/>
      <c r="AV23" s="554"/>
      <c r="AW23" s="554"/>
      <c r="AX23" s="554"/>
      <c r="AY23" s="554"/>
      <c r="AZ23" s="554"/>
      <c r="BA23" s="554"/>
      <c r="BB23" s="554"/>
      <c r="BC23" s="554"/>
      <c r="BD23" s="554"/>
      <c r="BE23" s="554"/>
      <c r="BF23" s="554"/>
      <c r="BG23" s="554"/>
      <c r="BH23" s="554"/>
      <c r="BI23" s="554"/>
      <c r="BJ23" s="554"/>
      <c r="BK23" s="554"/>
      <c r="BL23" s="554"/>
      <c r="BM23" s="554"/>
      <c r="BN23" s="554"/>
      <c r="BO23" s="554"/>
      <c r="BP23" s="554"/>
      <c r="BQ23" s="554"/>
      <c r="BR23" s="554"/>
      <c r="BS23" s="554"/>
      <c r="BT23" s="554"/>
      <c r="BU23" s="554"/>
      <c r="BV23" s="554"/>
      <c r="BW23" s="554"/>
      <c r="BX23" s="554"/>
      <c r="BY23" s="554"/>
      <c r="BZ23" s="554"/>
      <c r="CA23" s="554"/>
      <c r="CB23" s="554"/>
      <c r="CC23" s="554"/>
      <c r="CD23" s="554"/>
      <c r="CE23" s="554"/>
      <c r="CF23" s="554"/>
      <c r="CG23" s="554"/>
      <c r="CH23" s="554"/>
      <c r="CI23" s="554"/>
      <c r="CJ23" s="554"/>
      <c r="CK23" s="554"/>
      <c r="CL23" s="554"/>
      <c r="CM23" s="554"/>
      <c r="CN23" s="554"/>
      <c r="CO23" s="554"/>
      <c r="CP23" s="554"/>
      <c r="CQ23" s="554"/>
      <c r="CR23" s="554"/>
      <c r="CS23" s="554"/>
      <c r="CT23" s="554"/>
      <c r="CU23" s="554"/>
      <c r="CV23" s="554"/>
      <c r="CW23" s="554"/>
      <c r="CX23" s="554"/>
      <c r="CY23" s="554"/>
      <c r="CZ23" s="554"/>
      <c r="DA23" s="554"/>
      <c r="DB23" s="554"/>
      <c r="DC23" s="554"/>
      <c r="DD23" s="554"/>
      <c r="DE23" s="554"/>
      <c r="DF23" s="554"/>
      <c r="DG23" s="554"/>
      <c r="DH23" s="554"/>
      <c r="DI23" s="554"/>
      <c r="DJ23" s="554"/>
      <c r="DK23" s="554"/>
      <c r="DL23" s="554"/>
      <c r="DM23" s="554"/>
      <c r="DN23" s="554"/>
      <c r="DO23" s="554"/>
      <c r="DP23" s="554"/>
      <c r="DQ23" s="554"/>
      <c r="DR23" s="554"/>
      <c r="DS23" s="554"/>
      <c r="DT23" s="554"/>
      <c r="DU23" s="554"/>
      <c r="DV23" s="554"/>
      <c r="DW23" s="554"/>
      <c r="DX23" s="554"/>
      <c r="DY23" s="554"/>
      <c r="DZ23" s="554"/>
      <c r="EA23" s="554"/>
      <c r="EB23" s="554"/>
      <c r="EC23" s="554"/>
      <c r="ED23" s="554"/>
      <c r="EE23" s="554"/>
      <c r="EF23" s="554"/>
      <c r="EG23" s="554"/>
      <c r="EH23" s="554"/>
      <c r="EI23" s="554"/>
      <c r="EJ23" s="554"/>
      <c r="EK23" s="555"/>
    </row>
    <row r="24" spans="1:141" s="25" customFormat="1" ht="12.75" x14ac:dyDescent="0.2">
      <c r="A24" s="286"/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305"/>
      <c r="AG24" s="306"/>
      <c r="AH24" s="306"/>
      <c r="AI24" s="306"/>
      <c r="AJ24" s="306"/>
      <c r="AK24" s="306"/>
      <c r="AL24" s="554"/>
      <c r="AM24" s="554"/>
      <c r="AN24" s="554"/>
      <c r="AO24" s="554"/>
      <c r="AP24" s="554"/>
      <c r="AQ24" s="554"/>
      <c r="AR24" s="554"/>
      <c r="AS24" s="554"/>
      <c r="AT24" s="554"/>
      <c r="AU24" s="554"/>
      <c r="AV24" s="554"/>
      <c r="AW24" s="554"/>
      <c r="AX24" s="554"/>
      <c r="AY24" s="554"/>
      <c r="AZ24" s="554"/>
      <c r="BA24" s="554"/>
      <c r="BB24" s="554"/>
      <c r="BC24" s="554"/>
      <c r="BD24" s="554"/>
      <c r="BE24" s="554"/>
      <c r="BF24" s="554"/>
      <c r="BG24" s="554"/>
      <c r="BH24" s="554"/>
      <c r="BI24" s="554"/>
      <c r="BJ24" s="554"/>
      <c r="BK24" s="554"/>
      <c r="BL24" s="554"/>
      <c r="BM24" s="554"/>
      <c r="BN24" s="554"/>
      <c r="BO24" s="554"/>
      <c r="BP24" s="554"/>
      <c r="BQ24" s="554"/>
      <c r="BR24" s="554"/>
      <c r="BS24" s="554"/>
      <c r="BT24" s="554"/>
      <c r="BU24" s="554"/>
      <c r="BV24" s="554"/>
      <c r="BW24" s="554"/>
      <c r="BX24" s="554"/>
      <c r="BY24" s="554"/>
      <c r="BZ24" s="554"/>
      <c r="CA24" s="554"/>
      <c r="CB24" s="554"/>
      <c r="CC24" s="554"/>
      <c r="CD24" s="554"/>
      <c r="CE24" s="554"/>
      <c r="CF24" s="554"/>
      <c r="CG24" s="554"/>
      <c r="CH24" s="554"/>
      <c r="CI24" s="554"/>
      <c r="CJ24" s="554"/>
      <c r="CK24" s="554"/>
      <c r="CL24" s="554"/>
      <c r="CM24" s="554"/>
      <c r="CN24" s="554"/>
      <c r="CO24" s="554"/>
      <c r="CP24" s="554"/>
      <c r="CQ24" s="554"/>
      <c r="CR24" s="554"/>
      <c r="CS24" s="554"/>
      <c r="CT24" s="554"/>
      <c r="CU24" s="554"/>
      <c r="CV24" s="554"/>
      <c r="CW24" s="554"/>
      <c r="CX24" s="554"/>
      <c r="CY24" s="554"/>
      <c r="CZ24" s="554"/>
      <c r="DA24" s="554"/>
      <c r="DB24" s="554"/>
      <c r="DC24" s="554"/>
      <c r="DD24" s="554"/>
      <c r="DE24" s="554"/>
      <c r="DF24" s="554"/>
      <c r="DG24" s="554"/>
      <c r="DH24" s="554"/>
      <c r="DI24" s="554"/>
      <c r="DJ24" s="554"/>
      <c r="DK24" s="554"/>
      <c r="DL24" s="554"/>
      <c r="DM24" s="554"/>
      <c r="DN24" s="554"/>
      <c r="DO24" s="554"/>
      <c r="DP24" s="554"/>
      <c r="DQ24" s="554"/>
      <c r="DR24" s="554"/>
      <c r="DS24" s="554"/>
      <c r="DT24" s="554"/>
      <c r="DU24" s="554"/>
      <c r="DV24" s="554"/>
      <c r="DW24" s="554"/>
      <c r="DX24" s="554"/>
      <c r="DY24" s="554"/>
      <c r="DZ24" s="554"/>
      <c r="EA24" s="554"/>
      <c r="EB24" s="554"/>
      <c r="EC24" s="554"/>
      <c r="ED24" s="554"/>
      <c r="EE24" s="554"/>
      <c r="EF24" s="554"/>
      <c r="EG24" s="554"/>
      <c r="EH24" s="554"/>
      <c r="EI24" s="554"/>
      <c r="EJ24" s="554"/>
      <c r="EK24" s="555"/>
    </row>
    <row r="25" spans="1:141" s="25" customFormat="1" ht="12.75" x14ac:dyDescent="0.2">
      <c r="A25" s="328" t="s">
        <v>574</v>
      </c>
      <c r="B25" s="328"/>
      <c r="C25" s="328"/>
      <c r="D25" s="328"/>
      <c r="E25" s="328"/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05" t="s">
        <v>581</v>
      </c>
      <c r="AG25" s="306"/>
      <c r="AH25" s="306"/>
      <c r="AI25" s="306"/>
      <c r="AJ25" s="306"/>
      <c r="AK25" s="306"/>
      <c r="AL25" s="554"/>
      <c r="AM25" s="554"/>
      <c r="AN25" s="554"/>
      <c r="AO25" s="554"/>
      <c r="AP25" s="554"/>
      <c r="AQ25" s="554"/>
      <c r="AR25" s="554"/>
      <c r="AS25" s="554"/>
      <c r="AT25" s="554"/>
      <c r="AU25" s="554"/>
      <c r="AV25" s="554"/>
      <c r="AW25" s="554"/>
      <c r="AX25" s="554"/>
      <c r="AY25" s="554"/>
      <c r="AZ25" s="554"/>
      <c r="BA25" s="554"/>
      <c r="BB25" s="554"/>
      <c r="BC25" s="554"/>
      <c r="BD25" s="554"/>
      <c r="BE25" s="554"/>
      <c r="BF25" s="554"/>
      <c r="BG25" s="554"/>
      <c r="BH25" s="554"/>
      <c r="BI25" s="554"/>
      <c r="BJ25" s="554"/>
      <c r="BK25" s="554"/>
      <c r="BL25" s="554"/>
      <c r="BM25" s="554"/>
      <c r="BN25" s="554"/>
      <c r="BO25" s="554"/>
      <c r="BP25" s="554"/>
      <c r="BQ25" s="554"/>
      <c r="BR25" s="554"/>
      <c r="BS25" s="554"/>
      <c r="BT25" s="554"/>
      <c r="BU25" s="554"/>
      <c r="BV25" s="554"/>
      <c r="BW25" s="554"/>
      <c r="BX25" s="554"/>
      <c r="BY25" s="554"/>
      <c r="BZ25" s="554"/>
      <c r="CA25" s="554"/>
      <c r="CB25" s="554"/>
      <c r="CC25" s="554"/>
      <c r="CD25" s="554"/>
      <c r="CE25" s="554"/>
      <c r="CF25" s="554"/>
      <c r="CG25" s="554"/>
      <c r="CH25" s="554"/>
      <c r="CI25" s="554"/>
      <c r="CJ25" s="554"/>
      <c r="CK25" s="554"/>
      <c r="CL25" s="554"/>
      <c r="CM25" s="554"/>
      <c r="CN25" s="554"/>
      <c r="CO25" s="554"/>
      <c r="CP25" s="554"/>
      <c r="CQ25" s="554"/>
      <c r="CR25" s="554"/>
      <c r="CS25" s="554"/>
      <c r="CT25" s="554"/>
      <c r="CU25" s="554"/>
      <c r="CV25" s="554"/>
      <c r="CW25" s="554"/>
      <c r="CX25" s="554"/>
      <c r="CY25" s="554"/>
      <c r="CZ25" s="554"/>
      <c r="DA25" s="554"/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L25" s="554"/>
      <c r="DM25" s="554"/>
      <c r="DN25" s="554"/>
      <c r="DO25" s="554"/>
      <c r="DP25" s="554"/>
      <c r="DQ25" s="554"/>
      <c r="DR25" s="554"/>
      <c r="DS25" s="554"/>
      <c r="DT25" s="554"/>
      <c r="DU25" s="554"/>
      <c r="DV25" s="554"/>
      <c r="DW25" s="554"/>
      <c r="DX25" s="554"/>
      <c r="DY25" s="554"/>
      <c r="DZ25" s="554"/>
      <c r="EA25" s="554"/>
      <c r="EB25" s="554"/>
      <c r="EC25" s="554"/>
      <c r="ED25" s="554"/>
      <c r="EE25" s="554"/>
      <c r="EF25" s="554"/>
      <c r="EG25" s="554"/>
      <c r="EH25" s="554"/>
      <c r="EI25" s="554"/>
      <c r="EJ25" s="554"/>
      <c r="EK25" s="555"/>
    </row>
    <row r="26" spans="1:141" s="25" customFormat="1" ht="12.75" x14ac:dyDescent="0.2">
      <c r="A26" s="286" t="s">
        <v>576</v>
      </c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305" t="s">
        <v>168</v>
      </c>
      <c r="AG26" s="306"/>
      <c r="AH26" s="306"/>
      <c r="AI26" s="306"/>
      <c r="AJ26" s="306"/>
      <c r="AK26" s="306"/>
      <c r="AL26" s="554">
        <f>AL27</f>
        <v>55</v>
      </c>
      <c r="AM26" s="554"/>
      <c r="AN26" s="554"/>
      <c r="AO26" s="554"/>
      <c r="AP26" s="554"/>
      <c r="AQ26" s="554"/>
      <c r="AR26" s="554"/>
      <c r="AS26" s="554"/>
      <c r="AT26" s="554"/>
      <c r="AU26" s="554">
        <f>AU27</f>
        <v>819285.02</v>
      </c>
      <c r="AV26" s="554"/>
      <c r="AW26" s="554"/>
      <c r="AX26" s="554"/>
      <c r="AY26" s="554"/>
      <c r="AZ26" s="554"/>
      <c r="BA26" s="554"/>
      <c r="BB26" s="554"/>
      <c r="BC26" s="554"/>
      <c r="BD26" s="554"/>
      <c r="BE26" s="554"/>
      <c r="BF26" s="554"/>
      <c r="BG26" s="554"/>
      <c r="BH26" s="554"/>
      <c r="BI26" s="554"/>
      <c r="BJ26" s="554"/>
      <c r="BK26" s="554"/>
      <c r="BL26" s="554"/>
      <c r="BM26" s="554"/>
      <c r="BN26" s="554"/>
      <c r="BO26" s="554"/>
      <c r="BP26" s="554"/>
      <c r="BQ26" s="554"/>
      <c r="BR26" s="554"/>
      <c r="BS26" s="554"/>
      <c r="BT26" s="554"/>
      <c r="BU26" s="554"/>
      <c r="BV26" s="554"/>
      <c r="BW26" s="554"/>
      <c r="BX26" s="554"/>
      <c r="BY26" s="554"/>
      <c r="BZ26" s="554"/>
      <c r="CA26" s="554"/>
      <c r="CB26" s="554"/>
      <c r="CC26" s="554"/>
      <c r="CD26" s="554"/>
      <c r="CE26" s="554"/>
      <c r="CF26" s="554"/>
      <c r="CG26" s="554"/>
      <c r="CH26" s="554"/>
      <c r="CI26" s="554"/>
      <c r="CJ26" s="554"/>
      <c r="CK26" s="554"/>
      <c r="CL26" s="554"/>
      <c r="CM26" s="554"/>
      <c r="CN26" s="554"/>
      <c r="CO26" s="554"/>
      <c r="CP26" s="554"/>
      <c r="CQ26" s="554"/>
      <c r="CR26" s="554"/>
      <c r="CS26" s="554"/>
      <c r="CT26" s="554"/>
      <c r="CU26" s="554"/>
      <c r="CV26" s="554"/>
      <c r="CW26" s="554"/>
      <c r="CX26" s="554"/>
      <c r="CY26" s="554"/>
      <c r="CZ26" s="554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554"/>
      <c r="DM26" s="554"/>
      <c r="DN26" s="554"/>
      <c r="DO26" s="554"/>
      <c r="DP26" s="554"/>
      <c r="DQ26" s="554"/>
      <c r="DR26" s="554"/>
      <c r="DS26" s="554"/>
      <c r="DT26" s="554"/>
      <c r="DU26" s="554"/>
      <c r="DV26" s="554"/>
      <c r="DW26" s="554"/>
      <c r="DX26" s="554"/>
      <c r="DY26" s="554"/>
      <c r="DZ26" s="554"/>
      <c r="EA26" s="554"/>
      <c r="EB26" s="554"/>
      <c r="EC26" s="554"/>
      <c r="ED26" s="554"/>
      <c r="EE26" s="554"/>
      <c r="EF26" s="554"/>
      <c r="EG26" s="554"/>
      <c r="EH26" s="554"/>
      <c r="EI26" s="554"/>
      <c r="EJ26" s="554"/>
      <c r="EK26" s="555"/>
    </row>
    <row r="27" spans="1:141" s="25" customFormat="1" ht="12.75" x14ac:dyDescent="0.2">
      <c r="A27" s="327" t="s">
        <v>133</v>
      </c>
      <c r="B27" s="327"/>
      <c r="C27" s="327"/>
      <c r="D27" s="327"/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05" t="s">
        <v>167</v>
      </c>
      <c r="AG27" s="306"/>
      <c r="AH27" s="306"/>
      <c r="AI27" s="306"/>
      <c r="AJ27" s="306"/>
      <c r="AK27" s="306"/>
      <c r="AL27" s="554">
        <f>AL29</f>
        <v>55</v>
      </c>
      <c r="AM27" s="554"/>
      <c r="AN27" s="554"/>
      <c r="AO27" s="554"/>
      <c r="AP27" s="554"/>
      <c r="AQ27" s="554"/>
      <c r="AR27" s="554"/>
      <c r="AS27" s="554"/>
      <c r="AT27" s="554"/>
      <c r="AU27" s="554">
        <f>AU29</f>
        <v>819285.02</v>
      </c>
      <c r="AV27" s="554"/>
      <c r="AW27" s="554"/>
      <c r="AX27" s="554"/>
      <c r="AY27" s="554"/>
      <c r="AZ27" s="554"/>
      <c r="BA27" s="554"/>
      <c r="BB27" s="554"/>
      <c r="BC27" s="554"/>
      <c r="BD27" s="554"/>
      <c r="BE27" s="554"/>
      <c r="BF27" s="554"/>
      <c r="BG27" s="554"/>
      <c r="BH27" s="554"/>
      <c r="BI27" s="554"/>
      <c r="BJ27" s="554"/>
      <c r="BK27" s="554"/>
      <c r="BL27" s="554"/>
      <c r="BM27" s="554"/>
      <c r="BN27" s="554"/>
      <c r="BO27" s="554"/>
      <c r="BP27" s="554"/>
      <c r="BQ27" s="554"/>
      <c r="BR27" s="554"/>
      <c r="BS27" s="554"/>
      <c r="BT27" s="554"/>
      <c r="BU27" s="554"/>
      <c r="BV27" s="554"/>
      <c r="BW27" s="554"/>
      <c r="BX27" s="554"/>
      <c r="BY27" s="554"/>
      <c r="BZ27" s="554"/>
      <c r="CA27" s="554"/>
      <c r="CB27" s="554"/>
      <c r="CC27" s="554"/>
      <c r="CD27" s="554"/>
      <c r="CE27" s="554"/>
      <c r="CF27" s="554"/>
      <c r="CG27" s="554"/>
      <c r="CH27" s="554"/>
      <c r="CI27" s="554"/>
      <c r="CJ27" s="554"/>
      <c r="CK27" s="554"/>
      <c r="CL27" s="554"/>
      <c r="CM27" s="554"/>
      <c r="CN27" s="554"/>
      <c r="CO27" s="554"/>
      <c r="CP27" s="554"/>
      <c r="CQ27" s="554"/>
      <c r="CR27" s="554"/>
      <c r="CS27" s="554"/>
      <c r="CT27" s="554"/>
      <c r="CU27" s="554"/>
      <c r="CV27" s="554"/>
      <c r="CW27" s="554"/>
      <c r="CX27" s="554"/>
      <c r="CY27" s="554"/>
      <c r="CZ27" s="554"/>
      <c r="DA27" s="554"/>
      <c r="DB27" s="554"/>
      <c r="DC27" s="554"/>
      <c r="DD27" s="554"/>
      <c r="DE27" s="554"/>
      <c r="DF27" s="554"/>
      <c r="DG27" s="554"/>
      <c r="DH27" s="554"/>
      <c r="DI27" s="554"/>
      <c r="DJ27" s="554"/>
      <c r="DK27" s="554"/>
      <c r="DL27" s="554"/>
      <c r="DM27" s="554"/>
      <c r="DN27" s="554"/>
      <c r="DO27" s="554"/>
      <c r="DP27" s="554"/>
      <c r="DQ27" s="554"/>
      <c r="DR27" s="554"/>
      <c r="DS27" s="554"/>
      <c r="DT27" s="554"/>
      <c r="DU27" s="554"/>
      <c r="DV27" s="554"/>
      <c r="DW27" s="554"/>
      <c r="DX27" s="554"/>
      <c r="DY27" s="554"/>
      <c r="DZ27" s="554"/>
      <c r="EA27" s="554"/>
      <c r="EB27" s="554"/>
      <c r="EC27" s="554"/>
      <c r="ED27" s="554"/>
      <c r="EE27" s="554"/>
      <c r="EF27" s="554"/>
      <c r="EG27" s="554"/>
      <c r="EH27" s="554"/>
      <c r="EI27" s="554"/>
      <c r="EJ27" s="554"/>
      <c r="EK27" s="555"/>
    </row>
    <row r="28" spans="1:141" s="25" customFormat="1" ht="12.75" x14ac:dyDescent="0.2">
      <c r="A28" s="301" t="s">
        <v>571</v>
      </c>
      <c r="B28" s="301"/>
      <c r="C28" s="301"/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  <c r="AA28" s="301"/>
      <c r="AB28" s="301"/>
      <c r="AC28" s="301"/>
      <c r="AD28" s="301"/>
      <c r="AE28" s="301"/>
      <c r="AF28" s="305"/>
      <c r="AG28" s="306"/>
      <c r="AH28" s="306"/>
      <c r="AI28" s="306"/>
      <c r="AJ28" s="306"/>
      <c r="AK28" s="306"/>
      <c r="AL28" s="554"/>
      <c r="AM28" s="554"/>
      <c r="AN28" s="554"/>
      <c r="AO28" s="554"/>
      <c r="AP28" s="554"/>
      <c r="AQ28" s="554"/>
      <c r="AR28" s="554"/>
      <c r="AS28" s="554"/>
      <c r="AT28" s="554"/>
      <c r="AU28" s="554"/>
      <c r="AV28" s="554"/>
      <c r="AW28" s="554"/>
      <c r="AX28" s="554"/>
      <c r="AY28" s="554"/>
      <c r="AZ28" s="554"/>
      <c r="BA28" s="554"/>
      <c r="BB28" s="554"/>
      <c r="BC28" s="554"/>
      <c r="BD28" s="554"/>
      <c r="BE28" s="554"/>
      <c r="BF28" s="554"/>
      <c r="BG28" s="554"/>
      <c r="BH28" s="554"/>
      <c r="BI28" s="554"/>
      <c r="BJ28" s="554"/>
      <c r="BK28" s="554"/>
      <c r="BL28" s="554"/>
      <c r="BM28" s="554"/>
      <c r="BN28" s="554"/>
      <c r="BO28" s="554"/>
      <c r="BP28" s="554"/>
      <c r="BQ28" s="554"/>
      <c r="BR28" s="554"/>
      <c r="BS28" s="554"/>
      <c r="BT28" s="554"/>
      <c r="BU28" s="554"/>
      <c r="BV28" s="554"/>
      <c r="BW28" s="554"/>
      <c r="BX28" s="554"/>
      <c r="BY28" s="554"/>
      <c r="BZ28" s="554"/>
      <c r="CA28" s="554"/>
      <c r="CB28" s="554"/>
      <c r="CC28" s="554"/>
      <c r="CD28" s="554"/>
      <c r="CE28" s="554"/>
      <c r="CF28" s="554"/>
      <c r="CG28" s="554"/>
      <c r="CH28" s="554"/>
      <c r="CI28" s="554"/>
      <c r="CJ28" s="554"/>
      <c r="CK28" s="554"/>
      <c r="CL28" s="554"/>
      <c r="CM28" s="554"/>
      <c r="CN28" s="554"/>
      <c r="CO28" s="554"/>
      <c r="CP28" s="554"/>
      <c r="CQ28" s="554"/>
      <c r="CR28" s="554"/>
      <c r="CS28" s="554"/>
      <c r="CT28" s="554"/>
      <c r="CU28" s="554"/>
      <c r="CV28" s="554"/>
      <c r="CW28" s="554"/>
      <c r="CX28" s="554"/>
      <c r="CY28" s="554"/>
      <c r="CZ28" s="554"/>
      <c r="DA28" s="554"/>
      <c r="DB28" s="554"/>
      <c r="DC28" s="554"/>
      <c r="DD28" s="554"/>
      <c r="DE28" s="554"/>
      <c r="DF28" s="554"/>
      <c r="DG28" s="554"/>
      <c r="DH28" s="554"/>
      <c r="DI28" s="554"/>
      <c r="DJ28" s="554"/>
      <c r="DK28" s="554"/>
      <c r="DL28" s="554"/>
      <c r="DM28" s="554"/>
      <c r="DN28" s="554"/>
      <c r="DO28" s="554"/>
      <c r="DP28" s="554"/>
      <c r="DQ28" s="554"/>
      <c r="DR28" s="554"/>
      <c r="DS28" s="554"/>
      <c r="DT28" s="554"/>
      <c r="DU28" s="554"/>
      <c r="DV28" s="554"/>
      <c r="DW28" s="554"/>
      <c r="DX28" s="554"/>
      <c r="DY28" s="554"/>
      <c r="DZ28" s="554"/>
      <c r="EA28" s="554"/>
      <c r="EB28" s="554"/>
      <c r="EC28" s="554"/>
      <c r="ED28" s="554"/>
      <c r="EE28" s="554"/>
      <c r="EF28" s="554"/>
      <c r="EG28" s="554"/>
      <c r="EH28" s="554"/>
      <c r="EI28" s="554"/>
      <c r="EJ28" s="554"/>
      <c r="EK28" s="555"/>
    </row>
    <row r="29" spans="1:141" s="25" customFormat="1" ht="12.75" x14ac:dyDescent="0.2">
      <c r="A29" s="585" t="s">
        <v>143</v>
      </c>
      <c r="B29" s="585"/>
      <c r="C29" s="585"/>
      <c r="D29" s="585"/>
      <c r="E29" s="585"/>
      <c r="F29" s="585"/>
      <c r="G29" s="585"/>
      <c r="H29" s="585"/>
      <c r="I29" s="585"/>
      <c r="J29" s="585"/>
      <c r="K29" s="585"/>
      <c r="L29" s="585"/>
      <c r="M29" s="585"/>
      <c r="N29" s="585"/>
      <c r="O29" s="585"/>
      <c r="P29" s="585"/>
      <c r="Q29" s="585"/>
      <c r="R29" s="585"/>
      <c r="S29" s="585"/>
      <c r="T29" s="585"/>
      <c r="U29" s="585"/>
      <c r="V29" s="585"/>
      <c r="W29" s="585"/>
      <c r="X29" s="585"/>
      <c r="Y29" s="585"/>
      <c r="Z29" s="585"/>
      <c r="AA29" s="585"/>
      <c r="AB29" s="585"/>
      <c r="AC29" s="585"/>
      <c r="AD29" s="585"/>
      <c r="AE29" s="585"/>
      <c r="AF29" s="305" t="s">
        <v>582</v>
      </c>
      <c r="AG29" s="306"/>
      <c r="AH29" s="306"/>
      <c r="AI29" s="306"/>
      <c r="AJ29" s="306"/>
      <c r="AK29" s="306"/>
      <c r="AL29" s="554">
        <v>55</v>
      </c>
      <c r="AM29" s="554"/>
      <c r="AN29" s="554"/>
      <c r="AO29" s="554"/>
      <c r="AP29" s="554"/>
      <c r="AQ29" s="554"/>
      <c r="AR29" s="554"/>
      <c r="AS29" s="554"/>
      <c r="AT29" s="554"/>
      <c r="AU29" s="554">
        <v>819285.02</v>
      </c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554"/>
      <c r="BL29" s="554"/>
      <c r="BM29" s="554"/>
      <c r="BN29" s="554"/>
      <c r="BO29" s="554"/>
      <c r="BP29" s="554"/>
      <c r="BQ29" s="554"/>
      <c r="BR29" s="554"/>
      <c r="BS29" s="554"/>
      <c r="BT29" s="554"/>
      <c r="BU29" s="554"/>
      <c r="BV29" s="554"/>
      <c r="BW29" s="554"/>
      <c r="BX29" s="554"/>
      <c r="BY29" s="554"/>
      <c r="BZ29" s="554"/>
      <c r="CA29" s="554"/>
      <c r="CB29" s="554"/>
      <c r="CC29" s="554"/>
      <c r="CD29" s="554"/>
      <c r="CE29" s="554"/>
      <c r="CF29" s="554"/>
      <c r="CG29" s="554"/>
      <c r="CH29" s="554"/>
      <c r="CI29" s="554"/>
      <c r="CJ29" s="554"/>
      <c r="CK29" s="554"/>
      <c r="CL29" s="554"/>
      <c r="CM29" s="554"/>
      <c r="CN29" s="554"/>
      <c r="CO29" s="554"/>
      <c r="CP29" s="554"/>
      <c r="CQ29" s="554"/>
      <c r="CR29" s="554"/>
      <c r="CS29" s="554"/>
      <c r="CT29" s="554"/>
      <c r="CU29" s="554"/>
      <c r="CV29" s="554"/>
      <c r="CW29" s="554"/>
      <c r="CX29" s="554"/>
      <c r="CY29" s="554"/>
      <c r="CZ29" s="554"/>
      <c r="DA29" s="554"/>
      <c r="DB29" s="554"/>
      <c r="DC29" s="554"/>
      <c r="DD29" s="554"/>
      <c r="DE29" s="554"/>
      <c r="DF29" s="554"/>
      <c r="DG29" s="554"/>
      <c r="DH29" s="554"/>
      <c r="DI29" s="554"/>
      <c r="DJ29" s="554"/>
      <c r="DK29" s="554"/>
      <c r="DL29" s="554"/>
      <c r="DM29" s="554"/>
      <c r="DN29" s="554"/>
      <c r="DO29" s="554"/>
      <c r="DP29" s="554"/>
      <c r="DQ29" s="554"/>
      <c r="DR29" s="554"/>
      <c r="DS29" s="554"/>
      <c r="DT29" s="554"/>
      <c r="DU29" s="554"/>
      <c r="DV29" s="554"/>
      <c r="DW29" s="554"/>
      <c r="DX29" s="554"/>
      <c r="DY29" s="554"/>
      <c r="DZ29" s="554"/>
      <c r="EA29" s="554"/>
      <c r="EB29" s="554"/>
      <c r="EC29" s="554"/>
      <c r="ED29" s="554"/>
      <c r="EE29" s="554"/>
      <c r="EF29" s="554"/>
      <c r="EG29" s="554"/>
      <c r="EH29" s="554"/>
      <c r="EI29" s="554"/>
      <c r="EJ29" s="554"/>
      <c r="EK29" s="555"/>
    </row>
    <row r="30" spans="1:141" s="25" customFormat="1" ht="12.75" x14ac:dyDescent="0.2">
      <c r="A30" s="583" t="s">
        <v>572</v>
      </c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305"/>
      <c r="AG30" s="306"/>
      <c r="AH30" s="306"/>
      <c r="AI30" s="306"/>
      <c r="AJ30" s="306"/>
      <c r="AK30" s="306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  <c r="BK30" s="554"/>
      <c r="BL30" s="554"/>
      <c r="BM30" s="554"/>
      <c r="BN30" s="554"/>
      <c r="BO30" s="554"/>
      <c r="BP30" s="554"/>
      <c r="BQ30" s="554"/>
      <c r="BR30" s="554"/>
      <c r="BS30" s="554"/>
      <c r="BT30" s="554"/>
      <c r="BU30" s="554"/>
      <c r="BV30" s="554"/>
      <c r="BW30" s="554"/>
      <c r="BX30" s="554"/>
      <c r="BY30" s="554"/>
      <c r="BZ30" s="554"/>
      <c r="CA30" s="554"/>
      <c r="CB30" s="554"/>
      <c r="CC30" s="554"/>
      <c r="CD30" s="554"/>
      <c r="CE30" s="554"/>
      <c r="CF30" s="554"/>
      <c r="CG30" s="554"/>
      <c r="CH30" s="554"/>
      <c r="CI30" s="554"/>
      <c r="CJ30" s="554"/>
      <c r="CK30" s="554"/>
      <c r="CL30" s="554"/>
      <c r="CM30" s="554"/>
      <c r="CN30" s="554"/>
      <c r="CO30" s="554"/>
      <c r="CP30" s="554"/>
      <c r="CQ30" s="554"/>
      <c r="CR30" s="554"/>
      <c r="CS30" s="554"/>
      <c r="CT30" s="554"/>
      <c r="CU30" s="554"/>
      <c r="CV30" s="554"/>
      <c r="CW30" s="554"/>
      <c r="CX30" s="554"/>
      <c r="CY30" s="554"/>
      <c r="CZ30" s="554"/>
      <c r="DA30" s="554"/>
      <c r="DB30" s="554"/>
      <c r="DC30" s="554"/>
      <c r="DD30" s="554"/>
      <c r="DE30" s="554"/>
      <c r="DF30" s="554"/>
      <c r="DG30" s="554"/>
      <c r="DH30" s="554"/>
      <c r="DI30" s="554"/>
      <c r="DJ30" s="554"/>
      <c r="DK30" s="554"/>
      <c r="DL30" s="554"/>
      <c r="DM30" s="554"/>
      <c r="DN30" s="554"/>
      <c r="DO30" s="554"/>
      <c r="DP30" s="554"/>
      <c r="DQ30" s="554"/>
      <c r="DR30" s="554"/>
      <c r="DS30" s="554"/>
      <c r="DT30" s="554"/>
      <c r="DU30" s="554"/>
      <c r="DV30" s="554"/>
      <c r="DW30" s="554"/>
      <c r="DX30" s="554"/>
      <c r="DY30" s="554"/>
      <c r="DZ30" s="554"/>
      <c r="EA30" s="554"/>
      <c r="EB30" s="554"/>
      <c r="EC30" s="554"/>
      <c r="ED30" s="554"/>
      <c r="EE30" s="554"/>
      <c r="EF30" s="554"/>
      <c r="EG30" s="554"/>
      <c r="EH30" s="554"/>
      <c r="EI30" s="554"/>
      <c r="EJ30" s="554"/>
      <c r="EK30" s="555"/>
    </row>
    <row r="31" spans="1:141" s="25" customFormat="1" ht="12.75" x14ac:dyDescent="0.2">
      <c r="A31" s="583" t="s">
        <v>573</v>
      </c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305"/>
      <c r="AG31" s="306"/>
      <c r="AH31" s="306"/>
      <c r="AI31" s="306"/>
      <c r="AJ31" s="306"/>
      <c r="AK31" s="306"/>
      <c r="AL31" s="554"/>
      <c r="AM31" s="554"/>
      <c r="AN31" s="554"/>
      <c r="AO31" s="554"/>
      <c r="AP31" s="554"/>
      <c r="AQ31" s="554"/>
      <c r="AR31" s="554"/>
      <c r="AS31" s="554"/>
      <c r="AT31" s="554"/>
      <c r="AU31" s="554"/>
      <c r="AV31" s="554"/>
      <c r="AW31" s="554"/>
      <c r="AX31" s="554"/>
      <c r="AY31" s="554"/>
      <c r="AZ31" s="554"/>
      <c r="BA31" s="554"/>
      <c r="BB31" s="554"/>
      <c r="BC31" s="554"/>
      <c r="BD31" s="554"/>
      <c r="BE31" s="554"/>
      <c r="BF31" s="554"/>
      <c r="BG31" s="554"/>
      <c r="BH31" s="554"/>
      <c r="BI31" s="554"/>
      <c r="BJ31" s="554"/>
      <c r="BK31" s="554"/>
      <c r="BL31" s="554"/>
      <c r="BM31" s="554"/>
      <c r="BN31" s="554"/>
      <c r="BO31" s="554"/>
      <c r="BP31" s="554"/>
      <c r="BQ31" s="554"/>
      <c r="BR31" s="554"/>
      <c r="BS31" s="554"/>
      <c r="BT31" s="554"/>
      <c r="BU31" s="554"/>
      <c r="BV31" s="554"/>
      <c r="BW31" s="554"/>
      <c r="BX31" s="554"/>
      <c r="BY31" s="554"/>
      <c r="BZ31" s="554"/>
      <c r="CA31" s="554"/>
      <c r="CB31" s="554"/>
      <c r="CC31" s="554"/>
      <c r="CD31" s="554"/>
      <c r="CE31" s="554"/>
      <c r="CF31" s="554"/>
      <c r="CG31" s="554"/>
      <c r="CH31" s="554"/>
      <c r="CI31" s="554"/>
      <c r="CJ31" s="554"/>
      <c r="CK31" s="554"/>
      <c r="CL31" s="554"/>
      <c r="CM31" s="554"/>
      <c r="CN31" s="554"/>
      <c r="CO31" s="554"/>
      <c r="CP31" s="554"/>
      <c r="CQ31" s="554"/>
      <c r="CR31" s="554"/>
      <c r="CS31" s="554"/>
      <c r="CT31" s="554"/>
      <c r="CU31" s="554"/>
      <c r="CV31" s="554"/>
      <c r="CW31" s="554"/>
      <c r="CX31" s="554"/>
      <c r="CY31" s="554"/>
      <c r="CZ31" s="554"/>
      <c r="DA31" s="554"/>
      <c r="DB31" s="554"/>
      <c r="DC31" s="554"/>
      <c r="DD31" s="554"/>
      <c r="DE31" s="554"/>
      <c r="DF31" s="554"/>
      <c r="DG31" s="554"/>
      <c r="DH31" s="554"/>
      <c r="DI31" s="554"/>
      <c r="DJ31" s="554"/>
      <c r="DK31" s="554"/>
      <c r="DL31" s="554"/>
      <c r="DM31" s="554"/>
      <c r="DN31" s="554"/>
      <c r="DO31" s="554"/>
      <c r="DP31" s="554"/>
      <c r="DQ31" s="554"/>
      <c r="DR31" s="554"/>
      <c r="DS31" s="554"/>
      <c r="DT31" s="554"/>
      <c r="DU31" s="554"/>
      <c r="DV31" s="554"/>
      <c r="DW31" s="554"/>
      <c r="DX31" s="554"/>
      <c r="DY31" s="554"/>
      <c r="DZ31" s="554"/>
      <c r="EA31" s="554"/>
      <c r="EB31" s="554"/>
      <c r="EC31" s="554"/>
      <c r="ED31" s="554"/>
      <c r="EE31" s="554"/>
      <c r="EF31" s="554"/>
      <c r="EG31" s="554"/>
      <c r="EH31" s="554"/>
      <c r="EI31" s="554"/>
      <c r="EJ31" s="554"/>
      <c r="EK31" s="555"/>
    </row>
    <row r="32" spans="1:141" s="25" customFormat="1" ht="12.75" x14ac:dyDescent="0.2">
      <c r="A32" s="582" t="s">
        <v>353</v>
      </c>
      <c r="B32" s="582"/>
      <c r="C32" s="582"/>
      <c r="D32" s="582"/>
      <c r="E32" s="582"/>
      <c r="F32" s="582"/>
      <c r="G32" s="582"/>
      <c r="H32" s="582"/>
      <c r="I32" s="582"/>
      <c r="J32" s="582"/>
      <c r="K32" s="582"/>
      <c r="L32" s="582"/>
      <c r="M32" s="582"/>
      <c r="N32" s="582"/>
      <c r="O32" s="582"/>
      <c r="P32" s="582"/>
      <c r="Q32" s="582"/>
      <c r="R32" s="582"/>
      <c r="S32" s="582"/>
      <c r="T32" s="582"/>
      <c r="U32" s="582"/>
      <c r="V32" s="582"/>
      <c r="W32" s="582"/>
      <c r="X32" s="582"/>
      <c r="Y32" s="582"/>
      <c r="Z32" s="582"/>
      <c r="AA32" s="582"/>
      <c r="AB32" s="582"/>
      <c r="AC32" s="582"/>
      <c r="AD32" s="582"/>
      <c r="AE32" s="582"/>
      <c r="AF32" s="305"/>
      <c r="AG32" s="306"/>
      <c r="AH32" s="306"/>
      <c r="AI32" s="306"/>
      <c r="AJ32" s="306"/>
      <c r="AK32" s="306"/>
      <c r="AL32" s="554"/>
      <c r="AM32" s="554"/>
      <c r="AN32" s="554"/>
      <c r="AO32" s="554"/>
      <c r="AP32" s="554"/>
      <c r="AQ32" s="554"/>
      <c r="AR32" s="554"/>
      <c r="AS32" s="554"/>
      <c r="AT32" s="554"/>
      <c r="AU32" s="554"/>
      <c r="AV32" s="554"/>
      <c r="AW32" s="554"/>
      <c r="AX32" s="554"/>
      <c r="AY32" s="554"/>
      <c r="AZ32" s="554"/>
      <c r="BA32" s="554"/>
      <c r="BB32" s="554"/>
      <c r="BC32" s="554"/>
      <c r="BD32" s="554"/>
      <c r="BE32" s="554"/>
      <c r="BF32" s="554"/>
      <c r="BG32" s="554"/>
      <c r="BH32" s="554"/>
      <c r="BI32" s="554"/>
      <c r="BJ32" s="554"/>
      <c r="BK32" s="554"/>
      <c r="BL32" s="554"/>
      <c r="BM32" s="554"/>
      <c r="BN32" s="554"/>
      <c r="BO32" s="554"/>
      <c r="BP32" s="554"/>
      <c r="BQ32" s="554"/>
      <c r="BR32" s="554"/>
      <c r="BS32" s="554"/>
      <c r="BT32" s="554"/>
      <c r="BU32" s="554"/>
      <c r="BV32" s="554"/>
      <c r="BW32" s="554"/>
      <c r="BX32" s="554"/>
      <c r="BY32" s="554"/>
      <c r="BZ32" s="554"/>
      <c r="CA32" s="554"/>
      <c r="CB32" s="554"/>
      <c r="CC32" s="554"/>
      <c r="CD32" s="554"/>
      <c r="CE32" s="554"/>
      <c r="CF32" s="554"/>
      <c r="CG32" s="554"/>
      <c r="CH32" s="554"/>
      <c r="CI32" s="554"/>
      <c r="CJ32" s="554"/>
      <c r="CK32" s="554"/>
      <c r="CL32" s="554"/>
      <c r="CM32" s="554"/>
      <c r="CN32" s="554"/>
      <c r="CO32" s="554"/>
      <c r="CP32" s="554"/>
      <c r="CQ32" s="554"/>
      <c r="CR32" s="554"/>
      <c r="CS32" s="554"/>
      <c r="CT32" s="554"/>
      <c r="CU32" s="554"/>
      <c r="CV32" s="554"/>
      <c r="CW32" s="554"/>
      <c r="CX32" s="554"/>
      <c r="CY32" s="554"/>
      <c r="CZ32" s="554"/>
      <c r="DA32" s="554"/>
      <c r="DB32" s="554"/>
      <c r="DC32" s="554"/>
      <c r="DD32" s="554"/>
      <c r="DE32" s="554"/>
      <c r="DF32" s="554"/>
      <c r="DG32" s="554"/>
      <c r="DH32" s="554"/>
      <c r="DI32" s="554"/>
      <c r="DJ32" s="554"/>
      <c r="DK32" s="554"/>
      <c r="DL32" s="554"/>
      <c r="DM32" s="554"/>
      <c r="DN32" s="554"/>
      <c r="DO32" s="554"/>
      <c r="DP32" s="554"/>
      <c r="DQ32" s="554"/>
      <c r="DR32" s="554"/>
      <c r="DS32" s="554"/>
      <c r="DT32" s="554"/>
      <c r="DU32" s="554"/>
      <c r="DV32" s="554"/>
      <c r="DW32" s="554"/>
      <c r="DX32" s="554"/>
      <c r="DY32" s="554"/>
      <c r="DZ32" s="554"/>
      <c r="EA32" s="554"/>
      <c r="EB32" s="554"/>
      <c r="EC32" s="554"/>
      <c r="ED32" s="554"/>
      <c r="EE32" s="554"/>
      <c r="EF32" s="554"/>
      <c r="EG32" s="554"/>
      <c r="EH32" s="554"/>
      <c r="EI32" s="554"/>
      <c r="EJ32" s="554"/>
      <c r="EK32" s="555"/>
    </row>
    <row r="33" spans="1:141" s="25" customFormat="1" ht="12.75" x14ac:dyDescent="0.2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305"/>
      <c r="AG33" s="306"/>
      <c r="AH33" s="306"/>
      <c r="AI33" s="306"/>
      <c r="AJ33" s="306"/>
      <c r="AK33" s="306"/>
      <c r="AL33" s="554"/>
      <c r="AM33" s="554"/>
      <c r="AN33" s="554"/>
      <c r="AO33" s="554"/>
      <c r="AP33" s="554"/>
      <c r="AQ33" s="554"/>
      <c r="AR33" s="554"/>
      <c r="AS33" s="554"/>
      <c r="AT33" s="554"/>
      <c r="AU33" s="554"/>
      <c r="AV33" s="554"/>
      <c r="AW33" s="554"/>
      <c r="AX33" s="554"/>
      <c r="AY33" s="554"/>
      <c r="AZ33" s="554"/>
      <c r="BA33" s="554"/>
      <c r="BB33" s="554"/>
      <c r="BC33" s="554"/>
      <c r="BD33" s="554"/>
      <c r="BE33" s="554"/>
      <c r="BF33" s="554"/>
      <c r="BG33" s="554"/>
      <c r="BH33" s="554"/>
      <c r="BI33" s="554"/>
      <c r="BJ33" s="554"/>
      <c r="BK33" s="554"/>
      <c r="BL33" s="554"/>
      <c r="BM33" s="554"/>
      <c r="BN33" s="554"/>
      <c r="BO33" s="554"/>
      <c r="BP33" s="554"/>
      <c r="BQ33" s="554"/>
      <c r="BR33" s="554"/>
      <c r="BS33" s="554"/>
      <c r="BT33" s="554"/>
      <c r="BU33" s="554"/>
      <c r="BV33" s="554"/>
      <c r="BW33" s="554"/>
      <c r="BX33" s="554"/>
      <c r="BY33" s="554"/>
      <c r="BZ33" s="554"/>
      <c r="CA33" s="554"/>
      <c r="CB33" s="554"/>
      <c r="CC33" s="554"/>
      <c r="CD33" s="554"/>
      <c r="CE33" s="554"/>
      <c r="CF33" s="554"/>
      <c r="CG33" s="554"/>
      <c r="CH33" s="554"/>
      <c r="CI33" s="554"/>
      <c r="CJ33" s="554"/>
      <c r="CK33" s="554"/>
      <c r="CL33" s="554"/>
      <c r="CM33" s="554"/>
      <c r="CN33" s="554"/>
      <c r="CO33" s="554"/>
      <c r="CP33" s="554"/>
      <c r="CQ33" s="554"/>
      <c r="CR33" s="554"/>
      <c r="CS33" s="554"/>
      <c r="CT33" s="554"/>
      <c r="CU33" s="554"/>
      <c r="CV33" s="554"/>
      <c r="CW33" s="554"/>
      <c r="CX33" s="554"/>
      <c r="CY33" s="554"/>
      <c r="CZ33" s="554"/>
      <c r="DA33" s="554"/>
      <c r="DB33" s="554"/>
      <c r="DC33" s="554"/>
      <c r="DD33" s="554"/>
      <c r="DE33" s="554"/>
      <c r="DF33" s="554"/>
      <c r="DG33" s="554"/>
      <c r="DH33" s="554"/>
      <c r="DI33" s="554"/>
      <c r="DJ33" s="554"/>
      <c r="DK33" s="554"/>
      <c r="DL33" s="554"/>
      <c r="DM33" s="554"/>
      <c r="DN33" s="554"/>
      <c r="DO33" s="554"/>
      <c r="DP33" s="554"/>
      <c r="DQ33" s="554"/>
      <c r="DR33" s="554"/>
      <c r="DS33" s="554"/>
      <c r="DT33" s="554"/>
      <c r="DU33" s="554"/>
      <c r="DV33" s="554"/>
      <c r="DW33" s="554"/>
      <c r="DX33" s="554"/>
      <c r="DY33" s="554"/>
      <c r="DZ33" s="554"/>
      <c r="EA33" s="554"/>
      <c r="EB33" s="554"/>
      <c r="EC33" s="554"/>
      <c r="ED33" s="554"/>
      <c r="EE33" s="554"/>
      <c r="EF33" s="554"/>
      <c r="EG33" s="554"/>
      <c r="EH33" s="554"/>
      <c r="EI33" s="554"/>
      <c r="EJ33" s="554"/>
      <c r="EK33" s="555"/>
    </row>
    <row r="34" spans="1:141" s="25" customFormat="1" ht="12.75" x14ac:dyDescent="0.2">
      <c r="A34" s="328" t="s">
        <v>574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05" t="s">
        <v>166</v>
      </c>
      <c r="AG34" s="306"/>
      <c r="AH34" s="306"/>
      <c r="AI34" s="306"/>
      <c r="AJ34" s="306"/>
      <c r="AK34" s="306"/>
      <c r="AL34" s="554"/>
      <c r="AM34" s="554"/>
      <c r="AN34" s="554"/>
      <c r="AO34" s="554"/>
      <c r="AP34" s="554"/>
      <c r="AQ34" s="554"/>
      <c r="AR34" s="554"/>
      <c r="AS34" s="554"/>
      <c r="AT34" s="554"/>
      <c r="AU34" s="554"/>
      <c r="AV34" s="554"/>
      <c r="AW34" s="554"/>
      <c r="AX34" s="554"/>
      <c r="AY34" s="554"/>
      <c r="AZ34" s="554"/>
      <c r="BA34" s="554"/>
      <c r="BB34" s="554"/>
      <c r="BC34" s="554"/>
      <c r="BD34" s="554"/>
      <c r="BE34" s="554"/>
      <c r="BF34" s="554"/>
      <c r="BG34" s="554"/>
      <c r="BH34" s="554"/>
      <c r="BI34" s="554"/>
      <c r="BJ34" s="554"/>
      <c r="BK34" s="554"/>
      <c r="BL34" s="554"/>
      <c r="BM34" s="554"/>
      <c r="BN34" s="554"/>
      <c r="BO34" s="554"/>
      <c r="BP34" s="554"/>
      <c r="BQ34" s="554"/>
      <c r="BR34" s="554"/>
      <c r="BS34" s="554"/>
      <c r="BT34" s="554"/>
      <c r="BU34" s="554"/>
      <c r="BV34" s="554"/>
      <c r="BW34" s="554"/>
      <c r="BX34" s="554"/>
      <c r="BY34" s="554"/>
      <c r="BZ34" s="554"/>
      <c r="CA34" s="554"/>
      <c r="CB34" s="554"/>
      <c r="CC34" s="554"/>
      <c r="CD34" s="554"/>
      <c r="CE34" s="554"/>
      <c r="CF34" s="554"/>
      <c r="CG34" s="554"/>
      <c r="CH34" s="554"/>
      <c r="CI34" s="554"/>
      <c r="CJ34" s="554"/>
      <c r="CK34" s="554"/>
      <c r="CL34" s="554"/>
      <c r="CM34" s="554"/>
      <c r="CN34" s="554"/>
      <c r="CO34" s="554"/>
      <c r="CP34" s="554"/>
      <c r="CQ34" s="554"/>
      <c r="CR34" s="554"/>
      <c r="CS34" s="554"/>
      <c r="CT34" s="554"/>
      <c r="CU34" s="554"/>
      <c r="CV34" s="554"/>
      <c r="CW34" s="554"/>
      <c r="CX34" s="554"/>
      <c r="CY34" s="554"/>
      <c r="CZ34" s="554"/>
      <c r="DA34" s="554"/>
      <c r="DB34" s="554"/>
      <c r="DC34" s="554"/>
      <c r="DD34" s="554"/>
      <c r="DE34" s="554"/>
      <c r="DF34" s="554"/>
      <c r="DG34" s="554"/>
      <c r="DH34" s="554"/>
      <c r="DI34" s="554"/>
      <c r="DJ34" s="554"/>
      <c r="DK34" s="554"/>
      <c r="DL34" s="554"/>
      <c r="DM34" s="554"/>
      <c r="DN34" s="554"/>
      <c r="DO34" s="554"/>
      <c r="DP34" s="554"/>
      <c r="DQ34" s="554"/>
      <c r="DR34" s="554"/>
      <c r="DS34" s="554"/>
      <c r="DT34" s="554"/>
      <c r="DU34" s="554"/>
      <c r="DV34" s="554"/>
      <c r="DW34" s="554"/>
      <c r="DX34" s="554"/>
      <c r="DY34" s="554"/>
      <c r="DZ34" s="554"/>
      <c r="EA34" s="554"/>
      <c r="EB34" s="554"/>
      <c r="EC34" s="554"/>
      <c r="ED34" s="554"/>
      <c r="EE34" s="554"/>
      <c r="EF34" s="554"/>
      <c r="EG34" s="554"/>
      <c r="EH34" s="554"/>
      <c r="EI34" s="554"/>
      <c r="EJ34" s="554"/>
      <c r="EK34" s="555"/>
    </row>
    <row r="35" spans="1:141" s="25" customFormat="1" ht="12.75" x14ac:dyDescent="0.2">
      <c r="A35" s="286" t="s">
        <v>577</v>
      </c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305" t="s">
        <v>160</v>
      </c>
      <c r="AG35" s="306"/>
      <c r="AH35" s="306"/>
      <c r="AI35" s="306"/>
      <c r="AJ35" s="306"/>
      <c r="AK35" s="306"/>
      <c r="AL35" s="554">
        <f>AL36</f>
        <v>4</v>
      </c>
      <c r="AM35" s="554"/>
      <c r="AN35" s="554"/>
      <c r="AO35" s="554"/>
      <c r="AP35" s="554"/>
      <c r="AQ35" s="554"/>
      <c r="AR35" s="554"/>
      <c r="AS35" s="554"/>
      <c r="AT35" s="554"/>
      <c r="AU35" s="554">
        <f>AU36</f>
        <v>60843.92</v>
      </c>
      <c r="AV35" s="554"/>
      <c r="AW35" s="554"/>
      <c r="AX35" s="554"/>
      <c r="AY35" s="554"/>
      <c r="AZ35" s="554"/>
      <c r="BA35" s="554"/>
      <c r="BB35" s="554"/>
      <c r="BC35" s="554"/>
      <c r="BD35" s="554"/>
      <c r="BE35" s="554"/>
      <c r="BF35" s="554"/>
      <c r="BG35" s="554"/>
      <c r="BH35" s="554"/>
      <c r="BI35" s="554"/>
      <c r="BJ35" s="554"/>
      <c r="BK35" s="554"/>
      <c r="BL35" s="554"/>
      <c r="BM35" s="554"/>
      <c r="BN35" s="554"/>
      <c r="BO35" s="554"/>
      <c r="BP35" s="554"/>
      <c r="BQ35" s="554"/>
      <c r="BR35" s="554"/>
      <c r="BS35" s="554"/>
      <c r="BT35" s="554"/>
      <c r="BU35" s="554"/>
      <c r="BV35" s="554"/>
      <c r="BW35" s="554"/>
      <c r="BX35" s="554"/>
      <c r="BY35" s="554"/>
      <c r="BZ35" s="554"/>
      <c r="CA35" s="554"/>
      <c r="CB35" s="554"/>
      <c r="CC35" s="554"/>
      <c r="CD35" s="554"/>
      <c r="CE35" s="554"/>
      <c r="CF35" s="554"/>
      <c r="CG35" s="554"/>
      <c r="CH35" s="554"/>
      <c r="CI35" s="554"/>
      <c r="CJ35" s="554"/>
      <c r="CK35" s="554"/>
      <c r="CL35" s="554"/>
      <c r="CM35" s="554"/>
      <c r="CN35" s="554"/>
      <c r="CO35" s="554"/>
      <c r="CP35" s="554"/>
      <c r="CQ35" s="554"/>
      <c r="CR35" s="554"/>
      <c r="CS35" s="554"/>
      <c r="CT35" s="554"/>
      <c r="CU35" s="554"/>
      <c r="CV35" s="554"/>
      <c r="CW35" s="554"/>
      <c r="CX35" s="554"/>
      <c r="CY35" s="554"/>
      <c r="CZ35" s="554"/>
      <c r="DA35" s="554"/>
      <c r="DB35" s="554"/>
      <c r="DC35" s="554"/>
      <c r="DD35" s="554"/>
      <c r="DE35" s="554"/>
      <c r="DF35" s="554"/>
      <c r="DG35" s="554"/>
      <c r="DH35" s="554"/>
      <c r="DI35" s="554"/>
      <c r="DJ35" s="554"/>
      <c r="DK35" s="554"/>
      <c r="DL35" s="554"/>
      <c r="DM35" s="554"/>
      <c r="DN35" s="554"/>
      <c r="DO35" s="554"/>
      <c r="DP35" s="554"/>
      <c r="DQ35" s="554"/>
      <c r="DR35" s="554"/>
      <c r="DS35" s="554"/>
      <c r="DT35" s="554"/>
      <c r="DU35" s="554"/>
      <c r="DV35" s="554"/>
      <c r="DW35" s="554"/>
      <c r="DX35" s="554"/>
      <c r="DY35" s="554"/>
      <c r="DZ35" s="554"/>
      <c r="EA35" s="554"/>
      <c r="EB35" s="554"/>
      <c r="EC35" s="554"/>
      <c r="ED35" s="554"/>
      <c r="EE35" s="554"/>
      <c r="EF35" s="554"/>
      <c r="EG35" s="554"/>
      <c r="EH35" s="554"/>
      <c r="EI35" s="554"/>
      <c r="EJ35" s="554"/>
      <c r="EK35" s="555"/>
    </row>
    <row r="36" spans="1:141" s="25" customFormat="1" ht="12.75" x14ac:dyDescent="0.2">
      <c r="A36" s="327" t="s">
        <v>133</v>
      </c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05" t="s">
        <v>159</v>
      </c>
      <c r="AG36" s="306"/>
      <c r="AH36" s="306"/>
      <c r="AI36" s="306"/>
      <c r="AJ36" s="306"/>
      <c r="AK36" s="306"/>
      <c r="AL36" s="554">
        <f>AL38</f>
        <v>4</v>
      </c>
      <c r="AM36" s="554"/>
      <c r="AN36" s="554"/>
      <c r="AO36" s="554"/>
      <c r="AP36" s="554"/>
      <c r="AQ36" s="554"/>
      <c r="AR36" s="554"/>
      <c r="AS36" s="554"/>
      <c r="AT36" s="554"/>
      <c r="AU36" s="554">
        <f>AU38</f>
        <v>60843.92</v>
      </c>
      <c r="AV36" s="554"/>
      <c r="AW36" s="554"/>
      <c r="AX36" s="554"/>
      <c r="AY36" s="554"/>
      <c r="AZ36" s="554"/>
      <c r="BA36" s="554"/>
      <c r="BB36" s="554"/>
      <c r="BC36" s="554"/>
      <c r="BD36" s="554"/>
      <c r="BE36" s="554"/>
      <c r="BF36" s="554"/>
      <c r="BG36" s="554"/>
      <c r="BH36" s="554"/>
      <c r="BI36" s="554"/>
      <c r="BJ36" s="554"/>
      <c r="BK36" s="554"/>
      <c r="BL36" s="554"/>
      <c r="BM36" s="554"/>
      <c r="BN36" s="554"/>
      <c r="BO36" s="554"/>
      <c r="BP36" s="554"/>
      <c r="BQ36" s="554"/>
      <c r="BR36" s="554"/>
      <c r="BS36" s="554"/>
      <c r="BT36" s="554"/>
      <c r="BU36" s="554"/>
      <c r="BV36" s="554"/>
      <c r="BW36" s="554"/>
      <c r="BX36" s="554"/>
      <c r="BY36" s="554"/>
      <c r="BZ36" s="554"/>
      <c r="CA36" s="554"/>
      <c r="CB36" s="554"/>
      <c r="CC36" s="554"/>
      <c r="CD36" s="554"/>
      <c r="CE36" s="554"/>
      <c r="CF36" s="554"/>
      <c r="CG36" s="554"/>
      <c r="CH36" s="554"/>
      <c r="CI36" s="554"/>
      <c r="CJ36" s="554"/>
      <c r="CK36" s="554"/>
      <c r="CL36" s="554"/>
      <c r="CM36" s="554"/>
      <c r="CN36" s="554"/>
      <c r="CO36" s="554"/>
      <c r="CP36" s="554"/>
      <c r="CQ36" s="554"/>
      <c r="CR36" s="554"/>
      <c r="CS36" s="554"/>
      <c r="CT36" s="554"/>
      <c r="CU36" s="554"/>
      <c r="CV36" s="554"/>
      <c r="CW36" s="554"/>
      <c r="CX36" s="554"/>
      <c r="CY36" s="554"/>
      <c r="CZ36" s="554"/>
      <c r="DA36" s="554"/>
      <c r="DB36" s="554"/>
      <c r="DC36" s="554"/>
      <c r="DD36" s="554"/>
      <c r="DE36" s="554"/>
      <c r="DF36" s="554"/>
      <c r="DG36" s="554"/>
      <c r="DH36" s="554"/>
      <c r="DI36" s="554"/>
      <c r="DJ36" s="554"/>
      <c r="DK36" s="554"/>
      <c r="DL36" s="554"/>
      <c r="DM36" s="554"/>
      <c r="DN36" s="554"/>
      <c r="DO36" s="554"/>
      <c r="DP36" s="554"/>
      <c r="DQ36" s="554"/>
      <c r="DR36" s="554"/>
      <c r="DS36" s="554"/>
      <c r="DT36" s="554"/>
      <c r="DU36" s="554"/>
      <c r="DV36" s="554"/>
      <c r="DW36" s="554"/>
      <c r="DX36" s="554"/>
      <c r="DY36" s="554"/>
      <c r="DZ36" s="554"/>
      <c r="EA36" s="554"/>
      <c r="EB36" s="554"/>
      <c r="EC36" s="554"/>
      <c r="ED36" s="554"/>
      <c r="EE36" s="554"/>
      <c r="EF36" s="554"/>
      <c r="EG36" s="554"/>
      <c r="EH36" s="554"/>
      <c r="EI36" s="554"/>
      <c r="EJ36" s="554"/>
      <c r="EK36" s="555"/>
    </row>
    <row r="37" spans="1:141" s="25" customFormat="1" ht="12.75" x14ac:dyDescent="0.2">
      <c r="A37" s="301" t="s">
        <v>571</v>
      </c>
      <c r="B37" s="301"/>
      <c r="C37" s="301"/>
      <c r="D37" s="301"/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1"/>
      <c r="Q37" s="301"/>
      <c r="R37" s="301"/>
      <c r="S37" s="301"/>
      <c r="T37" s="301"/>
      <c r="U37" s="301"/>
      <c r="V37" s="301"/>
      <c r="W37" s="301"/>
      <c r="X37" s="301"/>
      <c r="Y37" s="301"/>
      <c r="Z37" s="301"/>
      <c r="AA37" s="301"/>
      <c r="AB37" s="301"/>
      <c r="AC37" s="301"/>
      <c r="AD37" s="301"/>
      <c r="AE37" s="301"/>
      <c r="AF37" s="305"/>
      <c r="AG37" s="306"/>
      <c r="AH37" s="306"/>
      <c r="AI37" s="306"/>
      <c r="AJ37" s="306"/>
      <c r="AK37" s="306"/>
      <c r="AL37" s="554"/>
      <c r="AM37" s="554"/>
      <c r="AN37" s="554"/>
      <c r="AO37" s="554"/>
      <c r="AP37" s="554"/>
      <c r="AQ37" s="554"/>
      <c r="AR37" s="554"/>
      <c r="AS37" s="554"/>
      <c r="AT37" s="554"/>
      <c r="AU37" s="554"/>
      <c r="AV37" s="554"/>
      <c r="AW37" s="554"/>
      <c r="AX37" s="554"/>
      <c r="AY37" s="554"/>
      <c r="AZ37" s="554"/>
      <c r="BA37" s="554"/>
      <c r="BB37" s="554"/>
      <c r="BC37" s="554"/>
      <c r="BD37" s="554"/>
      <c r="BE37" s="554"/>
      <c r="BF37" s="554"/>
      <c r="BG37" s="554"/>
      <c r="BH37" s="554"/>
      <c r="BI37" s="554"/>
      <c r="BJ37" s="554"/>
      <c r="BK37" s="554"/>
      <c r="BL37" s="554"/>
      <c r="BM37" s="554"/>
      <c r="BN37" s="554"/>
      <c r="BO37" s="554"/>
      <c r="BP37" s="554"/>
      <c r="BQ37" s="554"/>
      <c r="BR37" s="554"/>
      <c r="BS37" s="554"/>
      <c r="BT37" s="554"/>
      <c r="BU37" s="554"/>
      <c r="BV37" s="554"/>
      <c r="BW37" s="554"/>
      <c r="BX37" s="554"/>
      <c r="BY37" s="554"/>
      <c r="BZ37" s="554"/>
      <c r="CA37" s="554"/>
      <c r="CB37" s="554"/>
      <c r="CC37" s="554"/>
      <c r="CD37" s="554"/>
      <c r="CE37" s="554"/>
      <c r="CF37" s="554"/>
      <c r="CG37" s="554"/>
      <c r="CH37" s="554"/>
      <c r="CI37" s="554"/>
      <c r="CJ37" s="554"/>
      <c r="CK37" s="554"/>
      <c r="CL37" s="554"/>
      <c r="CM37" s="554"/>
      <c r="CN37" s="554"/>
      <c r="CO37" s="554"/>
      <c r="CP37" s="554"/>
      <c r="CQ37" s="554"/>
      <c r="CR37" s="554"/>
      <c r="CS37" s="554"/>
      <c r="CT37" s="554"/>
      <c r="CU37" s="554"/>
      <c r="CV37" s="554"/>
      <c r="CW37" s="554"/>
      <c r="CX37" s="554"/>
      <c r="CY37" s="554"/>
      <c r="CZ37" s="554"/>
      <c r="DA37" s="554"/>
      <c r="DB37" s="554"/>
      <c r="DC37" s="554"/>
      <c r="DD37" s="554"/>
      <c r="DE37" s="554"/>
      <c r="DF37" s="554"/>
      <c r="DG37" s="554"/>
      <c r="DH37" s="554"/>
      <c r="DI37" s="554"/>
      <c r="DJ37" s="554"/>
      <c r="DK37" s="554"/>
      <c r="DL37" s="554"/>
      <c r="DM37" s="554"/>
      <c r="DN37" s="554"/>
      <c r="DO37" s="554"/>
      <c r="DP37" s="554"/>
      <c r="DQ37" s="554"/>
      <c r="DR37" s="554"/>
      <c r="DS37" s="554"/>
      <c r="DT37" s="554"/>
      <c r="DU37" s="554"/>
      <c r="DV37" s="554"/>
      <c r="DW37" s="554"/>
      <c r="DX37" s="554"/>
      <c r="DY37" s="554"/>
      <c r="DZ37" s="554"/>
      <c r="EA37" s="554"/>
      <c r="EB37" s="554"/>
      <c r="EC37" s="554"/>
      <c r="ED37" s="554"/>
      <c r="EE37" s="554"/>
      <c r="EF37" s="554"/>
      <c r="EG37" s="554"/>
      <c r="EH37" s="554"/>
      <c r="EI37" s="554"/>
      <c r="EJ37" s="554"/>
      <c r="EK37" s="555"/>
    </row>
    <row r="38" spans="1:141" s="25" customFormat="1" ht="12.75" x14ac:dyDescent="0.2">
      <c r="A38" s="585" t="s">
        <v>143</v>
      </c>
      <c r="B38" s="585"/>
      <c r="C38" s="585"/>
      <c r="D38" s="585"/>
      <c r="E38" s="585"/>
      <c r="F38" s="585"/>
      <c r="G38" s="585"/>
      <c r="H38" s="585"/>
      <c r="I38" s="585"/>
      <c r="J38" s="585"/>
      <c r="K38" s="585"/>
      <c r="L38" s="585"/>
      <c r="M38" s="585"/>
      <c r="N38" s="585"/>
      <c r="O38" s="585"/>
      <c r="P38" s="585"/>
      <c r="Q38" s="585"/>
      <c r="R38" s="585"/>
      <c r="S38" s="585"/>
      <c r="T38" s="585"/>
      <c r="U38" s="585"/>
      <c r="V38" s="585"/>
      <c r="W38" s="585"/>
      <c r="X38" s="585"/>
      <c r="Y38" s="585"/>
      <c r="Z38" s="585"/>
      <c r="AA38" s="585"/>
      <c r="AB38" s="585"/>
      <c r="AC38" s="585"/>
      <c r="AD38" s="585"/>
      <c r="AE38" s="585"/>
      <c r="AF38" s="305" t="s">
        <v>583</v>
      </c>
      <c r="AG38" s="306"/>
      <c r="AH38" s="306"/>
      <c r="AI38" s="306"/>
      <c r="AJ38" s="306"/>
      <c r="AK38" s="306"/>
      <c r="AL38" s="554">
        <v>4</v>
      </c>
      <c r="AM38" s="554"/>
      <c r="AN38" s="554"/>
      <c r="AO38" s="554"/>
      <c r="AP38" s="554"/>
      <c r="AQ38" s="554"/>
      <c r="AR38" s="554"/>
      <c r="AS38" s="554"/>
      <c r="AT38" s="554"/>
      <c r="AU38" s="554">
        <v>60843.92</v>
      </c>
      <c r="AV38" s="554"/>
      <c r="AW38" s="554"/>
      <c r="AX38" s="554"/>
      <c r="AY38" s="554"/>
      <c r="AZ38" s="554"/>
      <c r="BA38" s="554"/>
      <c r="BB38" s="554"/>
      <c r="BC38" s="554"/>
      <c r="BD38" s="554"/>
      <c r="BE38" s="554"/>
      <c r="BF38" s="554"/>
      <c r="BG38" s="554"/>
      <c r="BH38" s="554"/>
      <c r="BI38" s="554"/>
      <c r="BJ38" s="554"/>
      <c r="BK38" s="554"/>
      <c r="BL38" s="554"/>
      <c r="BM38" s="554"/>
      <c r="BN38" s="554"/>
      <c r="BO38" s="554"/>
      <c r="BP38" s="554"/>
      <c r="BQ38" s="554"/>
      <c r="BR38" s="554"/>
      <c r="BS38" s="554"/>
      <c r="BT38" s="554"/>
      <c r="BU38" s="554"/>
      <c r="BV38" s="554"/>
      <c r="BW38" s="554"/>
      <c r="BX38" s="554"/>
      <c r="BY38" s="554"/>
      <c r="BZ38" s="554"/>
      <c r="CA38" s="554"/>
      <c r="CB38" s="554"/>
      <c r="CC38" s="554"/>
      <c r="CD38" s="554"/>
      <c r="CE38" s="554"/>
      <c r="CF38" s="554"/>
      <c r="CG38" s="554"/>
      <c r="CH38" s="554"/>
      <c r="CI38" s="554"/>
      <c r="CJ38" s="554"/>
      <c r="CK38" s="554"/>
      <c r="CL38" s="554"/>
      <c r="CM38" s="554"/>
      <c r="CN38" s="554"/>
      <c r="CO38" s="554"/>
      <c r="CP38" s="554"/>
      <c r="CQ38" s="554"/>
      <c r="CR38" s="554"/>
      <c r="CS38" s="554"/>
      <c r="CT38" s="554"/>
      <c r="CU38" s="554"/>
      <c r="CV38" s="554"/>
      <c r="CW38" s="554"/>
      <c r="CX38" s="554"/>
      <c r="CY38" s="554"/>
      <c r="CZ38" s="554"/>
      <c r="DA38" s="554"/>
      <c r="DB38" s="554"/>
      <c r="DC38" s="554"/>
      <c r="DD38" s="554"/>
      <c r="DE38" s="554"/>
      <c r="DF38" s="554"/>
      <c r="DG38" s="554"/>
      <c r="DH38" s="554"/>
      <c r="DI38" s="554"/>
      <c r="DJ38" s="554"/>
      <c r="DK38" s="554"/>
      <c r="DL38" s="554"/>
      <c r="DM38" s="554"/>
      <c r="DN38" s="554"/>
      <c r="DO38" s="554"/>
      <c r="DP38" s="554"/>
      <c r="DQ38" s="554"/>
      <c r="DR38" s="554"/>
      <c r="DS38" s="554"/>
      <c r="DT38" s="554"/>
      <c r="DU38" s="554"/>
      <c r="DV38" s="554"/>
      <c r="DW38" s="554"/>
      <c r="DX38" s="554"/>
      <c r="DY38" s="554"/>
      <c r="DZ38" s="554"/>
      <c r="EA38" s="554"/>
      <c r="EB38" s="554"/>
      <c r="EC38" s="554"/>
      <c r="ED38" s="554"/>
      <c r="EE38" s="554"/>
      <c r="EF38" s="554"/>
      <c r="EG38" s="554"/>
      <c r="EH38" s="554"/>
      <c r="EI38" s="554"/>
      <c r="EJ38" s="554"/>
      <c r="EK38" s="555"/>
    </row>
    <row r="39" spans="1:141" s="25" customFormat="1" ht="12.75" x14ac:dyDescent="0.2">
      <c r="A39" s="583" t="s">
        <v>572</v>
      </c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305"/>
      <c r="AG39" s="306"/>
      <c r="AH39" s="306"/>
      <c r="AI39" s="306"/>
      <c r="AJ39" s="306"/>
      <c r="AK39" s="306"/>
      <c r="AL39" s="554"/>
      <c r="AM39" s="554"/>
      <c r="AN39" s="554"/>
      <c r="AO39" s="554"/>
      <c r="AP39" s="554"/>
      <c r="AQ39" s="554"/>
      <c r="AR39" s="554"/>
      <c r="AS39" s="554"/>
      <c r="AT39" s="554"/>
      <c r="AU39" s="554"/>
      <c r="AV39" s="554"/>
      <c r="AW39" s="554"/>
      <c r="AX39" s="554"/>
      <c r="AY39" s="554"/>
      <c r="AZ39" s="554"/>
      <c r="BA39" s="554"/>
      <c r="BB39" s="554"/>
      <c r="BC39" s="554"/>
      <c r="BD39" s="554"/>
      <c r="BE39" s="554"/>
      <c r="BF39" s="554"/>
      <c r="BG39" s="554"/>
      <c r="BH39" s="554"/>
      <c r="BI39" s="554"/>
      <c r="BJ39" s="554"/>
      <c r="BK39" s="554"/>
      <c r="BL39" s="554"/>
      <c r="BM39" s="554"/>
      <c r="BN39" s="554"/>
      <c r="BO39" s="554"/>
      <c r="BP39" s="554"/>
      <c r="BQ39" s="554"/>
      <c r="BR39" s="554"/>
      <c r="BS39" s="554"/>
      <c r="BT39" s="554"/>
      <c r="BU39" s="554"/>
      <c r="BV39" s="554"/>
      <c r="BW39" s="554"/>
      <c r="BX39" s="554"/>
      <c r="BY39" s="554"/>
      <c r="BZ39" s="554"/>
      <c r="CA39" s="554"/>
      <c r="CB39" s="554"/>
      <c r="CC39" s="554"/>
      <c r="CD39" s="554"/>
      <c r="CE39" s="554"/>
      <c r="CF39" s="554"/>
      <c r="CG39" s="554"/>
      <c r="CH39" s="554"/>
      <c r="CI39" s="554"/>
      <c r="CJ39" s="554"/>
      <c r="CK39" s="554"/>
      <c r="CL39" s="554"/>
      <c r="CM39" s="554"/>
      <c r="CN39" s="554"/>
      <c r="CO39" s="554"/>
      <c r="CP39" s="554"/>
      <c r="CQ39" s="554"/>
      <c r="CR39" s="554"/>
      <c r="CS39" s="554"/>
      <c r="CT39" s="554"/>
      <c r="CU39" s="554"/>
      <c r="CV39" s="554"/>
      <c r="CW39" s="554"/>
      <c r="CX39" s="554"/>
      <c r="CY39" s="554"/>
      <c r="CZ39" s="554"/>
      <c r="DA39" s="554"/>
      <c r="DB39" s="554"/>
      <c r="DC39" s="554"/>
      <c r="DD39" s="554"/>
      <c r="DE39" s="554"/>
      <c r="DF39" s="554"/>
      <c r="DG39" s="554"/>
      <c r="DH39" s="554"/>
      <c r="DI39" s="554"/>
      <c r="DJ39" s="554"/>
      <c r="DK39" s="554"/>
      <c r="DL39" s="554"/>
      <c r="DM39" s="554"/>
      <c r="DN39" s="554"/>
      <c r="DO39" s="554"/>
      <c r="DP39" s="554"/>
      <c r="DQ39" s="554"/>
      <c r="DR39" s="554"/>
      <c r="DS39" s="554"/>
      <c r="DT39" s="554"/>
      <c r="DU39" s="554"/>
      <c r="DV39" s="554"/>
      <c r="DW39" s="554"/>
      <c r="DX39" s="554"/>
      <c r="DY39" s="554"/>
      <c r="DZ39" s="554"/>
      <c r="EA39" s="554"/>
      <c r="EB39" s="554"/>
      <c r="EC39" s="554"/>
      <c r="ED39" s="554"/>
      <c r="EE39" s="554"/>
      <c r="EF39" s="554"/>
      <c r="EG39" s="554"/>
      <c r="EH39" s="554"/>
      <c r="EI39" s="554"/>
      <c r="EJ39" s="554"/>
      <c r="EK39" s="555"/>
    </row>
    <row r="40" spans="1:141" s="25" customFormat="1" ht="12.75" x14ac:dyDescent="0.2">
      <c r="A40" s="583" t="s">
        <v>573</v>
      </c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305"/>
      <c r="AG40" s="306"/>
      <c r="AH40" s="306"/>
      <c r="AI40" s="306"/>
      <c r="AJ40" s="306"/>
      <c r="AK40" s="306"/>
      <c r="AL40" s="554"/>
      <c r="AM40" s="554"/>
      <c r="AN40" s="554"/>
      <c r="AO40" s="554"/>
      <c r="AP40" s="554"/>
      <c r="AQ40" s="554"/>
      <c r="AR40" s="554"/>
      <c r="AS40" s="554"/>
      <c r="AT40" s="554"/>
      <c r="AU40" s="554"/>
      <c r="AV40" s="554"/>
      <c r="AW40" s="554"/>
      <c r="AX40" s="554"/>
      <c r="AY40" s="554"/>
      <c r="AZ40" s="554"/>
      <c r="BA40" s="554"/>
      <c r="BB40" s="554"/>
      <c r="BC40" s="554"/>
      <c r="BD40" s="554"/>
      <c r="BE40" s="554"/>
      <c r="BF40" s="554"/>
      <c r="BG40" s="554"/>
      <c r="BH40" s="554"/>
      <c r="BI40" s="554"/>
      <c r="BJ40" s="554"/>
      <c r="BK40" s="554"/>
      <c r="BL40" s="554"/>
      <c r="BM40" s="554"/>
      <c r="BN40" s="554"/>
      <c r="BO40" s="554"/>
      <c r="BP40" s="554"/>
      <c r="BQ40" s="554"/>
      <c r="BR40" s="554"/>
      <c r="BS40" s="554"/>
      <c r="BT40" s="554"/>
      <c r="BU40" s="554"/>
      <c r="BV40" s="554"/>
      <c r="BW40" s="554"/>
      <c r="BX40" s="554"/>
      <c r="BY40" s="554"/>
      <c r="BZ40" s="554"/>
      <c r="CA40" s="554"/>
      <c r="CB40" s="554"/>
      <c r="CC40" s="554"/>
      <c r="CD40" s="554"/>
      <c r="CE40" s="554"/>
      <c r="CF40" s="554"/>
      <c r="CG40" s="554"/>
      <c r="CH40" s="554"/>
      <c r="CI40" s="554"/>
      <c r="CJ40" s="554"/>
      <c r="CK40" s="554"/>
      <c r="CL40" s="554"/>
      <c r="CM40" s="554"/>
      <c r="CN40" s="554"/>
      <c r="CO40" s="554"/>
      <c r="CP40" s="554"/>
      <c r="CQ40" s="554"/>
      <c r="CR40" s="554"/>
      <c r="CS40" s="554"/>
      <c r="CT40" s="554"/>
      <c r="CU40" s="554"/>
      <c r="CV40" s="554"/>
      <c r="CW40" s="554"/>
      <c r="CX40" s="554"/>
      <c r="CY40" s="554"/>
      <c r="CZ40" s="554"/>
      <c r="DA40" s="554"/>
      <c r="DB40" s="554"/>
      <c r="DC40" s="554"/>
      <c r="DD40" s="554"/>
      <c r="DE40" s="554"/>
      <c r="DF40" s="554"/>
      <c r="DG40" s="554"/>
      <c r="DH40" s="554"/>
      <c r="DI40" s="554"/>
      <c r="DJ40" s="554"/>
      <c r="DK40" s="554"/>
      <c r="DL40" s="554"/>
      <c r="DM40" s="554"/>
      <c r="DN40" s="554"/>
      <c r="DO40" s="554"/>
      <c r="DP40" s="554"/>
      <c r="DQ40" s="554"/>
      <c r="DR40" s="554"/>
      <c r="DS40" s="554"/>
      <c r="DT40" s="554"/>
      <c r="DU40" s="554"/>
      <c r="DV40" s="554"/>
      <c r="DW40" s="554"/>
      <c r="DX40" s="554"/>
      <c r="DY40" s="554"/>
      <c r="DZ40" s="554"/>
      <c r="EA40" s="554"/>
      <c r="EB40" s="554"/>
      <c r="EC40" s="554"/>
      <c r="ED40" s="554"/>
      <c r="EE40" s="554"/>
      <c r="EF40" s="554"/>
      <c r="EG40" s="554"/>
      <c r="EH40" s="554"/>
      <c r="EI40" s="554"/>
      <c r="EJ40" s="554"/>
      <c r="EK40" s="555"/>
    </row>
    <row r="41" spans="1:141" s="25" customFormat="1" ht="12.75" x14ac:dyDescent="0.2">
      <c r="A41" s="582" t="s">
        <v>353</v>
      </c>
      <c r="B41" s="582"/>
      <c r="C41" s="582"/>
      <c r="D41" s="582"/>
      <c r="E41" s="582"/>
      <c r="F41" s="582"/>
      <c r="G41" s="582"/>
      <c r="H41" s="582"/>
      <c r="I41" s="582"/>
      <c r="J41" s="582"/>
      <c r="K41" s="582"/>
      <c r="L41" s="582"/>
      <c r="M41" s="582"/>
      <c r="N41" s="582"/>
      <c r="O41" s="582"/>
      <c r="P41" s="582"/>
      <c r="Q41" s="582"/>
      <c r="R41" s="582"/>
      <c r="S41" s="582"/>
      <c r="T41" s="582"/>
      <c r="U41" s="582"/>
      <c r="V41" s="582"/>
      <c r="W41" s="582"/>
      <c r="X41" s="582"/>
      <c r="Y41" s="582"/>
      <c r="Z41" s="582"/>
      <c r="AA41" s="582"/>
      <c r="AB41" s="582"/>
      <c r="AC41" s="582"/>
      <c r="AD41" s="582"/>
      <c r="AE41" s="582"/>
      <c r="AF41" s="305"/>
      <c r="AG41" s="306"/>
      <c r="AH41" s="306"/>
      <c r="AI41" s="306"/>
      <c r="AJ41" s="306"/>
      <c r="AK41" s="306"/>
      <c r="AL41" s="554"/>
      <c r="AM41" s="554"/>
      <c r="AN41" s="554"/>
      <c r="AO41" s="554"/>
      <c r="AP41" s="554"/>
      <c r="AQ41" s="554"/>
      <c r="AR41" s="554"/>
      <c r="AS41" s="554"/>
      <c r="AT41" s="554"/>
      <c r="AU41" s="554"/>
      <c r="AV41" s="554"/>
      <c r="AW41" s="554"/>
      <c r="AX41" s="554"/>
      <c r="AY41" s="554"/>
      <c r="AZ41" s="554"/>
      <c r="BA41" s="554"/>
      <c r="BB41" s="554"/>
      <c r="BC41" s="554"/>
      <c r="BD41" s="554"/>
      <c r="BE41" s="554"/>
      <c r="BF41" s="554"/>
      <c r="BG41" s="554"/>
      <c r="BH41" s="554"/>
      <c r="BI41" s="554"/>
      <c r="BJ41" s="554"/>
      <c r="BK41" s="554"/>
      <c r="BL41" s="554"/>
      <c r="BM41" s="554"/>
      <c r="BN41" s="554"/>
      <c r="BO41" s="554"/>
      <c r="BP41" s="554"/>
      <c r="BQ41" s="554"/>
      <c r="BR41" s="554"/>
      <c r="BS41" s="554"/>
      <c r="BT41" s="554"/>
      <c r="BU41" s="554"/>
      <c r="BV41" s="554"/>
      <c r="BW41" s="554"/>
      <c r="BX41" s="554"/>
      <c r="BY41" s="554"/>
      <c r="BZ41" s="554"/>
      <c r="CA41" s="554"/>
      <c r="CB41" s="554"/>
      <c r="CC41" s="554"/>
      <c r="CD41" s="554"/>
      <c r="CE41" s="554"/>
      <c r="CF41" s="554"/>
      <c r="CG41" s="554"/>
      <c r="CH41" s="554"/>
      <c r="CI41" s="554"/>
      <c r="CJ41" s="554"/>
      <c r="CK41" s="554"/>
      <c r="CL41" s="554"/>
      <c r="CM41" s="554"/>
      <c r="CN41" s="554"/>
      <c r="CO41" s="554"/>
      <c r="CP41" s="554"/>
      <c r="CQ41" s="554"/>
      <c r="CR41" s="554"/>
      <c r="CS41" s="554"/>
      <c r="CT41" s="554"/>
      <c r="CU41" s="554"/>
      <c r="CV41" s="554"/>
      <c r="CW41" s="554"/>
      <c r="CX41" s="554"/>
      <c r="CY41" s="554"/>
      <c r="CZ41" s="554"/>
      <c r="DA41" s="554"/>
      <c r="DB41" s="554"/>
      <c r="DC41" s="554"/>
      <c r="DD41" s="554"/>
      <c r="DE41" s="554"/>
      <c r="DF41" s="554"/>
      <c r="DG41" s="554"/>
      <c r="DH41" s="554"/>
      <c r="DI41" s="554"/>
      <c r="DJ41" s="554"/>
      <c r="DK41" s="554"/>
      <c r="DL41" s="554"/>
      <c r="DM41" s="554"/>
      <c r="DN41" s="554"/>
      <c r="DO41" s="554"/>
      <c r="DP41" s="554"/>
      <c r="DQ41" s="554"/>
      <c r="DR41" s="554"/>
      <c r="DS41" s="554"/>
      <c r="DT41" s="554"/>
      <c r="DU41" s="554"/>
      <c r="DV41" s="554"/>
      <c r="DW41" s="554"/>
      <c r="DX41" s="554"/>
      <c r="DY41" s="554"/>
      <c r="DZ41" s="554"/>
      <c r="EA41" s="554"/>
      <c r="EB41" s="554"/>
      <c r="EC41" s="554"/>
      <c r="ED41" s="554"/>
      <c r="EE41" s="554"/>
      <c r="EF41" s="554"/>
      <c r="EG41" s="554"/>
      <c r="EH41" s="554"/>
      <c r="EI41" s="554"/>
      <c r="EJ41" s="554"/>
      <c r="EK41" s="555"/>
    </row>
    <row r="42" spans="1:141" s="25" customFormat="1" ht="12.75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305"/>
      <c r="AG42" s="306"/>
      <c r="AH42" s="306"/>
      <c r="AI42" s="306"/>
      <c r="AJ42" s="306"/>
      <c r="AK42" s="306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  <c r="BK42" s="554"/>
      <c r="BL42" s="554"/>
      <c r="BM42" s="554"/>
      <c r="BN42" s="554"/>
      <c r="BO42" s="554"/>
      <c r="BP42" s="554"/>
      <c r="BQ42" s="554"/>
      <c r="BR42" s="554"/>
      <c r="BS42" s="554"/>
      <c r="BT42" s="554"/>
      <c r="BU42" s="554"/>
      <c r="BV42" s="554"/>
      <c r="BW42" s="554"/>
      <c r="BX42" s="554"/>
      <c r="BY42" s="554"/>
      <c r="BZ42" s="554"/>
      <c r="CA42" s="554"/>
      <c r="CB42" s="554"/>
      <c r="CC42" s="554"/>
      <c r="CD42" s="554"/>
      <c r="CE42" s="554"/>
      <c r="CF42" s="554"/>
      <c r="CG42" s="554"/>
      <c r="CH42" s="554"/>
      <c r="CI42" s="554"/>
      <c r="CJ42" s="554"/>
      <c r="CK42" s="554"/>
      <c r="CL42" s="554"/>
      <c r="CM42" s="554"/>
      <c r="CN42" s="554"/>
      <c r="CO42" s="554"/>
      <c r="CP42" s="554"/>
      <c r="CQ42" s="554"/>
      <c r="CR42" s="554"/>
      <c r="CS42" s="554"/>
      <c r="CT42" s="554"/>
      <c r="CU42" s="554"/>
      <c r="CV42" s="554"/>
      <c r="CW42" s="554"/>
      <c r="CX42" s="554"/>
      <c r="CY42" s="554"/>
      <c r="CZ42" s="554"/>
      <c r="DA42" s="554"/>
      <c r="DB42" s="554"/>
      <c r="DC42" s="554"/>
      <c r="DD42" s="554"/>
      <c r="DE42" s="554"/>
      <c r="DF42" s="554"/>
      <c r="DG42" s="554"/>
      <c r="DH42" s="554"/>
      <c r="DI42" s="554"/>
      <c r="DJ42" s="554"/>
      <c r="DK42" s="554"/>
      <c r="DL42" s="554"/>
      <c r="DM42" s="554"/>
      <c r="DN42" s="554"/>
      <c r="DO42" s="554"/>
      <c r="DP42" s="554"/>
      <c r="DQ42" s="554"/>
      <c r="DR42" s="554"/>
      <c r="DS42" s="554"/>
      <c r="DT42" s="554"/>
      <c r="DU42" s="554"/>
      <c r="DV42" s="554"/>
      <c r="DW42" s="554"/>
      <c r="DX42" s="554"/>
      <c r="DY42" s="554"/>
      <c r="DZ42" s="554"/>
      <c r="EA42" s="554"/>
      <c r="EB42" s="554"/>
      <c r="EC42" s="554"/>
      <c r="ED42" s="554"/>
      <c r="EE42" s="554"/>
      <c r="EF42" s="554"/>
      <c r="EG42" s="554"/>
      <c r="EH42" s="554"/>
      <c r="EI42" s="554"/>
      <c r="EJ42" s="554"/>
      <c r="EK42" s="555"/>
    </row>
    <row r="43" spans="1:141" s="25" customFormat="1" ht="12.75" x14ac:dyDescent="0.2">
      <c r="A43" s="328" t="s">
        <v>574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28"/>
      <c r="AF43" s="305" t="s">
        <v>584</v>
      </c>
      <c r="AG43" s="306"/>
      <c r="AH43" s="306"/>
      <c r="AI43" s="306"/>
      <c r="AJ43" s="306"/>
      <c r="AK43" s="306"/>
      <c r="AL43" s="554"/>
      <c r="AM43" s="554"/>
      <c r="AN43" s="554"/>
      <c r="AO43" s="554"/>
      <c r="AP43" s="554"/>
      <c r="AQ43" s="554"/>
      <c r="AR43" s="554"/>
      <c r="AS43" s="554"/>
      <c r="AT43" s="554"/>
      <c r="AU43" s="554"/>
      <c r="AV43" s="554"/>
      <c r="AW43" s="554"/>
      <c r="AX43" s="554"/>
      <c r="AY43" s="554"/>
      <c r="AZ43" s="554"/>
      <c r="BA43" s="554"/>
      <c r="BB43" s="554"/>
      <c r="BC43" s="554"/>
      <c r="BD43" s="554"/>
      <c r="BE43" s="554"/>
      <c r="BF43" s="554"/>
      <c r="BG43" s="554"/>
      <c r="BH43" s="554"/>
      <c r="BI43" s="554"/>
      <c r="BJ43" s="554"/>
      <c r="BK43" s="554"/>
      <c r="BL43" s="554"/>
      <c r="BM43" s="554"/>
      <c r="BN43" s="554"/>
      <c r="BO43" s="554"/>
      <c r="BP43" s="554"/>
      <c r="BQ43" s="554"/>
      <c r="BR43" s="554"/>
      <c r="BS43" s="554"/>
      <c r="BT43" s="554"/>
      <c r="BU43" s="554"/>
      <c r="BV43" s="554"/>
      <c r="BW43" s="554"/>
      <c r="BX43" s="554"/>
      <c r="BY43" s="554"/>
      <c r="BZ43" s="554"/>
      <c r="CA43" s="554"/>
      <c r="CB43" s="554"/>
      <c r="CC43" s="554"/>
      <c r="CD43" s="554"/>
      <c r="CE43" s="554"/>
      <c r="CF43" s="554"/>
      <c r="CG43" s="554"/>
      <c r="CH43" s="554"/>
      <c r="CI43" s="554"/>
      <c r="CJ43" s="554"/>
      <c r="CK43" s="554"/>
      <c r="CL43" s="554"/>
      <c r="CM43" s="554"/>
      <c r="CN43" s="554"/>
      <c r="CO43" s="554"/>
      <c r="CP43" s="554"/>
      <c r="CQ43" s="554"/>
      <c r="CR43" s="554"/>
      <c r="CS43" s="554"/>
      <c r="CT43" s="554"/>
      <c r="CU43" s="554"/>
      <c r="CV43" s="554"/>
      <c r="CW43" s="554"/>
      <c r="CX43" s="554"/>
      <c r="CY43" s="554"/>
      <c r="CZ43" s="554"/>
      <c r="DA43" s="554"/>
      <c r="DB43" s="554"/>
      <c r="DC43" s="554"/>
      <c r="DD43" s="554"/>
      <c r="DE43" s="554"/>
      <c r="DF43" s="554"/>
      <c r="DG43" s="554"/>
      <c r="DH43" s="554"/>
      <c r="DI43" s="554"/>
      <c r="DJ43" s="554"/>
      <c r="DK43" s="554"/>
      <c r="DL43" s="554"/>
      <c r="DM43" s="554"/>
      <c r="DN43" s="554"/>
      <c r="DO43" s="554"/>
      <c r="DP43" s="554"/>
      <c r="DQ43" s="554"/>
      <c r="DR43" s="554"/>
      <c r="DS43" s="554"/>
      <c r="DT43" s="554"/>
      <c r="DU43" s="554"/>
      <c r="DV43" s="554"/>
      <c r="DW43" s="554"/>
      <c r="DX43" s="554"/>
      <c r="DY43" s="554"/>
      <c r="DZ43" s="554"/>
      <c r="EA43" s="554"/>
      <c r="EB43" s="554"/>
      <c r="EC43" s="554"/>
      <c r="ED43" s="554"/>
      <c r="EE43" s="554"/>
      <c r="EF43" s="554"/>
      <c r="EG43" s="554"/>
      <c r="EH43" s="554"/>
      <c r="EI43" s="554"/>
      <c r="EJ43" s="554"/>
      <c r="EK43" s="555"/>
    </row>
    <row r="44" spans="1:141" s="25" customFormat="1" ht="13.5" thickBot="1" x14ac:dyDescent="0.25">
      <c r="A44" s="302" t="s">
        <v>38</v>
      </c>
      <c r="B44" s="302"/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  <c r="AA44" s="302"/>
      <c r="AB44" s="302"/>
      <c r="AC44" s="302"/>
      <c r="AD44" s="302"/>
      <c r="AE44" s="302"/>
      <c r="AF44" s="322" t="s">
        <v>42</v>
      </c>
      <c r="AG44" s="323"/>
      <c r="AH44" s="323"/>
      <c r="AI44" s="323"/>
      <c r="AJ44" s="323"/>
      <c r="AK44" s="323"/>
      <c r="AL44" s="556">
        <f>AL17+AL26+AL35</f>
        <v>85</v>
      </c>
      <c r="AM44" s="556"/>
      <c r="AN44" s="556"/>
      <c r="AO44" s="556"/>
      <c r="AP44" s="556"/>
      <c r="AQ44" s="556"/>
      <c r="AR44" s="556"/>
      <c r="AS44" s="556"/>
      <c r="AT44" s="556"/>
      <c r="AU44" s="556">
        <f>AU17+AU26+AU35</f>
        <v>2059010.58</v>
      </c>
      <c r="AV44" s="556"/>
      <c r="AW44" s="556"/>
      <c r="AX44" s="556"/>
      <c r="AY44" s="556"/>
      <c r="AZ44" s="556"/>
      <c r="BA44" s="556"/>
      <c r="BB44" s="556"/>
      <c r="BC44" s="556"/>
      <c r="BD44" s="556">
        <f>BD17+BD26+BD35</f>
        <v>5</v>
      </c>
      <c r="BE44" s="556"/>
      <c r="BF44" s="556"/>
      <c r="BG44" s="556"/>
      <c r="BH44" s="556"/>
      <c r="BI44" s="556"/>
      <c r="BJ44" s="556"/>
      <c r="BK44" s="556"/>
      <c r="BL44" s="556"/>
      <c r="BM44" s="556">
        <f>BM17+BM26+BM35</f>
        <v>270880.19</v>
      </c>
      <c r="BN44" s="556"/>
      <c r="BO44" s="556"/>
      <c r="BP44" s="556"/>
      <c r="BQ44" s="556"/>
      <c r="BR44" s="556"/>
      <c r="BS44" s="556"/>
      <c r="BT44" s="556"/>
      <c r="BU44" s="556"/>
      <c r="BV44" s="556">
        <f>BV17+BV26+BV35</f>
        <v>1</v>
      </c>
      <c r="BW44" s="556"/>
      <c r="BX44" s="556"/>
      <c r="BY44" s="556"/>
      <c r="BZ44" s="556"/>
      <c r="CA44" s="556"/>
      <c r="CB44" s="556"/>
      <c r="CC44" s="556"/>
      <c r="CD44" s="556">
        <f>CD17+CD26+CD35</f>
        <v>6980</v>
      </c>
      <c r="CE44" s="556"/>
      <c r="CF44" s="556"/>
      <c r="CG44" s="556"/>
      <c r="CH44" s="556"/>
      <c r="CI44" s="556"/>
      <c r="CJ44" s="556"/>
      <c r="CK44" s="556"/>
      <c r="CL44" s="556"/>
      <c r="CM44" s="556">
        <f>CM17+CM26+CM35</f>
        <v>2</v>
      </c>
      <c r="CN44" s="556"/>
      <c r="CO44" s="556"/>
      <c r="CP44" s="556"/>
      <c r="CQ44" s="556"/>
      <c r="CR44" s="556"/>
      <c r="CS44" s="556"/>
      <c r="CT44" s="556"/>
      <c r="CU44" s="556">
        <f>CU17</f>
        <v>399296</v>
      </c>
      <c r="CV44" s="556"/>
      <c r="CW44" s="556"/>
      <c r="CX44" s="556"/>
      <c r="CY44" s="556"/>
      <c r="CZ44" s="556"/>
      <c r="DA44" s="556"/>
      <c r="DB44" s="556"/>
      <c r="DC44" s="556"/>
      <c r="DD44" s="556">
        <f>DD17</f>
        <v>2</v>
      </c>
      <c r="DE44" s="556"/>
      <c r="DF44" s="556"/>
      <c r="DG44" s="556"/>
      <c r="DH44" s="556"/>
      <c r="DI44" s="556"/>
      <c r="DJ44" s="556"/>
      <c r="DK44" s="556"/>
      <c r="DL44" s="556">
        <f>DL17</f>
        <v>224490</v>
      </c>
      <c r="DM44" s="556"/>
      <c r="DN44" s="556"/>
      <c r="DO44" s="556"/>
      <c r="DP44" s="556"/>
      <c r="DQ44" s="556"/>
      <c r="DR44" s="556"/>
      <c r="DS44" s="556"/>
      <c r="DT44" s="556"/>
      <c r="DU44" s="556"/>
      <c r="DV44" s="556"/>
      <c r="DW44" s="556"/>
      <c r="DX44" s="556"/>
      <c r="DY44" s="556"/>
      <c r="DZ44" s="556"/>
      <c r="EA44" s="556"/>
      <c r="EB44" s="556"/>
      <c r="EC44" s="556"/>
      <c r="ED44" s="556"/>
      <c r="EE44" s="556"/>
      <c r="EF44" s="556"/>
      <c r="EG44" s="556"/>
      <c r="EH44" s="556"/>
      <c r="EI44" s="556"/>
      <c r="EJ44" s="556"/>
      <c r="EK44" s="566"/>
    </row>
    <row r="47" spans="1:141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</row>
    <row r="48" spans="1:141" s="2" customFormat="1" ht="12" customHeight="1" x14ac:dyDescent="0.2">
      <c r="A48" s="17" t="s">
        <v>1155</v>
      </c>
    </row>
  </sheetData>
  <customSheetViews>
    <customSheetView guid="{5B44D67A-4A8A-4B75-BA10-E8F24D4649E0}">
      <selection activeCell="DD33" sqref="DD33:DK33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DD33" sqref="DD33:DK33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DD33" sqref="DD33:DK33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78">
    <mergeCell ref="DL27:DT28"/>
    <mergeCell ref="DU3:EB3"/>
    <mergeCell ref="EC3:EK3"/>
    <mergeCell ref="BD3:BL3"/>
    <mergeCell ref="BM3:BU3"/>
    <mergeCell ref="BV3:CC3"/>
    <mergeCell ref="CD3:CL3"/>
    <mergeCell ref="CM3:CT3"/>
    <mergeCell ref="CU3:DC3"/>
    <mergeCell ref="DD3:DK3"/>
    <mergeCell ref="DL3:DT3"/>
    <mergeCell ref="CD26:CL26"/>
    <mergeCell ref="CM26:CT26"/>
    <mergeCell ref="CM6:CT6"/>
    <mergeCell ref="CU6:DC6"/>
    <mergeCell ref="CM17:CT17"/>
    <mergeCell ref="CU17:DC17"/>
    <mergeCell ref="CD18:CL19"/>
    <mergeCell ref="CM18:CT19"/>
    <mergeCell ref="CU18:DC19"/>
    <mergeCell ref="CD15:CL15"/>
    <mergeCell ref="CM15:CT15"/>
    <mergeCell ref="CU15:DC15"/>
    <mergeCell ref="CD16:CL16"/>
    <mergeCell ref="DD35:DK35"/>
    <mergeCell ref="DD36:DK37"/>
    <mergeCell ref="DD38:DK41"/>
    <mergeCell ref="DD42:DK42"/>
    <mergeCell ref="DD43:DK43"/>
    <mergeCell ref="DD44:DK44"/>
    <mergeCell ref="DD25:DK25"/>
    <mergeCell ref="DD26:DK26"/>
    <mergeCell ref="DD27:DK28"/>
    <mergeCell ref="DD29:DK32"/>
    <mergeCell ref="DD33:DK33"/>
    <mergeCell ref="DD34:DK34"/>
    <mergeCell ref="CU43:DC43"/>
    <mergeCell ref="CU26:DC26"/>
    <mergeCell ref="CD27:CL28"/>
    <mergeCell ref="CM27:CT28"/>
    <mergeCell ref="CU27:DC28"/>
    <mergeCell ref="CU38:DC41"/>
    <mergeCell ref="CD42:CL42"/>
    <mergeCell ref="CM42:CT42"/>
    <mergeCell ref="CU42:DC42"/>
    <mergeCell ref="CD35:CL35"/>
    <mergeCell ref="CM35:CT35"/>
    <mergeCell ref="CU35:DC35"/>
    <mergeCell ref="CD36:CL37"/>
    <mergeCell ref="CM36:CT37"/>
    <mergeCell ref="CU36:DC37"/>
    <mergeCell ref="CU29:DC32"/>
    <mergeCell ref="CD33:CL33"/>
    <mergeCell ref="CM33:CT33"/>
    <mergeCell ref="CU33:DC33"/>
    <mergeCell ref="CD17:CL17"/>
    <mergeCell ref="AL42:AT42"/>
    <mergeCell ref="AU42:BC42"/>
    <mergeCell ref="BD42:BL42"/>
    <mergeCell ref="BM42:BU42"/>
    <mergeCell ref="BV44:CC44"/>
    <mergeCell ref="DL44:DT44"/>
    <mergeCell ref="BV33:CC33"/>
    <mergeCell ref="DL33:DT33"/>
    <mergeCell ref="AU27:BC28"/>
    <mergeCell ref="BD27:BL28"/>
    <mergeCell ref="BM27:BU28"/>
    <mergeCell ref="BV27:CC28"/>
    <mergeCell ref="AL20:AT23"/>
    <mergeCell ref="AU20:BC23"/>
    <mergeCell ref="BD20:BL23"/>
    <mergeCell ref="BM20:BU23"/>
    <mergeCell ref="BV20:CC23"/>
    <mergeCell ref="DL20:DT23"/>
    <mergeCell ref="CD44:CL44"/>
    <mergeCell ref="CM44:CT44"/>
    <mergeCell ref="CU44:DC44"/>
    <mergeCell ref="CD43:CL43"/>
    <mergeCell ref="CM43:CT43"/>
    <mergeCell ref="DU44:EB44"/>
    <mergeCell ref="EC44:EK44"/>
    <mergeCell ref="CD4:CL4"/>
    <mergeCell ref="CM4:CT4"/>
    <mergeCell ref="CU4:DC4"/>
    <mergeCell ref="BV43:CC43"/>
    <mergeCell ref="DL43:DT43"/>
    <mergeCell ref="DU43:EB43"/>
    <mergeCell ref="EC43:EK43"/>
    <mergeCell ref="EC42:EK42"/>
    <mergeCell ref="BV36:CC37"/>
    <mergeCell ref="DL36:DT37"/>
    <mergeCell ref="DU36:EB37"/>
    <mergeCell ref="EC36:EK37"/>
    <mergeCell ref="EC35:EK35"/>
    <mergeCell ref="BV34:CC34"/>
    <mergeCell ref="DL34:DT34"/>
    <mergeCell ref="DU34:EB34"/>
    <mergeCell ref="DU38:EB41"/>
    <mergeCell ref="EC38:EK41"/>
    <mergeCell ref="DL42:DT42"/>
    <mergeCell ref="DU42:EB42"/>
    <mergeCell ref="EC33:EK33"/>
    <mergeCell ref="EC34:EK34"/>
    <mergeCell ref="A39:AE39"/>
    <mergeCell ref="A40:AE40"/>
    <mergeCell ref="A41:AE41"/>
    <mergeCell ref="CD38:CL41"/>
    <mergeCell ref="CM38:CT41"/>
    <mergeCell ref="A44:AE44"/>
    <mergeCell ref="AF44:AK44"/>
    <mergeCell ref="AL44:AT44"/>
    <mergeCell ref="AU44:BC44"/>
    <mergeCell ref="BD44:BL44"/>
    <mergeCell ref="BM44:BU44"/>
    <mergeCell ref="BV42:CC42"/>
    <mergeCell ref="A43:AE43"/>
    <mergeCell ref="AF43:AK43"/>
    <mergeCell ref="AL43:AT43"/>
    <mergeCell ref="AU43:BC43"/>
    <mergeCell ref="BD43:BL43"/>
    <mergeCell ref="BM43:BU43"/>
    <mergeCell ref="A42:AE42"/>
    <mergeCell ref="AF42:AK42"/>
    <mergeCell ref="A37:AE37"/>
    <mergeCell ref="A38:AE38"/>
    <mergeCell ref="AF38:AK41"/>
    <mergeCell ref="AL38:AT41"/>
    <mergeCell ref="AU38:BC41"/>
    <mergeCell ref="BD38:BL41"/>
    <mergeCell ref="BV35:CC35"/>
    <mergeCell ref="DL35:DT35"/>
    <mergeCell ref="DU35:EB35"/>
    <mergeCell ref="A36:AE36"/>
    <mergeCell ref="AF36:AK37"/>
    <mergeCell ref="AL36:AT37"/>
    <mergeCell ref="AU36:BC37"/>
    <mergeCell ref="BD36:BL37"/>
    <mergeCell ref="BM36:BU37"/>
    <mergeCell ref="A35:AE35"/>
    <mergeCell ref="AF35:AK35"/>
    <mergeCell ref="AL35:AT35"/>
    <mergeCell ref="AU35:BC35"/>
    <mergeCell ref="BD35:BL35"/>
    <mergeCell ref="BM35:BU35"/>
    <mergeCell ref="BM38:BU41"/>
    <mergeCell ref="BV38:CC41"/>
    <mergeCell ref="DL38:DT41"/>
    <mergeCell ref="A34:AE34"/>
    <mergeCell ref="AF34:AK34"/>
    <mergeCell ref="AL34:AT34"/>
    <mergeCell ref="AU34:BC34"/>
    <mergeCell ref="BD34:BL34"/>
    <mergeCell ref="BM34:BU34"/>
    <mergeCell ref="A33:AE33"/>
    <mergeCell ref="AF33:AK33"/>
    <mergeCell ref="AL33:AT33"/>
    <mergeCell ref="AU33:BC33"/>
    <mergeCell ref="BD33:BL33"/>
    <mergeCell ref="BM33:BU33"/>
    <mergeCell ref="DU33:EB33"/>
    <mergeCell ref="CD34:CL34"/>
    <mergeCell ref="CM34:CT34"/>
    <mergeCell ref="CU34:DC34"/>
    <mergeCell ref="EC27:EK28"/>
    <mergeCell ref="A28:AE28"/>
    <mergeCell ref="A29:AE29"/>
    <mergeCell ref="AF29:AK32"/>
    <mergeCell ref="AL29:AT32"/>
    <mergeCell ref="AU29:BC32"/>
    <mergeCell ref="BD29:BL32"/>
    <mergeCell ref="BM29:BU32"/>
    <mergeCell ref="BV29:CC32"/>
    <mergeCell ref="DL29:DT32"/>
    <mergeCell ref="DU29:EB32"/>
    <mergeCell ref="EC29:EK32"/>
    <mergeCell ref="A30:AE30"/>
    <mergeCell ref="A31:AE31"/>
    <mergeCell ref="A32:AE32"/>
    <mergeCell ref="CD29:CL32"/>
    <mergeCell ref="CM29:CT32"/>
    <mergeCell ref="A27:AE27"/>
    <mergeCell ref="AF27:AK28"/>
    <mergeCell ref="AL27:AT28"/>
    <mergeCell ref="DU27:EB28"/>
    <mergeCell ref="BV25:CC25"/>
    <mergeCell ref="DL25:DT25"/>
    <mergeCell ref="DU25:EB25"/>
    <mergeCell ref="EC25:EK25"/>
    <mergeCell ref="A26:AE26"/>
    <mergeCell ref="AF26:AK26"/>
    <mergeCell ref="AL26:AT26"/>
    <mergeCell ref="AU26:BC26"/>
    <mergeCell ref="BD26:BL26"/>
    <mergeCell ref="BM26:BU26"/>
    <mergeCell ref="BV26:CC26"/>
    <mergeCell ref="DL26:DT26"/>
    <mergeCell ref="DU26:EB26"/>
    <mergeCell ref="EC26:EK26"/>
    <mergeCell ref="CD25:CL25"/>
    <mergeCell ref="CM25:CT25"/>
    <mergeCell ref="CU25:DC25"/>
    <mergeCell ref="A25:AE25"/>
    <mergeCell ref="AF25:AK25"/>
    <mergeCell ref="AL25:AT25"/>
    <mergeCell ref="AU25:BC25"/>
    <mergeCell ref="BD25:BL25"/>
    <mergeCell ref="BM25:BU25"/>
    <mergeCell ref="A24:AE24"/>
    <mergeCell ref="AF24:AK24"/>
    <mergeCell ref="AL24:AT24"/>
    <mergeCell ref="AU24:BC24"/>
    <mergeCell ref="BD24:BL24"/>
    <mergeCell ref="BM24:BU24"/>
    <mergeCell ref="EC20:EK23"/>
    <mergeCell ref="A21:AE21"/>
    <mergeCell ref="A22:AE22"/>
    <mergeCell ref="A23:AE23"/>
    <mergeCell ref="CD20:CL23"/>
    <mergeCell ref="CM20:CT23"/>
    <mergeCell ref="BV24:CC24"/>
    <mergeCell ref="DL24:DT24"/>
    <mergeCell ref="DU24:EB24"/>
    <mergeCell ref="EC24:EK24"/>
    <mergeCell ref="DD20:DK23"/>
    <mergeCell ref="DD24:DK24"/>
    <mergeCell ref="CU20:DC23"/>
    <mergeCell ref="CD24:CL24"/>
    <mergeCell ref="CM24:CT24"/>
    <mergeCell ref="CU24:DC24"/>
    <mergeCell ref="A20:AE20"/>
    <mergeCell ref="AF20:AK23"/>
    <mergeCell ref="DU20:EB23"/>
    <mergeCell ref="EC17:EK17"/>
    <mergeCell ref="A18:AE18"/>
    <mergeCell ref="AF18:AK19"/>
    <mergeCell ref="AL18:AT19"/>
    <mergeCell ref="AU18:BC19"/>
    <mergeCell ref="BD18:BL19"/>
    <mergeCell ref="BM18:BU19"/>
    <mergeCell ref="BV18:CC19"/>
    <mergeCell ref="DL18:DT19"/>
    <mergeCell ref="DU18:EB19"/>
    <mergeCell ref="EC18:EK19"/>
    <mergeCell ref="A19:AE19"/>
    <mergeCell ref="DD17:DK17"/>
    <mergeCell ref="DD18:DK19"/>
    <mergeCell ref="A17:AE17"/>
    <mergeCell ref="AF17:AK17"/>
    <mergeCell ref="AL17:AT17"/>
    <mergeCell ref="AU17:BC17"/>
    <mergeCell ref="BD17:BL17"/>
    <mergeCell ref="BM17:BU17"/>
    <mergeCell ref="BV17:CC17"/>
    <mergeCell ref="DL17:DT17"/>
    <mergeCell ref="DU17:EB17"/>
    <mergeCell ref="BV15:CC15"/>
    <mergeCell ref="DL15:DT15"/>
    <mergeCell ref="DU15:EB15"/>
    <mergeCell ref="EC15:EK15"/>
    <mergeCell ref="A16:AE16"/>
    <mergeCell ref="AF16:AK16"/>
    <mergeCell ref="AL16:AT16"/>
    <mergeCell ref="AU16:BC16"/>
    <mergeCell ref="BD16:BL16"/>
    <mergeCell ref="BM16:BU16"/>
    <mergeCell ref="A15:AE15"/>
    <mergeCell ref="AF15:AK15"/>
    <mergeCell ref="AL15:AT15"/>
    <mergeCell ref="AU15:BC15"/>
    <mergeCell ref="BD15:BL15"/>
    <mergeCell ref="BM15:BU15"/>
    <mergeCell ref="BV16:CC16"/>
    <mergeCell ref="DL16:DT16"/>
    <mergeCell ref="DU16:EB16"/>
    <mergeCell ref="EC16:EK16"/>
    <mergeCell ref="DD15:DK15"/>
    <mergeCell ref="DD16:DK16"/>
    <mergeCell ref="CM16:CT16"/>
    <mergeCell ref="CU16:DC16"/>
    <mergeCell ref="BV11:CC14"/>
    <mergeCell ref="DL11:DT14"/>
    <mergeCell ref="DU11:EB14"/>
    <mergeCell ref="EC11:EK14"/>
    <mergeCell ref="A12:AE12"/>
    <mergeCell ref="A13:AE13"/>
    <mergeCell ref="A14:AE14"/>
    <mergeCell ref="CD11:CL14"/>
    <mergeCell ref="CM11:CT14"/>
    <mergeCell ref="CU11:DC14"/>
    <mergeCell ref="A11:AE11"/>
    <mergeCell ref="AF11:AK14"/>
    <mergeCell ref="AL11:AT14"/>
    <mergeCell ref="AU11:BC14"/>
    <mergeCell ref="BD11:BL14"/>
    <mergeCell ref="BM11:BU14"/>
    <mergeCell ref="DD11:DK14"/>
    <mergeCell ref="DU9:EB10"/>
    <mergeCell ref="EC9:EK10"/>
    <mergeCell ref="A10:AE10"/>
    <mergeCell ref="BV7:CC8"/>
    <mergeCell ref="DL7:DT8"/>
    <mergeCell ref="DU7:EB8"/>
    <mergeCell ref="EC7:EK8"/>
    <mergeCell ref="A8:AE8"/>
    <mergeCell ref="A9:AE9"/>
    <mergeCell ref="AF9:AK10"/>
    <mergeCell ref="AL9:AT10"/>
    <mergeCell ref="AU9:BC10"/>
    <mergeCell ref="BD9:BL10"/>
    <mergeCell ref="CD7:CL8"/>
    <mergeCell ref="CM7:CT8"/>
    <mergeCell ref="CU7:DC8"/>
    <mergeCell ref="CD9:CL10"/>
    <mergeCell ref="CM9:CT10"/>
    <mergeCell ref="CU9:DC10"/>
    <mergeCell ref="A7:AE7"/>
    <mergeCell ref="AF7:AK8"/>
    <mergeCell ref="AL7:AT8"/>
    <mergeCell ref="AU7:BC8"/>
    <mergeCell ref="BD7:BL8"/>
    <mergeCell ref="DU5:EB5"/>
    <mergeCell ref="EC5:EK5"/>
    <mergeCell ref="A6:AE6"/>
    <mergeCell ref="AF6:AK6"/>
    <mergeCell ref="AL6:AT6"/>
    <mergeCell ref="AU6:BC6"/>
    <mergeCell ref="BD6:BL6"/>
    <mergeCell ref="BM6:BU6"/>
    <mergeCell ref="A5:AE5"/>
    <mergeCell ref="AF5:AK5"/>
    <mergeCell ref="AL5:AT5"/>
    <mergeCell ref="AU5:BC5"/>
    <mergeCell ref="BD5:BL5"/>
    <mergeCell ref="BM5:BU5"/>
    <mergeCell ref="BV6:CC6"/>
    <mergeCell ref="DL6:DT6"/>
    <mergeCell ref="DU6:EB6"/>
    <mergeCell ref="EC6:EK6"/>
    <mergeCell ref="DD5:DK5"/>
    <mergeCell ref="DD6:DK6"/>
    <mergeCell ref="BD2:BU2"/>
    <mergeCell ref="BV2:CL2"/>
    <mergeCell ref="CM2:DC2"/>
    <mergeCell ref="BM7:BU8"/>
    <mergeCell ref="BM9:BU10"/>
    <mergeCell ref="BV9:CC10"/>
    <mergeCell ref="DL9:DT10"/>
    <mergeCell ref="BV5:CC5"/>
    <mergeCell ref="DL5:DT5"/>
    <mergeCell ref="DD4:DK4"/>
    <mergeCell ref="DL4:DT4"/>
    <mergeCell ref="DD7:DK8"/>
    <mergeCell ref="DD9:DK10"/>
    <mergeCell ref="DD2:DT2"/>
    <mergeCell ref="DU2:EK2"/>
    <mergeCell ref="DU4:EB4"/>
    <mergeCell ref="EC4:EK4"/>
    <mergeCell ref="CD5:CL5"/>
    <mergeCell ref="CM5:CT5"/>
    <mergeCell ref="CU5:DC5"/>
    <mergeCell ref="CD6:CL6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BM4:BU4"/>
    <mergeCell ref="BV4:CC4"/>
    <mergeCell ref="A3:AE3"/>
    <mergeCell ref="AF3:AK3"/>
    <mergeCell ref="AL3:AT3"/>
    <mergeCell ref="AU3:BC3"/>
    <mergeCell ref="AL2:BC2"/>
  </mergeCells>
  <pageMargins left="0.59055118110236227" right="0.39370078740157483" top="0.78740157480314965" bottom="0.39370078740157483" header="0.27559055118110237" footer="0.27559055118110237"/>
  <pageSetup paperSize="8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L43"/>
  <sheetViews>
    <sheetView view="pageBreakPreview" zoomScale="60" zoomScaleNormal="85" workbookViewId="0">
      <selection activeCell="A38" sqref="A38:CW40"/>
    </sheetView>
  </sheetViews>
  <sheetFormatPr defaultColWidth="1.42578125" defaultRowHeight="15.75" x14ac:dyDescent="0.25"/>
  <cols>
    <col min="1" max="16384" width="1.42578125" style="1"/>
  </cols>
  <sheetData>
    <row r="1" spans="1:142" s="25" customFormat="1" ht="12.75" customHeight="1" x14ac:dyDescent="0.2">
      <c r="A1" s="510" t="s">
        <v>93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365"/>
      <c r="AF1" s="348" t="s">
        <v>18</v>
      </c>
      <c r="AG1" s="510"/>
      <c r="AH1" s="510"/>
      <c r="AI1" s="510"/>
      <c r="AJ1" s="510"/>
      <c r="AK1" s="365"/>
      <c r="AL1" s="543" t="s">
        <v>596</v>
      </c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  <c r="BY1" s="544"/>
      <c r="BZ1" s="544"/>
      <c r="CA1" s="544"/>
      <c r="CB1" s="544"/>
      <c r="CC1" s="544"/>
      <c r="CD1" s="544"/>
      <c r="CE1" s="544"/>
      <c r="CF1" s="544"/>
      <c r="CG1" s="544"/>
      <c r="CH1" s="544"/>
      <c r="CI1" s="544"/>
      <c r="CJ1" s="544"/>
      <c r="CK1" s="544"/>
      <c r="CL1" s="544"/>
      <c r="CM1" s="544"/>
      <c r="CN1" s="544"/>
      <c r="CO1" s="544"/>
      <c r="CP1" s="544"/>
      <c r="CQ1" s="544"/>
      <c r="CR1" s="544"/>
      <c r="CS1" s="544"/>
      <c r="CT1" s="544"/>
      <c r="CU1" s="544"/>
      <c r="CV1" s="544"/>
      <c r="CW1" s="544"/>
      <c r="CX1" s="544"/>
      <c r="CY1" s="544"/>
      <c r="CZ1" s="544"/>
      <c r="DA1" s="544"/>
      <c r="DB1" s="544"/>
      <c r="DC1" s="544"/>
      <c r="DD1" s="544"/>
      <c r="DE1" s="544"/>
      <c r="DF1" s="544"/>
      <c r="DG1" s="544"/>
      <c r="DH1" s="544"/>
      <c r="DI1" s="544"/>
      <c r="DJ1" s="544"/>
      <c r="DK1" s="544"/>
      <c r="DL1" s="544"/>
      <c r="DM1" s="544"/>
      <c r="DN1" s="544"/>
      <c r="DO1" s="544"/>
      <c r="DP1" s="544"/>
      <c r="DQ1" s="544"/>
      <c r="DR1" s="544"/>
      <c r="DS1" s="544"/>
      <c r="DT1" s="544"/>
      <c r="DU1" s="544"/>
      <c r="DV1" s="544"/>
      <c r="DW1" s="544"/>
      <c r="DX1" s="544"/>
      <c r="DY1" s="544"/>
      <c r="DZ1" s="544"/>
      <c r="EA1" s="544"/>
      <c r="EB1" s="544"/>
      <c r="EC1" s="544"/>
      <c r="ED1" s="544"/>
      <c r="EE1" s="544"/>
      <c r="EF1" s="544"/>
      <c r="EG1" s="544"/>
      <c r="EH1" s="544"/>
      <c r="EI1" s="544"/>
      <c r="EJ1" s="544"/>
      <c r="EK1" s="544"/>
      <c r="EL1" s="76"/>
    </row>
    <row r="2" spans="1:142" s="25" customFormat="1" ht="12.75" x14ac:dyDescent="0.2">
      <c r="A2" s="512" t="s">
        <v>557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364"/>
      <c r="AF2" s="360" t="s">
        <v>21</v>
      </c>
      <c r="AG2" s="512"/>
      <c r="AH2" s="512"/>
      <c r="AI2" s="512"/>
      <c r="AJ2" s="512"/>
      <c r="AK2" s="364"/>
      <c r="AL2" s="363" t="s">
        <v>597</v>
      </c>
      <c r="AM2" s="241"/>
      <c r="AN2" s="241"/>
      <c r="AO2" s="241"/>
      <c r="AP2" s="241"/>
      <c r="AQ2" s="241"/>
      <c r="AR2" s="241"/>
      <c r="AS2" s="241"/>
      <c r="AT2" s="241"/>
      <c r="AU2" s="241"/>
      <c r="AV2" s="241"/>
      <c r="AW2" s="241"/>
      <c r="AX2" s="241"/>
      <c r="AY2" s="241"/>
      <c r="AZ2" s="241"/>
      <c r="BA2" s="241"/>
      <c r="BB2" s="241"/>
      <c r="BC2" s="241"/>
      <c r="BD2" s="241"/>
      <c r="BE2" s="241"/>
      <c r="BF2" s="241"/>
      <c r="BG2" s="241"/>
      <c r="BH2" s="241"/>
      <c r="BI2" s="241"/>
      <c r="BJ2" s="241"/>
      <c r="BK2" s="241"/>
      <c r="BL2" s="241"/>
      <c r="BM2" s="241"/>
      <c r="BN2" s="241"/>
      <c r="BO2" s="241"/>
      <c r="BP2" s="241"/>
      <c r="BQ2" s="241"/>
      <c r="BR2" s="241"/>
      <c r="BS2" s="241"/>
      <c r="BT2" s="241"/>
      <c r="BU2" s="241"/>
      <c r="BV2" s="241"/>
      <c r="BW2" s="241"/>
      <c r="BX2" s="241"/>
      <c r="BY2" s="241"/>
      <c r="BZ2" s="241"/>
      <c r="CA2" s="241"/>
      <c r="CB2" s="241"/>
      <c r="CC2" s="241"/>
      <c r="CD2" s="241"/>
      <c r="CE2" s="241"/>
      <c r="CF2" s="241"/>
      <c r="CG2" s="241"/>
      <c r="CH2" s="241"/>
      <c r="CI2" s="241"/>
      <c r="CJ2" s="241"/>
      <c r="CK2" s="241"/>
      <c r="CL2" s="241"/>
      <c r="CM2" s="241"/>
      <c r="CN2" s="241"/>
      <c r="CO2" s="241"/>
      <c r="CP2" s="241"/>
      <c r="CQ2" s="241"/>
      <c r="CR2" s="241"/>
      <c r="CS2" s="241"/>
      <c r="CT2" s="241"/>
      <c r="CU2" s="241"/>
      <c r="CV2" s="241"/>
      <c r="CW2" s="241"/>
      <c r="CX2" s="241"/>
      <c r="CY2" s="241"/>
      <c r="CZ2" s="241"/>
      <c r="DA2" s="241"/>
      <c r="DB2" s="241"/>
      <c r="DC2" s="241"/>
      <c r="DD2" s="241"/>
      <c r="DE2" s="241"/>
      <c r="DF2" s="241"/>
      <c r="DG2" s="241"/>
      <c r="DH2" s="241"/>
      <c r="DI2" s="241"/>
      <c r="DJ2" s="241"/>
      <c r="DK2" s="241"/>
      <c r="DL2" s="241"/>
      <c r="DM2" s="241"/>
      <c r="DN2" s="241"/>
      <c r="DO2" s="241"/>
      <c r="DP2" s="241"/>
      <c r="DQ2" s="241"/>
      <c r="DR2" s="241"/>
      <c r="DS2" s="241"/>
      <c r="DT2" s="241"/>
      <c r="DU2" s="241"/>
      <c r="DV2" s="241"/>
      <c r="DW2" s="241"/>
      <c r="DX2" s="241"/>
      <c r="DY2" s="241"/>
      <c r="DZ2" s="241"/>
      <c r="EA2" s="241"/>
      <c r="EB2" s="241"/>
      <c r="EC2" s="241"/>
      <c r="ED2" s="241"/>
      <c r="EE2" s="241"/>
      <c r="EF2" s="241"/>
      <c r="EG2" s="241"/>
      <c r="EH2" s="241"/>
      <c r="EI2" s="241"/>
      <c r="EJ2" s="241"/>
      <c r="EK2" s="241"/>
      <c r="EL2" s="76"/>
    </row>
    <row r="3" spans="1:142" s="25" customFormat="1" ht="12.75" x14ac:dyDescent="0.2">
      <c r="A3" s="512"/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364"/>
      <c r="AF3" s="360"/>
      <c r="AG3" s="512"/>
      <c r="AH3" s="512"/>
      <c r="AI3" s="512"/>
      <c r="AJ3" s="512"/>
      <c r="AK3" s="364"/>
      <c r="AL3" s="359" t="s">
        <v>598</v>
      </c>
      <c r="AM3" s="359"/>
      <c r="AN3" s="359"/>
      <c r="AO3" s="359"/>
      <c r="AP3" s="359"/>
      <c r="AQ3" s="359"/>
      <c r="AR3" s="359"/>
      <c r="AS3" s="359"/>
      <c r="AT3" s="359"/>
      <c r="AU3" s="359" t="s">
        <v>600</v>
      </c>
      <c r="AV3" s="359"/>
      <c r="AW3" s="359"/>
      <c r="AX3" s="359"/>
      <c r="AY3" s="359"/>
      <c r="AZ3" s="359"/>
      <c r="BA3" s="359"/>
      <c r="BB3" s="359"/>
      <c r="BC3" s="359"/>
      <c r="BD3" s="359" t="s">
        <v>601</v>
      </c>
      <c r="BE3" s="359"/>
      <c r="BF3" s="359"/>
      <c r="BG3" s="359"/>
      <c r="BH3" s="359"/>
      <c r="BI3" s="359"/>
      <c r="BJ3" s="359"/>
      <c r="BK3" s="359"/>
      <c r="BL3" s="359"/>
      <c r="BM3" s="359" t="s">
        <v>602</v>
      </c>
      <c r="BN3" s="359"/>
      <c r="BO3" s="359"/>
      <c r="BP3" s="359"/>
      <c r="BQ3" s="359"/>
      <c r="BR3" s="359"/>
      <c r="BS3" s="359"/>
      <c r="BT3" s="359"/>
      <c r="BU3" s="359"/>
      <c r="BV3" s="359" t="s">
        <v>603</v>
      </c>
      <c r="BW3" s="359"/>
      <c r="BX3" s="359"/>
      <c r="BY3" s="359"/>
      <c r="BZ3" s="359"/>
      <c r="CA3" s="359"/>
      <c r="CB3" s="359"/>
      <c r="CC3" s="359"/>
      <c r="CD3" s="359"/>
      <c r="CE3" s="359" t="s">
        <v>604</v>
      </c>
      <c r="CF3" s="359"/>
      <c r="CG3" s="359"/>
      <c r="CH3" s="359"/>
      <c r="CI3" s="359"/>
      <c r="CJ3" s="359"/>
      <c r="CK3" s="359"/>
      <c r="CL3" s="359"/>
      <c r="CM3" s="359"/>
      <c r="CN3" s="359" t="s">
        <v>605</v>
      </c>
      <c r="CO3" s="359"/>
      <c r="CP3" s="359"/>
      <c r="CQ3" s="359"/>
      <c r="CR3" s="359"/>
      <c r="CS3" s="359"/>
      <c r="CT3" s="359"/>
      <c r="CU3" s="359"/>
      <c r="CV3" s="359"/>
      <c r="CW3" s="359"/>
      <c r="CX3" s="359" t="s">
        <v>606</v>
      </c>
      <c r="CY3" s="359"/>
      <c r="CZ3" s="359"/>
      <c r="DA3" s="359"/>
      <c r="DB3" s="359"/>
      <c r="DC3" s="359"/>
      <c r="DD3" s="359"/>
      <c r="DE3" s="359"/>
      <c r="DF3" s="359"/>
      <c r="DG3" s="359"/>
      <c r="DH3" s="359" t="s">
        <v>607</v>
      </c>
      <c r="DI3" s="359"/>
      <c r="DJ3" s="359"/>
      <c r="DK3" s="359"/>
      <c r="DL3" s="359"/>
      <c r="DM3" s="359"/>
      <c r="DN3" s="359"/>
      <c r="DO3" s="359"/>
      <c r="DP3" s="359"/>
      <c r="DQ3" s="359"/>
      <c r="DR3" s="359" t="s">
        <v>608</v>
      </c>
      <c r="DS3" s="359"/>
      <c r="DT3" s="359"/>
      <c r="DU3" s="359"/>
      <c r="DV3" s="359"/>
      <c r="DW3" s="359"/>
      <c r="DX3" s="359"/>
      <c r="DY3" s="359"/>
      <c r="DZ3" s="359"/>
      <c r="EA3" s="359"/>
      <c r="EB3" s="347" t="s">
        <v>609</v>
      </c>
      <c r="EC3" s="347"/>
      <c r="ED3" s="347"/>
      <c r="EE3" s="347"/>
      <c r="EF3" s="347"/>
      <c r="EG3" s="347"/>
      <c r="EH3" s="347"/>
      <c r="EI3" s="347"/>
      <c r="EJ3" s="347"/>
      <c r="EK3" s="348"/>
      <c r="EL3" s="76"/>
    </row>
    <row r="4" spans="1:142" s="25" customFormat="1" ht="12.75" x14ac:dyDescent="0.2">
      <c r="A4" s="512"/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364"/>
      <c r="AF4" s="360"/>
      <c r="AG4" s="512"/>
      <c r="AH4" s="512"/>
      <c r="AI4" s="512"/>
      <c r="AJ4" s="512"/>
      <c r="AK4" s="364"/>
      <c r="AL4" s="359" t="s">
        <v>599</v>
      </c>
      <c r="AM4" s="359"/>
      <c r="AN4" s="359"/>
      <c r="AO4" s="359"/>
      <c r="AP4" s="359"/>
      <c r="AQ4" s="359"/>
      <c r="AR4" s="359"/>
      <c r="AS4" s="359"/>
      <c r="AT4" s="359"/>
      <c r="AU4" s="359" t="s">
        <v>599</v>
      </c>
      <c r="AV4" s="359"/>
      <c r="AW4" s="359"/>
      <c r="AX4" s="359"/>
      <c r="AY4" s="359"/>
      <c r="AZ4" s="359"/>
      <c r="BA4" s="359"/>
      <c r="BB4" s="359"/>
      <c r="BC4" s="359"/>
      <c r="BD4" s="359" t="s">
        <v>599</v>
      </c>
      <c r="BE4" s="359"/>
      <c r="BF4" s="359"/>
      <c r="BG4" s="359"/>
      <c r="BH4" s="359"/>
      <c r="BI4" s="359"/>
      <c r="BJ4" s="359"/>
      <c r="BK4" s="359"/>
      <c r="BL4" s="359"/>
      <c r="BM4" s="359" t="s">
        <v>599</v>
      </c>
      <c r="BN4" s="359"/>
      <c r="BO4" s="359"/>
      <c r="BP4" s="359"/>
      <c r="BQ4" s="359"/>
      <c r="BR4" s="359"/>
      <c r="BS4" s="359"/>
      <c r="BT4" s="359"/>
      <c r="BU4" s="359"/>
      <c r="BV4" s="359" t="s">
        <v>599</v>
      </c>
      <c r="BW4" s="359"/>
      <c r="BX4" s="359"/>
      <c r="BY4" s="359"/>
      <c r="BZ4" s="359"/>
      <c r="CA4" s="359"/>
      <c r="CB4" s="359"/>
      <c r="CC4" s="359"/>
      <c r="CD4" s="359"/>
      <c r="CE4" s="359" t="s">
        <v>599</v>
      </c>
      <c r="CF4" s="359"/>
      <c r="CG4" s="359"/>
      <c r="CH4" s="359"/>
      <c r="CI4" s="359"/>
      <c r="CJ4" s="359"/>
      <c r="CK4" s="359"/>
      <c r="CL4" s="359"/>
      <c r="CM4" s="359"/>
      <c r="CN4" s="359" t="s">
        <v>599</v>
      </c>
      <c r="CO4" s="359"/>
      <c r="CP4" s="359"/>
      <c r="CQ4" s="359"/>
      <c r="CR4" s="359"/>
      <c r="CS4" s="359"/>
      <c r="CT4" s="359"/>
      <c r="CU4" s="359"/>
      <c r="CV4" s="359"/>
      <c r="CW4" s="359"/>
      <c r="CX4" s="359" t="s">
        <v>599</v>
      </c>
      <c r="CY4" s="359"/>
      <c r="CZ4" s="359"/>
      <c r="DA4" s="359"/>
      <c r="DB4" s="359"/>
      <c r="DC4" s="359"/>
      <c r="DD4" s="359"/>
      <c r="DE4" s="359"/>
      <c r="DF4" s="359"/>
      <c r="DG4" s="359"/>
      <c r="DH4" s="359" t="s">
        <v>599</v>
      </c>
      <c r="DI4" s="359"/>
      <c r="DJ4" s="359"/>
      <c r="DK4" s="359"/>
      <c r="DL4" s="359"/>
      <c r="DM4" s="359"/>
      <c r="DN4" s="359"/>
      <c r="DO4" s="359"/>
      <c r="DP4" s="359"/>
      <c r="DQ4" s="359"/>
      <c r="DR4" s="359" t="s">
        <v>599</v>
      </c>
      <c r="DS4" s="359"/>
      <c r="DT4" s="359"/>
      <c r="DU4" s="359"/>
      <c r="DV4" s="359"/>
      <c r="DW4" s="359"/>
      <c r="DX4" s="359"/>
      <c r="DY4" s="359"/>
      <c r="DZ4" s="359"/>
      <c r="EA4" s="359"/>
      <c r="EB4" s="359" t="s">
        <v>610</v>
      </c>
      <c r="EC4" s="359"/>
      <c r="ED4" s="359"/>
      <c r="EE4" s="359"/>
      <c r="EF4" s="359"/>
      <c r="EG4" s="359"/>
      <c r="EH4" s="359"/>
      <c r="EI4" s="359"/>
      <c r="EJ4" s="359"/>
      <c r="EK4" s="360"/>
      <c r="EL4" s="76"/>
    </row>
    <row r="5" spans="1:142" s="25" customFormat="1" ht="13.5" thickBot="1" x14ac:dyDescent="0.25">
      <c r="A5" s="356">
        <v>1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  <c r="W5" s="357"/>
      <c r="X5" s="357"/>
      <c r="Y5" s="357"/>
      <c r="Z5" s="357"/>
      <c r="AA5" s="357"/>
      <c r="AB5" s="357"/>
      <c r="AC5" s="357"/>
      <c r="AD5" s="357"/>
      <c r="AE5" s="357"/>
      <c r="AF5" s="347">
        <v>2</v>
      </c>
      <c r="AG5" s="347"/>
      <c r="AH5" s="347"/>
      <c r="AI5" s="347"/>
      <c r="AJ5" s="347"/>
      <c r="AK5" s="347"/>
      <c r="AL5" s="347">
        <v>23</v>
      </c>
      <c r="AM5" s="347"/>
      <c r="AN5" s="347"/>
      <c r="AO5" s="347"/>
      <c r="AP5" s="347"/>
      <c r="AQ5" s="347"/>
      <c r="AR5" s="347"/>
      <c r="AS5" s="347"/>
      <c r="AT5" s="347"/>
      <c r="AU5" s="347">
        <v>24</v>
      </c>
      <c r="AV5" s="347"/>
      <c r="AW5" s="347"/>
      <c r="AX5" s="347"/>
      <c r="AY5" s="347"/>
      <c r="AZ5" s="347"/>
      <c r="BA5" s="347"/>
      <c r="BB5" s="347"/>
      <c r="BC5" s="347"/>
      <c r="BD5" s="347">
        <v>25</v>
      </c>
      <c r="BE5" s="347"/>
      <c r="BF5" s="347"/>
      <c r="BG5" s="347"/>
      <c r="BH5" s="347"/>
      <c r="BI5" s="347"/>
      <c r="BJ5" s="347"/>
      <c r="BK5" s="347"/>
      <c r="BL5" s="347"/>
      <c r="BM5" s="347">
        <v>26</v>
      </c>
      <c r="BN5" s="347"/>
      <c r="BO5" s="347"/>
      <c r="BP5" s="347"/>
      <c r="BQ5" s="347"/>
      <c r="BR5" s="347"/>
      <c r="BS5" s="347"/>
      <c r="BT5" s="347"/>
      <c r="BU5" s="347"/>
      <c r="BV5" s="347">
        <v>27</v>
      </c>
      <c r="BW5" s="347"/>
      <c r="BX5" s="347"/>
      <c r="BY5" s="347"/>
      <c r="BZ5" s="347"/>
      <c r="CA5" s="347"/>
      <c r="CB5" s="347"/>
      <c r="CC5" s="347"/>
      <c r="CD5" s="347"/>
      <c r="CE5" s="347">
        <v>28</v>
      </c>
      <c r="CF5" s="347"/>
      <c r="CG5" s="347"/>
      <c r="CH5" s="347"/>
      <c r="CI5" s="347"/>
      <c r="CJ5" s="347"/>
      <c r="CK5" s="347"/>
      <c r="CL5" s="347"/>
      <c r="CM5" s="347"/>
      <c r="CN5" s="347">
        <v>29</v>
      </c>
      <c r="CO5" s="347"/>
      <c r="CP5" s="347"/>
      <c r="CQ5" s="347"/>
      <c r="CR5" s="347"/>
      <c r="CS5" s="347"/>
      <c r="CT5" s="347"/>
      <c r="CU5" s="347"/>
      <c r="CV5" s="347"/>
      <c r="CW5" s="347"/>
      <c r="CX5" s="347">
        <v>30</v>
      </c>
      <c r="CY5" s="347"/>
      <c r="CZ5" s="347"/>
      <c r="DA5" s="347"/>
      <c r="DB5" s="347"/>
      <c r="DC5" s="347"/>
      <c r="DD5" s="347"/>
      <c r="DE5" s="347"/>
      <c r="DF5" s="347"/>
      <c r="DG5" s="347"/>
      <c r="DH5" s="347">
        <v>31</v>
      </c>
      <c r="DI5" s="347"/>
      <c r="DJ5" s="347"/>
      <c r="DK5" s="347"/>
      <c r="DL5" s="347"/>
      <c r="DM5" s="347"/>
      <c r="DN5" s="347"/>
      <c r="DO5" s="347"/>
      <c r="DP5" s="347"/>
      <c r="DQ5" s="347"/>
      <c r="DR5" s="347">
        <v>32</v>
      </c>
      <c r="DS5" s="347"/>
      <c r="DT5" s="347"/>
      <c r="DU5" s="347"/>
      <c r="DV5" s="347"/>
      <c r="DW5" s="347"/>
      <c r="DX5" s="347"/>
      <c r="DY5" s="347"/>
      <c r="DZ5" s="347"/>
      <c r="EA5" s="347"/>
      <c r="EB5" s="347">
        <v>33</v>
      </c>
      <c r="EC5" s="347"/>
      <c r="ED5" s="347"/>
      <c r="EE5" s="347"/>
      <c r="EF5" s="347"/>
      <c r="EG5" s="347"/>
      <c r="EH5" s="347"/>
      <c r="EI5" s="347"/>
      <c r="EJ5" s="347"/>
      <c r="EK5" s="348"/>
      <c r="EL5" s="76"/>
    </row>
    <row r="6" spans="1:142" s="25" customFormat="1" ht="12.75" x14ac:dyDescent="0.2">
      <c r="A6" s="336" t="s">
        <v>569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49" t="s">
        <v>40</v>
      </c>
      <c r="AG6" s="350"/>
      <c r="AH6" s="350"/>
      <c r="AI6" s="350"/>
      <c r="AJ6" s="350"/>
      <c r="AK6" s="350"/>
      <c r="AL6" s="573"/>
      <c r="AM6" s="573"/>
      <c r="AN6" s="573"/>
      <c r="AO6" s="573"/>
      <c r="AP6" s="573"/>
      <c r="AQ6" s="573"/>
      <c r="AR6" s="573"/>
      <c r="AS6" s="573"/>
      <c r="AT6" s="573"/>
      <c r="AU6" s="573"/>
      <c r="AV6" s="573"/>
      <c r="AW6" s="573"/>
      <c r="AX6" s="573"/>
      <c r="AY6" s="573"/>
      <c r="AZ6" s="573"/>
      <c r="BA6" s="573"/>
      <c r="BB6" s="573"/>
      <c r="BC6" s="573"/>
      <c r="BD6" s="573"/>
      <c r="BE6" s="573"/>
      <c r="BF6" s="573"/>
      <c r="BG6" s="573"/>
      <c r="BH6" s="573"/>
      <c r="BI6" s="573"/>
      <c r="BJ6" s="573"/>
      <c r="BK6" s="573"/>
      <c r="BL6" s="573"/>
      <c r="BM6" s="573"/>
      <c r="BN6" s="573"/>
      <c r="BO6" s="573"/>
      <c r="BP6" s="573"/>
      <c r="BQ6" s="573"/>
      <c r="BR6" s="573"/>
      <c r="BS6" s="573"/>
      <c r="BT6" s="573"/>
      <c r="BU6" s="573"/>
      <c r="BV6" s="573"/>
      <c r="BW6" s="573"/>
      <c r="BX6" s="573"/>
      <c r="BY6" s="573"/>
      <c r="BZ6" s="573"/>
      <c r="CA6" s="573"/>
      <c r="CB6" s="573"/>
      <c r="CC6" s="573"/>
      <c r="CD6" s="573"/>
      <c r="CE6" s="573"/>
      <c r="CF6" s="573"/>
      <c r="CG6" s="573"/>
      <c r="CH6" s="573"/>
      <c r="CI6" s="573"/>
      <c r="CJ6" s="573"/>
      <c r="CK6" s="573"/>
      <c r="CL6" s="573"/>
      <c r="CM6" s="573"/>
      <c r="CN6" s="573"/>
      <c r="CO6" s="573"/>
      <c r="CP6" s="573"/>
      <c r="CQ6" s="573"/>
      <c r="CR6" s="573"/>
      <c r="CS6" s="573"/>
      <c r="CT6" s="573"/>
      <c r="CU6" s="573"/>
      <c r="CV6" s="573"/>
      <c r="CW6" s="573"/>
      <c r="CX6" s="573"/>
      <c r="CY6" s="573"/>
      <c r="CZ6" s="573"/>
      <c r="DA6" s="573"/>
      <c r="DB6" s="573"/>
      <c r="DC6" s="573"/>
      <c r="DD6" s="573"/>
      <c r="DE6" s="573"/>
      <c r="DF6" s="573"/>
      <c r="DG6" s="573"/>
      <c r="DH6" s="573"/>
      <c r="DI6" s="573"/>
      <c r="DJ6" s="573"/>
      <c r="DK6" s="573"/>
      <c r="DL6" s="573"/>
      <c r="DM6" s="573"/>
      <c r="DN6" s="573"/>
      <c r="DO6" s="573"/>
      <c r="DP6" s="573"/>
      <c r="DQ6" s="573"/>
      <c r="DR6" s="573"/>
      <c r="DS6" s="573"/>
      <c r="DT6" s="573"/>
      <c r="DU6" s="573"/>
      <c r="DV6" s="573"/>
      <c r="DW6" s="573"/>
      <c r="DX6" s="573"/>
      <c r="DY6" s="573"/>
      <c r="DZ6" s="573"/>
      <c r="EA6" s="573"/>
      <c r="EB6" s="573"/>
      <c r="EC6" s="573"/>
      <c r="ED6" s="573"/>
      <c r="EE6" s="573"/>
      <c r="EF6" s="573"/>
      <c r="EG6" s="573"/>
      <c r="EH6" s="573"/>
      <c r="EI6" s="573"/>
      <c r="EJ6" s="573"/>
      <c r="EK6" s="574"/>
    </row>
    <row r="7" spans="1:142" s="25" customFormat="1" ht="12.75" x14ac:dyDescent="0.2">
      <c r="A7" s="290" t="s">
        <v>570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305"/>
      <c r="AG7" s="306"/>
      <c r="AH7" s="306"/>
      <c r="AI7" s="306"/>
      <c r="AJ7" s="306"/>
      <c r="AK7" s="306"/>
      <c r="AL7" s="554"/>
      <c r="AM7" s="554"/>
      <c r="AN7" s="554"/>
      <c r="AO7" s="554"/>
      <c r="AP7" s="554"/>
      <c r="AQ7" s="554"/>
      <c r="AR7" s="554"/>
      <c r="AS7" s="554"/>
      <c r="AT7" s="554"/>
      <c r="AU7" s="554"/>
      <c r="AV7" s="554"/>
      <c r="AW7" s="554"/>
      <c r="AX7" s="554"/>
      <c r="AY7" s="554"/>
      <c r="AZ7" s="554"/>
      <c r="BA7" s="554"/>
      <c r="BB7" s="554"/>
      <c r="BC7" s="554"/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  <c r="DK7" s="554"/>
      <c r="DL7" s="554"/>
      <c r="DM7" s="554"/>
      <c r="DN7" s="554"/>
      <c r="DO7" s="554"/>
      <c r="DP7" s="554"/>
      <c r="DQ7" s="554"/>
      <c r="DR7" s="554"/>
      <c r="DS7" s="554"/>
      <c r="DT7" s="554"/>
      <c r="DU7" s="554"/>
      <c r="DV7" s="554"/>
      <c r="DW7" s="554"/>
      <c r="DX7" s="554"/>
      <c r="DY7" s="554"/>
      <c r="DZ7" s="554"/>
      <c r="EA7" s="554"/>
      <c r="EB7" s="554"/>
      <c r="EC7" s="554"/>
      <c r="ED7" s="554"/>
      <c r="EE7" s="554"/>
      <c r="EF7" s="554"/>
      <c r="EG7" s="554"/>
      <c r="EH7" s="554"/>
      <c r="EI7" s="554"/>
      <c r="EJ7" s="554"/>
      <c r="EK7" s="555"/>
    </row>
    <row r="8" spans="1:142" s="25" customFormat="1" ht="12.75" x14ac:dyDescent="0.2">
      <c r="A8" s="327" t="s">
        <v>133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05" t="s">
        <v>281</v>
      </c>
      <c r="AG8" s="306"/>
      <c r="AH8" s="306"/>
      <c r="AI8" s="306"/>
      <c r="AJ8" s="306"/>
      <c r="AK8" s="306"/>
      <c r="AL8" s="554"/>
      <c r="AM8" s="554"/>
      <c r="AN8" s="554"/>
      <c r="AO8" s="554"/>
      <c r="AP8" s="554"/>
      <c r="AQ8" s="554"/>
      <c r="AR8" s="554"/>
      <c r="AS8" s="554"/>
      <c r="AT8" s="554"/>
      <c r="AU8" s="554"/>
      <c r="AV8" s="554"/>
      <c r="AW8" s="554"/>
      <c r="AX8" s="554"/>
      <c r="AY8" s="554"/>
      <c r="AZ8" s="554"/>
      <c r="BA8" s="554"/>
      <c r="BB8" s="554"/>
      <c r="BC8" s="554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  <c r="DJ8" s="554"/>
      <c r="DK8" s="554"/>
      <c r="DL8" s="554"/>
      <c r="DM8" s="554"/>
      <c r="DN8" s="554"/>
      <c r="DO8" s="554"/>
      <c r="DP8" s="554"/>
      <c r="DQ8" s="554"/>
      <c r="DR8" s="554"/>
      <c r="DS8" s="554"/>
      <c r="DT8" s="554"/>
      <c r="DU8" s="554"/>
      <c r="DV8" s="554"/>
      <c r="DW8" s="554"/>
      <c r="DX8" s="554"/>
      <c r="DY8" s="554"/>
      <c r="DZ8" s="554"/>
      <c r="EA8" s="554"/>
      <c r="EB8" s="554"/>
      <c r="EC8" s="554"/>
      <c r="ED8" s="554"/>
      <c r="EE8" s="554"/>
      <c r="EF8" s="554"/>
      <c r="EG8" s="554"/>
      <c r="EH8" s="554"/>
      <c r="EI8" s="554"/>
      <c r="EJ8" s="554"/>
      <c r="EK8" s="555"/>
    </row>
    <row r="9" spans="1:142" s="25" customFormat="1" ht="12.75" x14ac:dyDescent="0.2">
      <c r="A9" s="301" t="s">
        <v>571</v>
      </c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F9" s="305"/>
      <c r="AG9" s="306"/>
      <c r="AH9" s="306"/>
      <c r="AI9" s="306"/>
      <c r="AJ9" s="306"/>
      <c r="AK9" s="306"/>
      <c r="AL9" s="554"/>
      <c r="AM9" s="554"/>
      <c r="AN9" s="554"/>
      <c r="AO9" s="554"/>
      <c r="AP9" s="554"/>
      <c r="AQ9" s="554"/>
      <c r="AR9" s="554"/>
      <c r="AS9" s="554"/>
      <c r="AT9" s="554"/>
      <c r="AU9" s="554"/>
      <c r="AV9" s="554"/>
      <c r="AW9" s="554"/>
      <c r="AX9" s="554"/>
      <c r="AY9" s="554"/>
      <c r="AZ9" s="554"/>
      <c r="BA9" s="554"/>
      <c r="BB9" s="554"/>
      <c r="BC9" s="554"/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  <c r="DK9" s="554"/>
      <c r="DL9" s="554"/>
      <c r="DM9" s="554"/>
      <c r="DN9" s="554"/>
      <c r="DO9" s="554"/>
      <c r="DP9" s="554"/>
      <c r="DQ9" s="554"/>
      <c r="DR9" s="554"/>
      <c r="DS9" s="554"/>
      <c r="DT9" s="554"/>
      <c r="DU9" s="554"/>
      <c r="DV9" s="554"/>
      <c r="DW9" s="554"/>
      <c r="DX9" s="554"/>
      <c r="DY9" s="554"/>
      <c r="DZ9" s="554"/>
      <c r="EA9" s="554"/>
      <c r="EB9" s="554"/>
      <c r="EC9" s="554"/>
      <c r="ED9" s="554"/>
      <c r="EE9" s="554"/>
      <c r="EF9" s="554"/>
      <c r="EG9" s="554"/>
      <c r="EH9" s="554"/>
      <c r="EI9" s="554"/>
      <c r="EJ9" s="554"/>
      <c r="EK9" s="555"/>
    </row>
    <row r="10" spans="1:142" s="25" customFormat="1" ht="12.75" x14ac:dyDescent="0.2">
      <c r="A10" s="585" t="s">
        <v>143</v>
      </c>
      <c r="B10" s="585"/>
      <c r="C10" s="585"/>
      <c r="D10" s="585"/>
      <c r="E10" s="585"/>
      <c r="F10" s="585"/>
      <c r="G10" s="585"/>
      <c r="H10" s="585"/>
      <c r="I10" s="585"/>
      <c r="J10" s="585"/>
      <c r="K10" s="585"/>
      <c r="L10" s="585"/>
      <c r="M10" s="585"/>
      <c r="N10" s="585"/>
      <c r="O10" s="585"/>
      <c r="P10" s="585"/>
      <c r="Q10" s="585"/>
      <c r="R10" s="585"/>
      <c r="S10" s="585"/>
      <c r="T10" s="585"/>
      <c r="U10" s="585"/>
      <c r="V10" s="585"/>
      <c r="W10" s="585"/>
      <c r="X10" s="585"/>
      <c r="Y10" s="585"/>
      <c r="Z10" s="585"/>
      <c r="AA10" s="585"/>
      <c r="AB10" s="585"/>
      <c r="AC10" s="585"/>
      <c r="AD10" s="585"/>
      <c r="AE10" s="585"/>
      <c r="AF10" s="305" t="s">
        <v>578</v>
      </c>
      <c r="AG10" s="306"/>
      <c r="AH10" s="306"/>
      <c r="AI10" s="306"/>
      <c r="AJ10" s="306"/>
      <c r="AK10" s="306"/>
      <c r="AL10" s="554"/>
      <c r="AM10" s="554"/>
      <c r="AN10" s="554"/>
      <c r="AO10" s="554"/>
      <c r="AP10" s="554"/>
      <c r="AQ10" s="554"/>
      <c r="AR10" s="554"/>
      <c r="AS10" s="554"/>
      <c r="AT10" s="554"/>
      <c r="AU10" s="554"/>
      <c r="AV10" s="554"/>
      <c r="AW10" s="554"/>
      <c r="AX10" s="554"/>
      <c r="AY10" s="554"/>
      <c r="AZ10" s="554"/>
      <c r="BA10" s="55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  <c r="DJ10" s="554"/>
      <c r="DK10" s="554"/>
      <c r="DL10" s="554"/>
      <c r="DM10" s="554"/>
      <c r="DN10" s="554"/>
      <c r="DO10" s="554"/>
      <c r="DP10" s="554"/>
      <c r="DQ10" s="554"/>
      <c r="DR10" s="554"/>
      <c r="DS10" s="554"/>
      <c r="DT10" s="554"/>
      <c r="DU10" s="554"/>
      <c r="DV10" s="554"/>
      <c r="DW10" s="554"/>
      <c r="DX10" s="554"/>
      <c r="DY10" s="554"/>
      <c r="DZ10" s="554"/>
      <c r="EA10" s="554"/>
      <c r="EB10" s="554"/>
      <c r="EC10" s="554"/>
      <c r="ED10" s="554"/>
      <c r="EE10" s="554"/>
      <c r="EF10" s="554"/>
      <c r="EG10" s="554"/>
      <c r="EH10" s="554"/>
      <c r="EI10" s="554"/>
      <c r="EJ10" s="554"/>
      <c r="EK10" s="555"/>
    </row>
    <row r="11" spans="1:142" s="25" customFormat="1" ht="12.75" x14ac:dyDescent="0.2">
      <c r="A11" s="583" t="s">
        <v>572</v>
      </c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305"/>
      <c r="AG11" s="306"/>
      <c r="AH11" s="306"/>
      <c r="AI11" s="306"/>
      <c r="AJ11" s="306"/>
      <c r="AK11" s="306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5"/>
    </row>
    <row r="12" spans="1:142" s="25" customFormat="1" ht="12.75" x14ac:dyDescent="0.2">
      <c r="A12" s="583" t="s">
        <v>573</v>
      </c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305"/>
      <c r="AG12" s="306"/>
      <c r="AH12" s="306"/>
      <c r="AI12" s="306"/>
      <c r="AJ12" s="306"/>
      <c r="AK12" s="306"/>
      <c r="AL12" s="554"/>
      <c r="AM12" s="554"/>
      <c r="AN12" s="554"/>
      <c r="AO12" s="554"/>
      <c r="AP12" s="554"/>
      <c r="AQ12" s="554"/>
      <c r="AR12" s="554"/>
      <c r="AS12" s="554"/>
      <c r="AT12" s="554"/>
      <c r="AU12" s="554"/>
      <c r="AV12" s="554"/>
      <c r="AW12" s="554"/>
      <c r="AX12" s="554"/>
      <c r="AY12" s="554"/>
      <c r="AZ12" s="554"/>
      <c r="BA12" s="554"/>
      <c r="BB12" s="554"/>
      <c r="BC12" s="554"/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  <c r="DJ12" s="554"/>
      <c r="DK12" s="554"/>
      <c r="DL12" s="554"/>
      <c r="DM12" s="554"/>
      <c r="DN12" s="554"/>
      <c r="DO12" s="554"/>
      <c r="DP12" s="554"/>
      <c r="DQ12" s="554"/>
      <c r="DR12" s="554"/>
      <c r="DS12" s="554"/>
      <c r="DT12" s="554"/>
      <c r="DU12" s="554"/>
      <c r="DV12" s="554"/>
      <c r="DW12" s="554"/>
      <c r="DX12" s="554"/>
      <c r="DY12" s="554"/>
      <c r="DZ12" s="554"/>
      <c r="EA12" s="554"/>
      <c r="EB12" s="554"/>
      <c r="EC12" s="554"/>
      <c r="ED12" s="554"/>
      <c r="EE12" s="554"/>
      <c r="EF12" s="554"/>
      <c r="EG12" s="554"/>
      <c r="EH12" s="554"/>
      <c r="EI12" s="554"/>
      <c r="EJ12" s="554"/>
      <c r="EK12" s="555"/>
    </row>
    <row r="13" spans="1:142" s="25" customFormat="1" ht="12.75" x14ac:dyDescent="0.2">
      <c r="A13" s="582" t="s">
        <v>353</v>
      </c>
      <c r="B13" s="582"/>
      <c r="C13" s="582"/>
      <c r="D13" s="582"/>
      <c r="E13" s="582"/>
      <c r="F13" s="582"/>
      <c r="G13" s="582"/>
      <c r="H13" s="582"/>
      <c r="I13" s="582"/>
      <c r="J13" s="582"/>
      <c r="K13" s="582"/>
      <c r="L13" s="582"/>
      <c r="M13" s="582"/>
      <c r="N13" s="582"/>
      <c r="O13" s="582"/>
      <c r="P13" s="582"/>
      <c r="Q13" s="582"/>
      <c r="R13" s="582"/>
      <c r="S13" s="582"/>
      <c r="T13" s="582"/>
      <c r="U13" s="582"/>
      <c r="V13" s="582"/>
      <c r="W13" s="582"/>
      <c r="X13" s="582"/>
      <c r="Y13" s="582"/>
      <c r="Z13" s="582"/>
      <c r="AA13" s="582"/>
      <c r="AB13" s="582"/>
      <c r="AC13" s="582"/>
      <c r="AD13" s="582"/>
      <c r="AE13" s="582"/>
      <c r="AF13" s="305"/>
      <c r="AG13" s="306"/>
      <c r="AH13" s="306"/>
      <c r="AI13" s="306"/>
      <c r="AJ13" s="306"/>
      <c r="AK13" s="306"/>
      <c r="AL13" s="554"/>
      <c r="AM13" s="554"/>
      <c r="AN13" s="554"/>
      <c r="AO13" s="554"/>
      <c r="AP13" s="554"/>
      <c r="AQ13" s="554"/>
      <c r="AR13" s="554"/>
      <c r="AS13" s="554"/>
      <c r="AT13" s="554"/>
      <c r="AU13" s="554"/>
      <c r="AV13" s="554"/>
      <c r="AW13" s="554"/>
      <c r="AX13" s="554"/>
      <c r="AY13" s="554"/>
      <c r="AZ13" s="554"/>
      <c r="BA13" s="554"/>
      <c r="BB13" s="554"/>
      <c r="BC13" s="554"/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  <c r="DJ13" s="554"/>
      <c r="DK13" s="554"/>
      <c r="DL13" s="554"/>
      <c r="DM13" s="554"/>
      <c r="DN13" s="554"/>
      <c r="DO13" s="554"/>
      <c r="DP13" s="554"/>
      <c r="DQ13" s="554"/>
      <c r="DR13" s="554"/>
      <c r="DS13" s="554"/>
      <c r="DT13" s="554"/>
      <c r="DU13" s="554"/>
      <c r="DV13" s="554"/>
      <c r="DW13" s="554"/>
      <c r="DX13" s="554"/>
      <c r="DY13" s="554"/>
      <c r="DZ13" s="554"/>
      <c r="EA13" s="554"/>
      <c r="EB13" s="554"/>
      <c r="EC13" s="554"/>
      <c r="ED13" s="554"/>
      <c r="EE13" s="554"/>
      <c r="EF13" s="554"/>
      <c r="EG13" s="554"/>
      <c r="EH13" s="554"/>
      <c r="EI13" s="554"/>
      <c r="EJ13" s="554"/>
      <c r="EK13" s="555"/>
    </row>
    <row r="14" spans="1:142" s="25" customFormat="1" ht="12.75" x14ac:dyDescent="0.2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305"/>
      <c r="AG14" s="306"/>
      <c r="AH14" s="306"/>
      <c r="AI14" s="306"/>
      <c r="AJ14" s="306"/>
      <c r="AK14" s="306"/>
      <c r="AL14" s="554"/>
      <c r="AM14" s="554"/>
      <c r="AN14" s="554"/>
      <c r="AO14" s="554"/>
      <c r="AP14" s="554"/>
      <c r="AQ14" s="554"/>
      <c r="AR14" s="554"/>
      <c r="AS14" s="554"/>
      <c r="AT14" s="554"/>
      <c r="AU14" s="554"/>
      <c r="AV14" s="554"/>
      <c r="AW14" s="554"/>
      <c r="AX14" s="554"/>
      <c r="AY14" s="554"/>
      <c r="AZ14" s="554"/>
      <c r="BA14" s="55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  <c r="DJ14" s="554"/>
      <c r="DK14" s="554"/>
      <c r="DL14" s="554"/>
      <c r="DM14" s="554"/>
      <c r="DN14" s="554"/>
      <c r="DO14" s="554"/>
      <c r="DP14" s="554"/>
      <c r="DQ14" s="554"/>
      <c r="DR14" s="554"/>
      <c r="DS14" s="554"/>
      <c r="DT14" s="554"/>
      <c r="DU14" s="554"/>
      <c r="DV14" s="554"/>
      <c r="DW14" s="554"/>
      <c r="DX14" s="554"/>
      <c r="DY14" s="554"/>
      <c r="DZ14" s="554"/>
      <c r="EA14" s="554"/>
      <c r="EB14" s="554"/>
      <c r="EC14" s="554"/>
      <c r="ED14" s="554"/>
      <c r="EE14" s="554"/>
      <c r="EF14" s="554"/>
      <c r="EG14" s="554"/>
      <c r="EH14" s="554"/>
      <c r="EI14" s="554"/>
      <c r="EJ14" s="554"/>
      <c r="EK14" s="555"/>
    </row>
    <row r="15" spans="1:142" s="25" customFormat="1" ht="12.75" x14ac:dyDescent="0.2">
      <c r="A15" s="328" t="s">
        <v>574</v>
      </c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05" t="s">
        <v>579</v>
      </c>
      <c r="AG15" s="306"/>
      <c r="AH15" s="306"/>
      <c r="AI15" s="306"/>
      <c r="AJ15" s="306"/>
      <c r="AK15" s="306"/>
      <c r="AL15" s="554"/>
      <c r="AM15" s="554"/>
      <c r="AN15" s="554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554"/>
      <c r="BA15" s="554"/>
      <c r="BB15" s="554"/>
      <c r="BC15" s="554"/>
      <c r="BD15" s="554"/>
      <c r="BE15" s="554"/>
      <c r="BF15" s="554"/>
      <c r="BG15" s="554"/>
      <c r="BH15" s="554"/>
      <c r="BI15" s="554"/>
      <c r="BJ15" s="554"/>
      <c r="BK15" s="554"/>
      <c r="BL15" s="554"/>
      <c r="BM15" s="554"/>
      <c r="BN15" s="554"/>
      <c r="BO15" s="554"/>
      <c r="BP15" s="554"/>
      <c r="BQ15" s="554"/>
      <c r="BR15" s="554"/>
      <c r="BS15" s="554"/>
      <c r="BT15" s="554"/>
      <c r="BU15" s="554"/>
      <c r="BV15" s="554"/>
      <c r="BW15" s="554"/>
      <c r="BX15" s="554"/>
      <c r="BY15" s="554"/>
      <c r="BZ15" s="554"/>
      <c r="CA15" s="554"/>
      <c r="CB15" s="554"/>
      <c r="CC15" s="554"/>
      <c r="CD15" s="554"/>
      <c r="CE15" s="554"/>
      <c r="CF15" s="554"/>
      <c r="CG15" s="554"/>
      <c r="CH15" s="554"/>
      <c r="CI15" s="554"/>
      <c r="CJ15" s="554"/>
      <c r="CK15" s="554"/>
      <c r="CL15" s="554"/>
      <c r="CM15" s="554"/>
      <c r="CN15" s="554"/>
      <c r="CO15" s="554"/>
      <c r="CP15" s="554"/>
      <c r="CQ15" s="554"/>
      <c r="CR15" s="554"/>
      <c r="CS15" s="554"/>
      <c r="CT15" s="554"/>
      <c r="CU15" s="554"/>
      <c r="CV15" s="554"/>
      <c r="CW15" s="554"/>
      <c r="CX15" s="554"/>
      <c r="CY15" s="554"/>
      <c r="CZ15" s="554"/>
      <c r="DA15" s="554"/>
      <c r="DB15" s="554"/>
      <c r="DC15" s="554"/>
      <c r="DD15" s="554"/>
      <c r="DE15" s="554"/>
      <c r="DF15" s="554"/>
      <c r="DG15" s="554"/>
      <c r="DH15" s="554"/>
      <c r="DI15" s="554"/>
      <c r="DJ15" s="554"/>
      <c r="DK15" s="554"/>
      <c r="DL15" s="554"/>
      <c r="DM15" s="554"/>
      <c r="DN15" s="554"/>
      <c r="DO15" s="554"/>
      <c r="DP15" s="554"/>
      <c r="DQ15" s="554"/>
      <c r="DR15" s="554"/>
      <c r="DS15" s="554"/>
      <c r="DT15" s="554"/>
      <c r="DU15" s="554"/>
      <c r="DV15" s="554"/>
      <c r="DW15" s="554"/>
      <c r="DX15" s="554"/>
      <c r="DY15" s="554"/>
      <c r="DZ15" s="554"/>
      <c r="EA15" s="554"/>
      <c r="EB15" s="554"/>
      <c r="EC15" s="554"/>
      <c r="ED15" s="554"/>
      <c r="EE15" s="554"/>
      <c r="EF15" s="554"/>
      <c r="EG15" s="554"/>
      <c r="EH15" s="554"/>
      <c r="EI15" s="554"/>
      <c r="EJ15" s="554"/>
      <c r="EK15" s="555"/>
    </row>
    <row r="16" spans="1:142" s="25" customFormat="1" ht="12.75" x14ac:dyDescent="0.2">
      <c r="A16" s="286" t="s">
        <v>575</v>
      </c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305" t="s">
        <v>41</v>
      </c>
      <c r="AG16" s="306"/>
      <c r="AH16" s="306"/>
      <c r="AI16" s="306"/>
      <c r="AJ16" s="306"/>
      <c r="AK16" s="306"/>
      <c r="AL16" s="554"/>
      <c r="AM16" s="554"/>
      <c r="AN16" s="554"/>
      <c r="AO16" s="554"/>
      <c r="AP16" s="554"/>
      <c r="AQ16" s="554"/>
      <c r="AR16" s="554"/>
      <c r="AS16" s="554"/>
      <c r="AT16" s="554"/>
      <c r="AU16" s="554">
        <f>AU17</f>
        <v>83160</v>
      </c>
      <c r="AV16" s="554"/>
      <c r="AW16" s="554"/>
      <c r="AX16" s="554"/>
      <c r="AY16" s="554"/>
      <c r="AZ16" s="554"/>
      <c r="BA16" s="554"/>
      <c r="BB16" s="554"/>
      <c r="BC16" s="554"/>
      <c r="BD16" s="554"/>
      <c r="BE16" s="554"/>
      <c r="BF16" s="554"/>
      <c r="BG16" s="554"/>
      <c r="BH16" s="554"/>
      <c r="BI16" s="554"/>
      <c r="BJ16" s="554"/>
      <c r="BK16" s="554"/>
      <c r="BL16" s="554"/>
      <c r="BM16" s="554"/>
      <c r="BN16" s="554"/>
      <c r="BO16" s="554"/>
      <c r="BP16" s="554"/>
      <c r="BQ16" s="554"/>
      <c r="BR16" s="554"/>
      <c r="BS16" s="554"/>
      <c r="BT16" s="554"/>
      <c r="BU16" s="554"/>
      <c r="BV16" s="554"/>
      <c r="BW16" s="554"/>
      <c r="BX16" s="554"/>
      <c r="BY16" s="554"/>
      <c r="BZ16" s="554"/>
      <c r="CA16" s="554"/>
      <c r="CB16" s="554"/>
      <c r="CC16" s="554"/>
      <c r="CD16" s="554"/>
      <c r="CE16" s="554"/>
      <c r="CF16" s="554"/>
      <c r="CG16" s="554"/>
      <c r="CH16" s="554"/>
      <c r="CI16" s="554"/>
      <c r="CJ16" s="554"/>
      <c r="CK16" s="554"/>
      <c r="CL16" s="554"/>
      <c r="CM16" s="554"/>
      <c r="CN16" s="554"/>
      <c r="CO16" s="554"/>
      <c r="CP16" s="554"/>
      <c r="CQ16" s="554"/>
      <c r="CR16" s="554"/>
      <c r="CS16" s="554"/>
      <c r="CT16" s="554"/>
      <c r="CU16" s="554"/>
      <c r="CV16" s="554"/>
      <c r="CW16" s="554"/>
      <c r="CX16" s="554"/>
      <c r="CY16" s="554"/>
      <c r="CZ16" s="554"/>
      <c r="DA16" s="554"/>
      <c r="DB16" s="554"/>
      <c r="DC16" s="554"/>
      <c r="DD16" s="554"/>
      <c r="DE16" s="554"/>
      <c r="DF16" s="554"/>
      <c r="DG16" s="554"/>
      <c r="DH16" s="554"/>
      <c r="DI16" s="554"/>
      <c r="DJ16" s="554"/>
      <c r="DK16" s="554"/>
      <c r="DL16" s="554"/>
      <c r="DM16" s="554"/>
      <c r="DN16" s="554"/>
      <c r="DO16" s="554"/>
      <c r="DP16" s="554"/>
      <c r="DQ16" s="554"/>
      <c r="DR16" s="554">
        <f>DR17</f>
        <v>240206.7</v>
      </c>
      <c r="DS16" s="554"/>
      <c r="DT16" s="554"/>
      <c r="DU16" s="554"/>
      <c r="DV16" s="554"/>
      <c r="DW16" s="554"/>
      <c r="DX16" s="554"/>
      <c r="DY16" s="554"/>
      <c r="DZ16" s="554"/>
      <c r="EA16" s="554"/>
      <c r="EB16" s="554"/>
      <c r="EC16" s="554"/>
      <c r="ED16" s="554"/>
      <c r="EE16" s="554"/>
      <c r="EF16" s="554"/>
      <c r="EG16" s="554"/>
      <c r="EH16" s="554"/>
      <c r="EI16" s="554"/>
      <c r="EJ16" s="554"/>
      <c r="EK16" s="555"/>
    </row>
    <row r="17" spans="1:141" s="25" customFormat="1" ht="12.75" x14ac:dyDescent="0.2">
      <c r="A17" s="327" t="s">
        <v>133</v>
      </c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05" t="s">
        <v>280</v>
      </c>
      <c r="AG17" s="306"/>
      <c r="AH17" s="306"/>
      <c r="AI17" s="306"/>
      <c r="AJ17" s="306"/>
      <c r="AK17" s="306"/>
      <c r="AL17" s="554"/>
      <c r="AM17" s="554"/>
      <c r="AN17" s="554"/>
      <c r="AO17" s="554"/>
      <c r="AP17" s="554"/>
      <c r="AQ17" s="554"/>
      <c r="AR17" s="554"/>
      <c r="AS17" s="554"/>
      <c r="AT17" s="554"/>
      <c r="AU17" s="554">
        <f>AU19</f>
        <v>83160</v>
      </c>
      <c r="AV17" s="554"/>
      <c r="AW17" s="554"/>
      <c r="AX17" s="554"/>
      <c r="AY17" s="554"/>
      <c r="AZ17" s="554"/>
      <c r="BA17" s="554"/>
      <c r="BB17" s="554"/>
      <c r="BC17" s="554"/>
      <c r="BD17" s="554"/>
      <c r="BE17" s="554"/>
      <c r="BF17" s="554"/>
      <c r="BG17" s="554"/>
      <c r="BH17" s="554"/>
      <c r="BI17" s="554"/>
      <c r="BJ17" s="554"/>
      <c r="BK17" s="554"/>
      <c r="BL17" s="554"/>
      <c r="BM17" s="554"/>
      <c r="BN17" s="554"/>
      <c r="BO17" s="554"/>
      <c r="BP17" s="554"/>
      <c r="BQ17" s="554"/>
      <c r="BR17" s="554"/>
      <c r="BS17" s="554"/>
      <c r="BT17" s="554"/>
      <c r="BU17" s="554"/>
      <c r="BV17" s="554"/>
      <c r="BW17" s="554"/>
      <c r="BX17" s="554"/>
      <c r="BY17" s="554"/>
      <c r="BZ17" s="554"/>
      <c r="CA17" s="554"/>
      <c r="CB17" s="554"/>
      <c r="CC17" s="554"/>
      <c r="CD17" s="554"/>
      <c r="CE17" s="554"/>
      <c r="CF17" s="554"/>
      <c r="CG17" s="554"/>
      <c r="CH17" s="554"/>
      <c r="CI17" s="554"/>
      <c r="CJ17" s="554"/>
      <c r="CK17" s="554"/>
      <c r="CL17" s="554"/>
      <c r="CM17" s="554"/>
      <c r="CN17" s="554"/>
      <c r="CO17" s="554"/>
      <c r="CP17" s="554"/>
      <c r="CQ17" s="554"/>
      <c r="CR17" s="554"/>
      <c r="CS17" s="554"/>
      <c r="CT17" s="554"/>
      <c r="CU17" s="554"/>
      <c r="CV17" s="554"/>
      <c r="CW17" s="554"/>
      <c r="CX17" s="554"/>
      <c r="CY17" s="554"/>
      <c r="CZ17" s="554"/>
      <c r="DA17" s="554"/>
      <c r="DB17" s="554"/>
      <c r="DC17" s="554"/>
      <c r="DD17" s="554"/>
      <c r="DE17" s="554"/>
      <c r="DF17" s="554"/>
      <c r="DG17" s="554"/>
      <c r="DH17" s="554"/>
      <c r="DI17" s="554"/>
      <c r="DJ17" s="554"/>
      <c r="DK17" s="554"/>
      <c r="DL17" s="554"/>
      <c r="DM17" s="554"/>
      <c r="DN17" s="554"/>
      <c r="DO17" s="554"/>
      <c r="DP17" s="554"/>
      <c r="DQ17" s="554"/>
      <c r="DR17" s="554">
        <f>DR19</f>
        <v>240206.7</v>
      </c>
      <c r="DS17" s="554"/>
      <c r="DT17" s="554"/>
      <c r="DU17" s="554"/>
      <c r="DV17" s="554"/>
      <c r="DW17" s="554"/>
      <c r="DX17" s="554"/>
      <c r="DY17" s="554"/>
      <c r="DZ17" s="554"/>
      <c r="EA17" s="554"/>
      <c r="EB17" s="554"/>
      <c r="EC17" s="554"/>
      <c r="ED17" s="554"/>
      <c r="EE17" s="554"/>
      <c r="EF17" s="554"/>
      <c r="EG17" s="554"/>
      <c r="EH17" s="554"/>
      <c r="EI17" s="554"/>
      <c r="EJ17" s="554"/>
      <c r="EK17" s="555"/>
    </row>
    <row r="18" spans="1:141" s="25" customFormat="1" ht="12.75" x14ac:dyDescent="0.2">
      <c r="A18" s="301" t="s">
        <v>571</v>
      </c>
      <c r="B18" s="301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5"/>
      <c r="AG18" s="306"/>
      <c r="AH18" s="306"/>
      <c r="AI18" s="306"/>
      <c r="AJ18" s="306"/>
      <c r="AK18" s="306"/>
      <c r="AL18" s="554"/>
      <c r="AM18" s="554"/>
      <c r="AN18" s="554"/>
      <c r="AO18" s="554"/>
      <c r="AP18" s="554"/>
      <c r="AQ18" s="554"/>
      <c r="AR18" s="554"/>
      <c r="AS18" s="554"/>
      <c r="AT18" s="554"/>
      <c r="AU18" s="554"/>
      <c r="AV18" s="554"/>
      <c r="AW18" s="554"/>
      <c r="AX18" s="554"/>
      <c r="AY18" s="554"/>
      <c r="AZ18" s="554"/>
      <c r="BA18" s="554"/>
      <c r="BB18" s="554"/>
      <c r="BC18" s="554"/>
      <c r="BD18" s="554"/>
      <c r="BE18" s="554"/>
      <c r="BF18" s="554"/>
      <c r="BG18" s="554"/>
      <c r="BH18" s="554"/>
      <c r="BI18" s="554"/>
      <c r="BJ18" s="554"/>
      <c r="BK18" s="554"/>
      <c r="BL18" s="554"/>
      <c r="BM18" s="554"/>
      <c r="BN18" s="554"/>
      <c r="BO18" s="554"/>
      <c r="BP18" s="554"/>
      <c r="BQ18" s="554"/>
      <c r="BR18" s="554"/>
      <c r="BS18" s="554"/>
      <c r="BT18" s="554"/>
      <c r="BU18" s="554"/>
      <c r="BV18" s="554"/>
      <c r="BW18" s="554"/>
      <c r="BX18" s="554"/>
      <c r="BY18" s="554"/>
      <c r="BZ18" s="554"/>
      <c r="CA18" s="554"/>
      <c r="CB18" s="554"/>
      <c r="CC18" s="554"/>
      <c r="CD18" s="554"/>
      <c r="CE18" s="554"/>
      <c r="CF18" s="554"/>
      <c r="CG18" s="554"/>
      <c r="CH18" s="554"/>
      <c r="CI18" s="554"/>
      <c r="CJ18" s="554"/>
      <c r="CK18" s="554"/>
      <c r="CL18" s="554"/>
      <c r="CM18" s="554"/>
      <c r="CN18" s="554"/>
      <c r="CO18" s="554"/>
      <c r="CP18" s="554"/>
      <c r="CQ18" s="554"/>
      <c r="CR18" s="554"/>
      <c r="CS18" s="554"/>
      <c r="CT18" s="554"/>
      <c r="CU18" s="554"/>
      <c r="CV18" s="554"/>
      <c r="CW18" s="554"/>
      <c r="CX18" s="554"/>
      <c r="CY18" s="554"/>
      <c r="CZ18" s="554"/>
      <c r="DA18" s="554"/>
      <c r="DB18" s="554"/>
      <c r="DC18" s="554"/>
      <c r="DD18" s="554"/>
      <c r="DE18" s="554"/>
      <c r="DF18" s="554"/>
      <c r="DG18" s="554"/>
      <c r="DH18" s="554"/>
      <c r="DI18" s="554"/>
      <c r="DJ18" s="554"/>
      <c r="DK18" s="554"/>
      <c r="DL18" s="554"/>
      <c r="DM18" s="554"/>
      <c r="DN18" s="554"/>
      <c r="DO18" s="554"/>
      <c r="DP18" s="554"/>
      <c r="DQ18" s="554"/>
      <c r="DR18" s="554"/>
      <c r="DS18" s="554"/>
      <c r="DT18" s="554"/>
      <c r="DU18" s="554"/>
      <c r="DV18" s="554"/>
      <c r="DW18" s="554"/>
      <c r="DX18" s="554"/>
      <c r="DY18" s="554"/>
      <c r="DZ18" s="554"/>
      <c r="EA18" s="554"/>
      <c r="EB18" s="554"/>
      <c r="EC18" s="554"/>
      <c r="ED18" s="554"/>
      <c r="EE18" s="554"/>
      <c r="EF18" s="554"/>
      <c r="EG18" s="554"/>
      <c r="EH18" s="554"/>
      <c r="EI18" s="554"/>
      <c r="EJ18" s="554"/>
      <c r="EK18" s="555"/>
    </row>
    <row r="19" spans="1:141" s="25" customFormat="1" ht="12.75" x14ac:dyDescent="0.2">
      <c r="A19" s="585" t="s">
        <v>143</v>
      </c>
      <c r="B19" s="585"/>
      <c r="C19" s="585"/>
      <c r="D19" s="585"/>
      <c r="E19" s="585"/>
      <c r="F19" s="585"/>
      <c r="G19" s="585"/>
      <c r="H19" s="585"/>
      <c r="I19" s="585"/>
      <c r="J19" s="585"/>
      <c r="K19" s="585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  <c r="AE19" s="585"/>
      <c r="AF19" s="305" t="s">
        <v>580</v>
      </c>
      <c r="AG19" s="306"/>
      <c r="AH19" s="306"/>
      <c r="AI19" s="306"/>
      <c r="AJ19" s="306"/>
      <c r="AK19" s="306"/>
      <c r="AL19" s="554"/>
      <c r="AM19" s="554"/>
      <c r="AN19" s="554"/>
      <c r="AO19" s="554"/>
      <c r="AP19" s="554"/>
      <c r="AQ19" s="554"/>
      <c r="AR19" s="554"/>
      <c r="AS19" s="554"/>
      <c r="AT19" s="554"/>
      <c r="AU19" s="554">
        <v>83160</v>
      </c>
      <c r="AV19" s="554"/>
      <c r="AW19" s="554"/>
      <c r="AX19" s="554"/>
      <c r="AY19" s="554"/>
      <c r="AZ19" s="554"/>
      <c r="BA19" s="554"/>
      <c r="BB19" s="554"/>
      <c r="BC19" s="554"/>
      <c r="BD19" s="554"/>
      <c r="BE19" s="554"/>
      <c r="BF19" s="554"/>
      <c r="BG19" s="554"/>
      <c r="BH19" s="554"/>
      <c r="BI19" s="554"/>
      <c r="BJ19" s="554"/>
      <c r="BK19" s="554"/>
      <c r="BL19" s="554"/>
      <c r="BM19" s="554"/>
      <c r="BN19" s="554"/>
      <c r="BO19" s="554"/>
      <c r="BP19" s="554"/>
      <c r="BQ19" s="554"/>
      <c r="BR19" s="554"/>
      <c r="BS19" s="554"/>
      <c r="BT19" s="554"/>
      <c r="BU19" s="554"/>
      <c r="BV19" s="554"/>
      <c r="BW19" s="554"/>
      <c r="BX19" s="554"/>
      <c r="BY19" s="554"/>
      <c r="BZ19" s="554"/>
      <c r="CA19" s="554"/>
      <c r="CB19" s="554"/>
      <c r="CC19" s="554"/>
      <c r="CD19" s="554"/>
      <c r="CE19" s="554"/>
      <c r="CF19" s="554"/>
      <c r="CG19" s="554"/>
      <c r="CH19" s="554"/>
      <c r="CI19" s="554"/>
      <c r="CJ19" s="554"/>
      <c r="CK19" s="554"/>
      <c r="CL19" s="554"/>
      <c r="CM19" s="554"/>
      <c r="CN19" s="554"/>
      <c r="CO19" s="554"/>
      <c r="CP19" s="554"/>
      <c r="CQ19" s="554"/>
      <c r="CR19" s="554"/>
      <c r="CS19" s="554"/>
      <c r="CT19" s="554"/>
      <c r="CU19" s="554"/>
      <c r="CV19" s="554"/>
      <c r="CW19" s="554"/>
      <c r="CX19" s="554"/>
      <c r="CY19" s="554"/>
      <c r="CZ19" s="554"/>
      <c r="DA19" s="554"/>
      <c r="DB19" s="554"/>
      <c r="DC19" s="554"/>
      <c r="DD19" s="554"/>
      <c r="DE19" s="554"/>
      <c r="DF19" s="554"/>
      <c r="DG19" s="554"/>
      <c r="DH19" s="554"/>
      <c r="DI19" s="554"/>
      <c r="DJ19" s="554"/>
      <c r="DK19" s="554"/>
      <c r="DL19" s="554"/>
      <c r="DM19" s="554"/>
      <c r="DN19" s="554"/>
      <c r="DO19" s="554"/>
      <c r="DP19" s="554"/>
      <c r="DQ19" s="554"/>
      <c r="DR19" s="554">
        <v>240206.7</v>
      </c>
      <c r="DS19" s="554"/>
      <c r="DT19" s="554"/>
      <c r="DU19" s="554"/>
      <c r="DV19" s="554"/>
      <c r="DW19" s="554"/>
      <c r="DX19" s="554"/>
      <c r="DY19" s="554"/>
      <c r="DZ19" s="554"/>
      <c r="EA19" s="554"/>
      <c r="EB19" s="554"/>
      <c r="EC19" s="554"/>
      <c r="ED19" s="554"/>
      <c r="EE19" s="554"/>
      <c r="EF19" s="554"/>
      <c r="EG19" s="554"/>
      <c r="EH19" s="554"/>
      <c r="EI19" s="554"/>
      <c r="EJ19" s="554"/>
      <c r="EK19" s="555"/>
    </row>
    <row r="20" spans="1:141" s="25" customFormat="1" ht="12.75" x14ac:dyDescent="0.2">
      <c r="A20" s="583" t="s">
        <v>572</v>
      </c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305"/>
      <c r="AG20" s="306"/>
      <c r="AH20" s="306"/>
      <c r="AI20" s="306"/>
      <c r="AJ20" s="306"/>
      <c r="AK20" s="306"/>
      <c r="AL20" s="554"/>
      <c r="AM20" s="554"/>
      <c r="AN20" s="554"/>
      <c r="AO20" s="554"/>
      <c r="AP20" s="554"/>
      <c r="AQ20" s="554"/>
      <c r="AR20" s="554"/>
      <c r="AS20" s="554"/>
      <c r="AT20" s="554"/>
      <c r="AU20" s="554"/>
      <c r="AV20" s="554"/>
      <c r="AW20" s="554"/>
      <c r="AX20" s="554"/>
      <c r="AY20" s="554"/>
      <c r="AZ20" s="554"/>
      <c r="BA20" s="554"/>
      <c r="BB20" s="554"/>
      <c r="BC20" s="554"/>
      <c r="BD20" s="554"/>
      <c r="BE20" s="554"/>
      <c r="BF20" s="554"/>
      <c r="BG20" s="554"/>
      <c r="BH20" s="554"/>
      <c r="BI20" s="554"/>
      <c r="BJ20" s="554"/>
      <c r="BK20" s="554"/>
      <c r="BL20" s="554"/>
      <c r="BM20" s="554"/>
      <c r="BN20" s="554"/>
      <c r="BO20" s="554"/>
      <c r="BP20" s="554"/>
      <c r="BQ20" s="554"/>
      <c r="BR20" s="554"/>
      <c r="BS20" s="554"/>
      <c r="BT20" s="554"/>
      <c r="BU20" s="554"/>
      <c r="BV20" s="554"/>
      <c r="BW20" s="554"/>
      <c r="BX20" s="554"/>
      <c r="BY20" s="554"/>
      <c r="BZ20" s="554"/>
      <c r="CA20" s="554"/>
      <c r="CB20" s="554"/>
      <c r="CC20" s="554"/>
      <c r="CD20" s="554"/>
      <c r="CE20" s="554"/>
      <c r="CF20" s="554"/>
      <c r="CG20" s="554"/>
      <c r="CH20" s="554"/>
      <c r="CI20" s="554"/>
      <c r="CJ20" s="554"/>
      <c r="CK20" s="554"/>
      <c r="CL20" s="554"/>
      <c r="CM20" s="554"/>
      <c r="CN20" s="554"/>
      <c r="CO20" s="554"/>
      <c r="CP20" s="554"/>
      <c r="CQ20" s="554"/>
      <c r="CR20" s="554"/>
      <c r="CS20" s="554"/>
      <c r="CT20" s="554"/>
      <c r="CU20" s="554"/>
      <c r="CV20" s="554"/>
      <c r="CW20" s="554"/>
      <c r="CX20" s="554"/>
      <c r="CY20" s="554"/>
      <c r="CZ20" s="554"/>
      <c r="DA20" s="554"/>
      <c r="DB20" s="554"/>
      <c r="DC20" s="554"/>
      <c r="DD20" s="554"/>
      <c r="DE20" s="554"/>
      <c r="DF20" s="554"/>
      <c r="DG20" s="554"/>
      <c r="DH20" s="554"/>
      <c r="DI20" s="554"/>
      <c r="DJ20" s="554"/>
      <c r="DK20" s="554"/>
      <c r="DL20" s="554"/>
      <c r="DM20" s="554"/>
      <c r="DN20" s="554"/>
      <c r="DO20" s="554"/>
      <c r="DP20" s="554"/>
      <c r="DQ20" s="554"/>
      <c r="DR20" s="554"/>
      <c r="DS20" s="554"/>
      <c r="DT20" s="554"/>
      <c r="DU20" s="554"/>
      <c r="DV20" s="554"/>
      <c r="DW20" s="554"/>
      <c r="DX20" s="554"/>
      <c r="DY20" s="554"/>
      <c r="DZ20" s="554"/>
      <c r="EA20" s="554"/>
      <c r="EB20" s="554"/>
      <c r="EC20" s="554"/>
      <c r="ED20" s="554"/>
      <c r="EE20" s="554"/>
      <c r="EF20" s="554"/>
      <c r="EG20" s="554"/>
      <c r="EH20" s="554"/>
      <c r="EI20" s="554"/>
      <c r="EJ20" s="554"/>
      <c r="EK20" s="555"/>
    </row>
    <row r="21" spans="1:141" s="25" customFormat="1" ht="12.75" x14ac:dyDescent="0.2">
      <c r="A21" s="583" t="s">
        <v>573</v>
      </c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305"/>
      <c r="AG21" s="306"/>
      <c r="AH21" s="306"/>
      <c r="AI21" s="306"/>
      <c r="AJ21" s="306"/>
      <c r="AK21" s="306"/>
      <c r="AL21" s="554"/>
      <c r="AM21" s="554"/>
      <c r="AN21" s="554"/>
      <c r="AO21" s="554"/>
      <c r="AP21" s="554"/>
      <c r="AQ21" s="554"/>
      <c r="AR21" s="554"/>
      <c r="AS21" s="554"/>
      <c r="AT21" s="554"/>
      <c r="AU21" s="554"/>
      <c r="AV21" s="554"/>
      <c r="AW21" s="554"/>
      <c r="AX21" s="554"/>
      <c r="AY21" s="554"/>
      <c r="AZ21" s="554"/>
      <c r="BA21" s="554"/>
      <c r="BB21" s="554"/>
      <c r="BC21" s="554"/>
      <c r="BD21" s="554"/>
      <c r="BE21" s="554"/>
      <c r="BF21" s="554"/>
      <c r="BG21" s="554"/>
      <c r="BH21" s="554"/>
      <c r="BI21" s="554"/>
      <c r="BJ21" s="554"/>
      <c r="BK21" s="554"/>
      <c r="BL21" s="554"/>
      <c r="BM21" s="554"/>
      <c r="BN21" s="554"/>
      <c r="BO21" s="554"/>
      <c r="BP21" s="554"/>
      <c r="BQ21" s="554"/>
      <c r="BR21" s="554"/>
      <c r="BS21" s="554"/>
      <c r="BT21" s="554"/>
      <c r="BU21" s="554"/>
      <c r="BV21" s="554"/>
      <c r="BW21" s="554"/>
      <c r="BX21" s="554"/>
      <c r="BY21" s="554"/>
      <c r="BZ21" s="554"/>
      <c r="CA21" s="554"/>
      <c r="CB21" s="554"/>
      <c r="CC21" s="554"/>
      <c r="CD21" s="554"/>
      <c r="CE21" s="554"/>
      <c r="CF21" s="554"/>
      <c r="CG21" s="554"/>
      <c r="CH21" s="554"/>
      <c r="CI21" s="554"/>
      <c r="CJ21" s="554"/>
      <c r="CK21" s="554"/>
      <c r="CL21" s="554"/>
      <c r="CM21" s="554"/>
      <c r="CN21" s="554"/>
      <c r="CO21" s="554"/>
      <c r="CP21" s="554"/>
      <c r="CQ21" s="554"/>
      <c r="CR21" s="554"/>
      <c r="CS21" s="554"/>
      <c r="CT21" s="554"/>
      <c r="CU21" s="554"/>
      <c r="CV21" s="554"/>
      <c r="CW21" s="554"/>
      <c r="CX21" s="554"/>
      <c r="CY21" s="554"/>
      <c r="CZ21" s="554"/>
      <c r="DA21" s="554"/>
      <c r="DB21" s="554"/>
      <c r="DC21" s="554"/>
      <c r="DD21" s="554"/>
      <c r="DE21" s="554"/>
      <c r="DF21" s="554"/>
      <c r="DG21" s="554"/>
      <c r="DH21" s="554"/>
      <c r="DI21" s="554"/>
      <c r="DJ21" s="554"/>
      <c r="DK21" s="554"/>
      <c r="DL21" s="554"/>
      <c r="DM21" s="554"/>
      <c r="DN21" s="554"/>
      <c r="DO21" s="554"/>
      <c r="DP21" s="554"/>
      <c r="DQ21" s="554"/>
      <c r="DR21" s="554"/>
      <c r="DS21" s="554"/>
      <c r="DT21" s="554"/>
      <c r="DU21" s="554"/>
      <c r="DV21" s="554"/>
      <c r="DW21" s="554"/>
      <c r="DX21" s="554"/>
      <c r="DY21" s="554"/>
      <c r="DZ21" s="554"/>
      <c r="EA21" s="554"/>
      <c r="EB21" s="554"/>
      <c r="EC21" s="554"/>
      <c r="ED21" s="554"/>
      <c r="EE21" s="554"/>
      <c r="EF21" s="554"/>
      <c r="EG21" s="554"/>
      <c r="EH21" s="554"/>
      <c r="EI21" s="554"/>
      <c r="EJ21" s="554"/>
      <c r="EK21" s="555"/>
    </row>
    <row r="22" spans="1:141" s="25" customFormat="1" ht="12.75" x14ac:dyDescent="0.2">
      <c r="A22" s="582" t="s">
        <v>353</v>
      </c>
      <c r="B22" s="582"/>
      <c r="C22" s="582"/>
      <c r="D22" s="582"/>
      <c r="E22" s="582"/>
      <c r="F22" s="582"/>
      <c r="G22" s="582"/>
      <c r="H22" s="582"/>
      <c r="I22" s="582"/>
      <c r="J22" s="582"/>
      <c r="K22" s="582"/>
      <c r="L22" s="582"/>
      <c r="M22" s="582"/>
      <c r="N22" s="582"/>
      <c r="O22" s="582"/>
      <c r="P22" s="582"/>
      <c r="Q22" s="582"/>
      <c r="R22" s="582"/>
      <c r="S22" s="582"/>
      <c r="T22" s="582"/>
      <c r="U22" s="582"/>
      <c r="V22" s="582"/>
      <c r="W22" s="582"/>
      <c r="X22" s="582"/>
      <c r="Y22" s="582"/>
      <c r="Z22" s="582"/>
      <c r="AA22" s="582"/>
      <c r="AB22" s="582"/>
      <c r="AC22" s="582"/>
      <c r="AD22" s="582"/>
      <c r="AE22" s="582"/>
      <c r="AF22" s="305"/>
      <c r="AG22" s="306"/>
      <c r="AH22" s="306"/>
      <c r="AI22" s="306"/>
      <c r="AJ22" s="306"/>
      <c r="AK22" s="306"/>
      <c r="AL22" s="554"/>
      <c r="AM22" s="554"/>
      <c r="AN22" s="554"/>
      <c r="AO22" s="554"/>
      <c r="AP22" s="554"/>
      <c r="AQ22" s="554"/>
      <c r="AR22" s="554"/>
      <c r="AS22" s="554"/>
      <c r="AT22" s="554"/>
      <c r="AU22" s="554"/>
      <c r="AV22" s="554"/>
      <c r="AW22" s="554"/>
      <c r="AX22" s="554"/>
      <c r="AY22" s="554"/>
      <c r="AZ22" s="554"/>
      <c r="BA22" s="554"/>
      <c r="BB22" s="554"/>
      <c r="BC22" s="554"/>
      <c r="BD22" s="554"/>
      <c r="BE22" s="554"/>
      <c r="BF22" s="554"/>
      <c r="BG22" s="554"/>
      <c r="BH22" s="554"/>
      <c r="BI22" s="554"/>
      <c r="BJ22" s="554"/>
      <c r="BK22" s="554"/>
      <c r="BL22" s="554"/>
      <c r="BM22" s="554"/>
      <c r="BN22" s="554"/>
      <c r="BO22" s="554"/>
      <c r="BP22" s="554"/>
      <c r="BQ22" s="554"/>
      <c r="BR22" s="554"/>
      <c r="BS22" s="554"/>
      <c r="BT22" s="554"/>
      <c r="BU22" s="554"/>
      <c r="BV22" s="554"/>
      <c r="BW22" s="554"/>
      <c r="BX22" s="554"/>
      <c r="BY22" s="554"/>
      <c r="BZ22" s="554"/>
      <c r="CA22" s="554"/>
      <c r="CB22" s="554"/>
      <c r="CC22" s="554"/>
      <c r="CD22" s="554"/>
      <c r="CE22" s="554"/>
      <c r="CF22" s="554"/>
      <c r="CG22" s="554"/>
      <c r="CH22" s="554"/>
      <c r="CI22" s="554"/>
      <c r="CJ22" s="554"/>
      <c r="CK22" s="554"/>
      <c r="CL22" s="554"/>
      <c r="CM22" s="554"/>
      <c r="CN22" s="554"/>
      <c r="CO22" s="554"/>
      <c r="CP22" s="554"/>
      <c r="CQ22" s="554"/>
      <c r="CR22" s="554"/>
      <c r="CS22" s="554"/>
      <c r="CT22" s="554"/>
      <c r="CU22" s="554"/>
      <c r="CV22" s="554"/>
      <c r="CW22" s="554"/>
      <c r="CX22" s="554"/>
      <c r="CY22" s="554"/>
      <c r="CZ22" s="554"/>
      <c r="DA22" s="554"/>
      <c r="DB22" s="554"/>
      <c r="DC22" s="554"/>
      <c r="DD22" s="554"/>
      <c r="DE22" s="554"/>
      <c r="DF22" s="554"/>
      <c r="DG22" s="554"/>
      <c r="DH22" s="554"/>
      <c r="DI22" s="554"/>
      <c r="DJ22" s="554"/>
      <c r="DK22" s="554"/>
      <c r="DL22" s="554"/>
      <c r="DM22" s="554"/>
      <c r="DN22" s="554"/>
      <c r="DO22" s="554"/>
      <c r="DP22" s="554"/>
      <c r="DQ22" s="554"/>
      <c r="DR22" s="554"/>
      <c r="DS22" s="554"/>
      <c r="DT22" s="554"/>
      <c r="DU22" s="554"/>
      <c r="DV22" s="554"/>
      <c r="DW22" s="554"/>
      <c r="DX22" s="554"/>
      <c r="DY22" s="554"/>
      <c r="DZ22" s="554"/>
      <c r="EA22" s="554"/>
      <c r="EB22" s="554"/>
      <c r="EC22" s="554"/>
      <c r="ED22" s="554"/>
      <c r="EE22" s="554"/>
      <c r="EF22" s="554"/>
      <c r="EG22" s="554"/>
      <c r="EH22" s="554"/>
      <c r="EI22" s="554"/>
      <c r="EJ22" s="554"/>
      <c r="EK22" s="555"/>
    </row>
    <row r="23" spans="1:141" s="25" customFormat="1" ht="12.75" x14ac:dyDescent="0.2">
      <c r="A23" s="286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305"/>
      <c r="AG23" s="306"/>
      <c r="AH23" s="306"/>
      <c r="AI23" s="306"/>
      <c r="AJ23" s="306"/>
      <c r="AK23" s="306"/>
      <c r="AL23" s="554"/>
      <c r="AM23" s="554"/>
      <c r="AN23" s="554"/>
      <c r="AO23" s="554"/>
      <c r="AP23" s="554"/>
      <c r="AQ23" s="554"/>
      <c r="AR23" s="554"/>
      <c r="AS23" s="554"/>
      <c r="AT23" s="554"/>
      <c r="AU23" s="554"/>
      <c r="AV23" s="554"/>
      <c r="AW23" s="554"/>
      <c r="AX23" s="554"/>
      <c r="AY23" s="554"/>
      <c r="AZ23" s="554"/>
      <c r="BA23" s="554"/>
      <c r="BB23" s="554"/>
      <c r="BC23" s="554"/>
      <c r="BD23" s="554"/>
      <c r="BE23" s="554"/>
      <c r="BF23" s="554"/>
      <c r="BG23" s="554"/>
      <c r="BH23" s="554"/>
      <c r="BI23" s="554"/>
      <c r="BJ23" s="554"/>
      <c r="BK23" s="554"/>
      <c r="BL23" s="554"/>
      <c r="BM23" s="554"/>
      <c r="BN23" s="554"/>
      <c r="BO23" s="554"/>
      <c r="BP23" s="554"/>
      <c r="BQ23" s="554"/>
      <c r="BR23" s="554"/>
      <c r="BS23" s="554"/>
      <c r="BT23" s="554"/>
      <c r="BU23" s="554"/>
      <c r="BV23" s="554"/>
      <c r="BW23" s="554"/>
      <c r="BX23" s="554"/>
      <c r="BY23" s="554"/>
      <c r="BZ23" s="554"/>
      <c r="CA23" s="554"/>
      <c r="CB23" s="554"/>
      <c r="CC23" s="554"/>
      <c r="CD23" s="554"/>
      <c r="CE23" s="554"/>
      <c r="CF23" s="554"/>
      <c r="CG23" s="554"/>
      <c r="CH23" s="554"/>
      <c r="CI23" s="554"/>
      <c r="CJ23" s="554"/>
      <c r="CK23" s="554"/>
      <c r="CL23" s="554"/>
      <c r="CM23" s="554"/>
      <c r="CN23" s="554"/>
      <c r="CO23" s="554"/>
      <c r="CP23" s="554"/>
      <c r="CQ23" s="554"/>
      <c r="CR23" s="554"/>
      <c r="CS23" s="554"/>
      <c r="CT23" s="554"/>
      <c r="CU23" s="554"/>
      <c r="CV23" s="554"/>
      <c r="CW23" s="554"/>
      <c r="CX23" s="554"/>
      <c r="CY23" s="554"/>
      <c r="CZ23" s="554"/>
      <c r="DA23" s="554"/>
      <c r="DB23" s="554"/>
      <c r="DC23" s="554"/>
      <c r="DD23" s="554"/>
      <c r="DE23" s="554"/>
      <c r="DF23" s="554"/>
      <c r="DG23" s="554"/>
      <c r="DH23" s="554"/>
      <c r="DI23" s="554"/>
      <c r="DJ23" s="554"/>
      <c r="DK23" s="554"/>
      <c r="DL23" s="554"/>
      <c r="DM23" s="554"/>
      <c r="DN23" s="554"/>
      <c r="DO23" s="554"/>
      <c r="DP23" s="554"/>
      <c r="DQ23" s="554"/>
      <c r="DR23" s="554"/>
      <c r="DS23" s="554"/>
      <c r="DT23" s="554"/>
      <c r="DU23" s="554"/>
      <c r="DV23" s="554"/>
      <c r="DW23" s="554"/>
      <c r="DX23" s="554"/>
      <c r="DY23" s="554"/>
      <c r="DZ23" s="554"/>
      <c r="EA23" s="554"/>
      <c r="EB23" s="554"/>
      <c r="EC23" s="554"/>
      <c r="ED23" s="554"/>
      <c r="EE23" s="554"/>
      <c r="EF23" s="554"/>
      <c r="EG23" s="554"/>
      <c r="EH23" s="554"/>
      <c r="EI23" s="554"/>
      <c r="EJ23" s="554"/>
      <c r="EK23" s="555"/>
    </row>
    <row r="24" spans="1:141" s="25" customFormat="1" ht="12.75" x14ac:dyDescent="0.2">
      <c r="A24" s="328" t="s">
        <v>574</v>
      </c>
      <c r="B24" s="328"/>
      <c r="C24" s="328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05" t="s">
        <v>581</v>
      </c>
      <c r="AG24" s="306"/>
      <c r="AH24" s="306"/>
      <c r="AI24" s="306"/>
      <c r="AJ24" s="306"/>
      <c r="AK24" s="306"/>
      <c r="AL24" s="554"/>
      <c r="AM24" s="554"/>
      <c r="AN24" s="554"/>
      <c r="AO24" s="554"/>
      <c r="AP24" s="554"/>
      <c r="AQ24" s="554"/>
      <c r="AR24" s="554"/>
      <c r="AS24" s="554"/>
      <c r="AT24" s="554"/>
      <c r="AU24" s="554"/>
      <c r="AV24" s="554"/>
      <c r="AW24" s="554"/>
      <c r="AX24" s="554"/>
      <c r="AY24" s="554"/>
      <c r="AZ24" s="554"/>
      <c r="BA24" s="554"/>
      <c r="BB24" s="554"/>
      <c r="BC24" s="554"/>
      <c r="BD24" s="554"/>
      <c r="BE24" s="554"/>
      <c r="BF24" s="554"/>
      <c r="BG24" s="554"/>
      <c r="BH24" s="554"/>
      <c r="BI24" s="554"/>
      <c r="BJ24" s="554"/>
      <c r="BK24" s="554"/>
      <c r="BL24" s="554"/>
      <c r="BM24" s="554"/>
      <c r="BN24" s="554"/>
      <c r="BO24" s="554"/>
      <c r="BP24" s="554"/>
      <c r="BQ24" s="554"/>
      <c r="BR24" s="554"/>
      <c r="BS24" s="554"/>
      <c r="BT24" s="554"/>
      <c r="BU24" s="554"/>
      <c r="BV24" s="554"/>
      <c r="BW24" s="554"/>
      <c r="BX24" s="554"/>
      <c r="BY24" s="554"/>
      <c r="BZ24" s="554"/>
      <c r="CA24" s="554"/>
      <c r="CB24" s="554"/>
      <c r="CC24" s="554"/>
      <c r="CD24" s="554"/>
      <c r="CE24" s="554"/>
      <c r="CF24" s="554"/>
      <c r="CG24" s="554"/>
      <c r="CH24" s="554"/>
      <c r="CI24" s="554"/>
      <c r="CJ24" s="554"/>
      <c r="CK24" s="554"/>
      <c r="CL24" s="554"/>
      <c r="CM24" s="554"/>
      <c r="CN24" s="554"/>
      <c r="CO24" s="554"/>
      <c r="CP24" s="554"/>
      <c r="CQ24" s="554"/>
      <c r="CR24" s="554"/>
      <c r="CS24" s="554"/>
      <c r="CT24" s="554"/>
      <c r="CU24" s="554"/>
      <c r="CV24" s="554"/>
      <c r="CW24" s="554"/>
      <c r="CX24" s="554"/>
      <c r="CY24" s="554"/>
      <c r="CZ24" s="554"/>
      <c r="DA24" s="554"/>
      <c r="DB24" s="554"/>
      <c r="DC24" s="554"/>
      <c r="DD24" s="554"/>
      <c r="DE24" s="554"/>
      <c r="DF24" s="554"/>
      <c r="DG24" s="554"/>
      <c r="DH24" s="554"/>
      <c r="DI24" s="554"/>
      <c r="DJ24" s="554"/>
      <c r="DK24" s="554"/>
      <c r="DL24" s="554"/>
      <c r="DM24" s="554"/>
      <c r="DN24" s="554"/>
      <c r="DO24" s="554"/>
      <c r="DP24" s="554"/>
      <c r="DQ24" s="554"/>
      <c r="DR24" s="554"/>
      <c r="DS24" s="554"/>
      <c r="DT24" s="554"/>
      <c r="DU24" s="554"/>
      <c r="DV24" s="554"/>
      <c r="DW24" s="554"/>
      <c r="DX24" s="554"/>
      <c r="DY24" s="554"/>
      <c r="DZ24" s="554"/>
      <c r="EA24" s="554"/>
      <c r="EB24" s="554"/>
      <c r="EC24" s="554"/>
      <c r="ED24" s="554"/>
      <c r="EE24" s="554"/>
      <c r="EF24" s="554"/>
      <c r="EG24" s="554"/>
      <c r="EH24" s="554"/>
      <c r="EI24" s="554"/>
      <c r="EJ24" s="554"/>
      <c r="EK24" s="555"/>
    </row>
    <row r="25" spans="1:141" s="25" customFormat="1" ht="12.75" x14ac:dyDescent="0.2">
      <c r="A25" s="286" t="s">
        <v>627</v>
      </c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305" t="s">
        <v>168</v>
      </c>
      <c r="AG25" s="306"/>
      <c r="AH25" s="306"/>
      <c r="AI25" s="306"/>
      <c r="AJ25" s="306"/>
      <c r="AK25" s="306"/>
      <c r="AL25" s="554"/>
      <c r="AM25" s="554"/>
      <c r="AN25" s="554"/>
      <c r="AO25" s="554"/>
      <c r="AP25" s="554"/>
      <c r="AQ25" s="554"/>
      <c r="AR25" s="554"/>
      <c r="AS25" s="554"/>
      <c r="AT25" s="554"/>
      <c r="AU25" s="554"/>
      <c r="AV25" s="554"/>
      <c r="AW25" s="554"/>
      <c r="AX25" s="554"/>
      <c r="AY25" s="554"/>
      <c r="AZ25" s="554"/>
      <c r="BA25" s="554"/>
      <c r="BB25" s="554"/>
      <c r="BC25" s="554"/>
      <c r="BD25" s="554"/>
      <c r="BE25" s="554"/>
      <c r="BF25" s="554"/>
      <c r="BG25" s="554"/>
      <c r="BH25" s="554"/>
      <c r="BI25" s="554"/>
      <c r="BJ25" s="554"/>
      <c r="BK25" s="554"/>
      <c r="BL25" s="554"/>
      <c r="BM25" s="554"/>
      <c r="BN25" s="554"/>
      <c r="BO25" s="554"/>
      <c r="BP25" s="554"/>
      <c r="BQ25" s="554"/>
      <c r="BR25" s="554"/>
      <c r="BS25" s="554"/>
      <c r="BT25" s="554"/>
      <c r="BU25" s="554"/>
      <c r="BV25" s="554"/>
      <c r="BW25" s="554"/>
      <c r="BX25" s="554"/>
      <c r="BY25" s="554"/>
      <c r="BZ25" s="554"/>
      <c r="CA25" s="554"/>
      <c r="CB25" s="554"/>
      <c r="CC25" s="554"/>
      <c r="CD25" s="554"/>
      <c r="CE25" s="554"/>
      <c r="CF25" s="554"/>
      <c r="CG25" s="554"/>
      <c r="CH25" s="554"/>
      <c r="CI25" s="554"/>
      <c r="CJ25" s="554"/>
      <c r="CK25" s="554"/>
      <c r="CL25" s="554"/>
      <c r="CM25" s="554"/>
      <c r="CN25" s="554"/>
      <c r="CO25" s="554"/>
      <c r="CP25" s="554"/>
      <c r="CQ25" s="554"/>
      <c r="CR25" s="554"/>
      <c r="CS25" s="554"/>
      <c r="CT25" s="554"/>
      <c r="CU25" s="554"/>
      <c r="CV25" s="554"/>
      <c r="CW25" s="554"/>
      <c r="CX25" s="554"/>
      <c r="CY25" s="554"/>
      <c r="CZ25" s="554"/>
      <c r="DA25" s="554"/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L25" s="554"/>
      <c r="DM25" s="554"/>
      <c r="DN25" s="554"/>
      <c r="DO25" s="554"/>
      <c r="DP25" s="554"/>
      <c r="DQ25" s="554"/>
      <c r="DR25" s="554"/>
      <c r="DS25" s="554"/>
      <c r="DT25" s="554"/>
      <c r="DU25" s="554"/>
      <c r="DV25" s="554"/>
      <c r="DW25" s="554"/>
      <c r="DX25" s="554"/>
      <c r="DY25" s="554"/>
      <c r="DZ25" s="554"/>
      <c r="EA25" s="554"/>
      <c r="EB25" s="554"/>
      <c r="EC25" s="554"/>
      <c r="ED25" s="554"/>
      <c r="EE25" s="554"/>
      <c r="EF25" s="554"/>
      <c r="EG25" s="554"/>
      <c r="EH25" s="554"/>
      <c r="EI25" s="554"/>
      <c r="EJ25" s="554"/>
      <c r="EK25" s="555"/>
    </row>
    <row r="26" spans="1:141" s="25" customFormat="1" ht="12.75" x14ac:dyDescent="0.2">
      <c r="A26" s="327" t="s">
        <v>133</v>
      </c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05" t="s">
        <v>167</v>
      </c>
      <c r="AG26" s="306"/>
      <c r="AH26" s="306"/>
      <c r="AI26" s="306"/>
      <c r="AJ26" s="306"/>
      <c r="AK26" s="306"/>
      <c r="AL26" s="554"/>
      <c r="AM26" s="554"/>
      <c r="AN26" s="554"/>
      <c r="AO26" s="554"/>
      <c r="AP26" s="554"/>
      <c r="AQ26" s="554"/>
      <c r="AR26" s="554"/>
      <c r="AS26" s="554"/>
      <c r="AT26" s="554"/>
      <c r="AU26" s="554"/>
      <c r="AV26" s="554"/>
      <c r="AW26" s="554"/>
      <c r="AX26" s="554"/>
      <c r="AY26" s="554"/>
      <c r="AZ26" s="554"/>
      <c r="BA26" s="554"/>
      <c r="BB26" s="554"/>
      <c r="BC26" s="554"/>
      <c r="BD26" s="554"/>
      <c r="BE26" s="554"/>
      <c r="BF26" s="554"/>
      <c r="BG26" s="554"/>
      <c r="BH26" s="554"/>
      <c r="BI26" s="554"/>
      <c r="BJ26" s="554"/>
      <c r="BK26" s="554"/>
      <c r="BL26" s="554"/>
      <c r="BM26" s="554"/>
      <c r="BN26" s="554"/>
      <c r="BO26" s="554"/>
      <c r="BP26" s="554"/>
      <c r="BQ26" s="554"/>
      <c r="BR26" s="554"/>
      <c r="BS26" s="554"/>
      <c r="BT26" s="554"/>
      <c r="BU26" s="554"/>
      <c r="BV26" s="554"/>
      <c r="BW26" s="554"/>
      <c r="BX26" s="554"/>
      <c r="BY26" s="554"/>
      <c r="BZ26" s="554"/>
      <c r="CA26" s="554"/>
      <c r="CB26" s="554"/>
      <c r="CC26" s="554"/>
      <c r="CD26" s="554"/>
      <c r="CE26" s="554"/>
      <c r="CF26" s="554"/>
      <c r="CG26" s="554"/>
      <c r="CH26" s="554"/>
      <c r="CI26" s="554"/>
      <c r="CJ26" s="554"/>
      <c r="CK26" s="554"/>
      <c r="CL26" s="554"/>
      <c r="CM26" s="554"/>
      <c r="CN26" s="554"/>
      <c r="CO26" s="554"/>
      <c r="CP26" s="554"/>
      <c r="CQ26" s="554"/>
      <c r="CR26" s="554"/>
      <c r="CS26" s="554"/>
      <c r="CT26" s="554"/>
      <c r="CU26" s="554"/>
      <c r="CV26" s="554"/>
      <c r="CW26" s="554"/>
      <c r="CX26" s="554"/>
      <c r="CY26" s="554"/>
      <c r="CZ26" s="554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554"/>
      <c r="DM26" s="554"/>
      <c r="DN26" s="554"/>
      <c r="DO26" s="554"/>
      <c r="DP26" s="554"/>
      <c r="DQ26" s="554"/>
      <c r="DR26" s="554"/>
      <c r="DS26" s="554"/>
      <c r="DT26" s="554"/>
      <c r="DU26" s="554"/>
      <c r="DV26" s="554"/>
      <c r="DW26" s="554"/>
      <c r="DX26" s="554"/>
      <c r="DY26" s="554"/>
      <c r="DZ26" s="554"/>
      <c r="EA26" s="554"/>
      <c r="EB26" s="554"/>
      <c r="EC26" s="554"/>
      <c r="ED26" s="554"/>
      <c r="EE26" s="554"/>
      <c r="EF26" s="554"/>
      <c r="EG26" s="554"/>
      <c r="EH26" s="554"/>
      <c r="EI26" s="554"/>
      <c r="EJ26" s="554"/>
      <c r="EK26" s="555"/>
    </row>
    <row r="27" spans="1:141" s="25" customFormat="1" ht="12.75" x14ac:dyDescent="0.2">
      <c r="A27" s="301" t="s">
        <v>571</v>
      </c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5"/>
      <c r="AG27" s="306"/>
      <c r="AH27" s="306"/>
      <c r="AI27" s="306"/>
      <c r="AJ27" s="306"/>
      <c r="AK27" s="306"/>
      <c r="AL27" s="554"/>
      <c r="AM27" s="554"/>
      <c r="AN27" s="554"/>
      <c r="AO27" s="554"/>
      <c r="AP27" s="554"/>
      <c r="AQ27" s="554"/>
      <c r="AR27" s="554"/>
      <c r="AS27" s="554"/>
      <c r="AT27" s="554"/>
      <c r="AU27" s="554"/>
      <c r="AV27" s="554"/>
      <c r="AW27" s="554"/>
      <c r="AX27" s="554"/>
      <c r="AY27" s="554"/>
      <c r="AZ27" s="554"/>
      <c r="BA27" s="554"/>
      <c r="BB27" s="554"/>
      <c r="BC27" s="554"/>
      <c r="BD27" s="554"/>
      <c r="BE27" s="554"/>
      <c r="BF27" s="554"/>
      <c r="BG27" s="554"/>
      <c r="BH27" s="554"/>
      <c r="BI27" s="554"/>
      <c r="BJ27" s="554"/>
      <c r="BK27" s="554"/>
      <c r="BL27" s="554"/>
      <c r="BM27" s="554"/>
      <c r="BN27" s="554"/>
      <c r="BO27" s="554"/>
      <c r="BP27" s="554"/>
      <c r="BQ27" s="554"/>
      <c r="BR27" s="554"/>
      <c r="BS27" s="554"/>
      <c r="BT27" s="554"/>
      <c r="BU27" s="554"/>
      <c r="BV27" s="554"/>
      <c r="BW27" s="554"/>
      <c r="BX27" s="554"/>
      <c r="BY27" s="554"/>
      <c r="BZ27" s="554"/>
      <c r="CA27" s="554"/>
      <c r="CB27" s="554"/>
      <c r="CC27" s="554"/>
      <c r="CD27" s="554"/>
      <c r="CE27" s="554"/>
      <c r="CF27" s="554"/>
      <c r="CG27" s="554"/>
      <c r="CH27" s="554"/>
      <c r="CI27" s="554"/>
      <c r="CJ27" s="554"/>
      <c r="CK27" s="554"/>
      <c r="CL27" s="554"/>
      <c r="CM27" s="554"/>
      <c r="CN27" s="554"/>
      <c r="CO27" s="554"/>
      <c r="CP27" s="554"/>
      <c r="CQ27" s="554"/>
      <c r="CR27" s="554"/>
      <c r="CS27" s="554"/>
      <c r="CT27" s="554"/>
      <c r="CU27" s="554"/>
      <c r="CV27" s="554"/>
      <c r="CW27" s="554"/>
      <c r="CX27" s="554"/>
      <c r="CY27" s="554"/>
      <c r="CZ27" s="554"/>
      <c r="DA27" s="554"/>
      <c r="DB27" s="554"/>
      <c r="DC27" s="554"/>
      <c r="DD27" s="554"/>
      <c r="DE27" s="554"/>
      <c r="DF27" s="554"/>
      <c r="DG27" s="554"/>
      <c r="DH27" s="554"/>
      <c r="DI27" s="554"/>
      <c r="DJ27" s="554"/>
      <c r="DK27" s="554"/>
      <c r="DL27" s="554"/>
      <c r="DM27" s="554"/>
      <c r="DN27" s="554"/>
      <c r="DO27" s="554"/>
      <c r="DP27" s="554"/>
      <c r="DQ27" s="554"/>
      <c r="DR27" s="554"/>
      <c r="DS27" s="554"/>
      <c r="DT27" s="554"/>
      <c r="DU27" s="554"/>
      <c r="DV27" s="554"/>
      <c r="DW27" s="554"/>
      <c r="DX27" s="554"/>
      <c r="DY27" s="554"/>
      <c r="DZ27" s="554"/>
      <c r="EA27" s="554"/>
      <c r="EB27" s="554"/>
      <c r="EC27" s="554"/>
      <c r="ED27" s="554"/>
      <c r="EE27" s="554"/>
      <c r="EF27" s="554"/>
      <c r="EG27" s="554"/>
      <c r="EH27" s="554"/>
      <c r="EI27" s="554"/>
      <c r="EJ27" s="554"/>
      <c r="EK27" s="555"/>
    </row>
    <row r="28" spans="1:141" s="25" customFormat="1" ht="12.75" x14ac:dyDescent="0.2">
      <c r="A28" s="585" t="s">
        <v>143</v>
      </c>
      <c r="B28" s="585"/>
      <c r="C28" s="585"/>
      <c r="D28" s="585"/>
      <c r="E28" s="585"/>
      <c r="F28" s="585"/>
      <c r="G28" s="585"/>
      <c r="H28" s="585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85"/>
      <c r="Z28" s="585"/>
      <c r="AA28" s="585"/>
      <c r="AB28" s="585"/>
      <c r="AC28" s="585"/>
      <c r="AD28" s="585"/>
      <c r="AE28" s="585"/>
      <c r="AF28" s="305" t="s">
        <v>582</v>
      </c>
      <c r="AG28" s="306"/>
      <c r="AH28" s="306"/>
      <c r="AI28" s="306"/>
      <c r="AJ28" s="306"/>
      <c r="AK28" s="306"/>
      <c r="AL28" s="554"/>
      <c r="AM28" s="554"/>
      <c r="AN28" s="554"/>
      <c r="AO28" s="554"/>
      <c r="AP28" s="554"/>
      <c r="AQ28" s="554"/>
      <c r="AR28" s="554"/>
      <c r="AS28" s="554"/>
      <c r="AT28" s="554"/>
      <c r="AU28" s="554"/>
      <c r="AV28" s="554"/>
      <c r="AW28" s="554"/>
      <c r="AX28" s="554"/>
      <c r="AY28" s="554"/>
      <c r="AZ28" s="554"/>
      <c r="BA28" s="554"/>
      <c r="BB28" s="554"/>
      <c r="BC28" s="554"/>
      <c r="BD28" s="554"/>
      <c r="BE28" s="554"/>
      <c r="BF28" s="554"/>
      <c r="BG28" s="554"/>
      <c r="BH28" s="554"/>
      <c r="BI28" s="554"/>
      <c r="BJ28" s="554"/>
      <c r="BK28" s="554"/>
      <c r="BL28" s="554"/>
      <c r="BM28" s="554"/>
      <c r="BN28" s="554"/>
      <c r="BO28" s="554"/>
      <c r="BP28" s="554"/>
      <c r="BQ28" s="554"/>
      <c r="BR28" s="554"/>
      <c r="BS28" s="554"/>
      <c r="BT28" s="554"/>
      <c r="BU28" s="554"/>
      <c r="BV28" s="554"/>
      <c r="BW28" s="554"/>
      <c r="BX28" s="554"/>
      <c r="BY28" s="554"/>
      <c r="BZ28" s="554"/>
      <c r="CA28" s="554"/>
      <c r="CB28" s="554"/>
      <c r="CC28" s="554"/>
      <c r="CD28" s="554"/>
      <c r="CE28" s="554"/>
      <c r="CF28" s="554"/>
      <c r="CG28" s="554"/>
      <c r="CH28" s="554"/>
      <c r="CI28" s="554"/>
      <c r="CJ28" s="554"/>
      <c r="CK28" s="554"/>
      <c r="CL28" s="554"/>
      <c r="CM28" s="554"/>
      <c r="CN28" s="554"/>
      <c r="CO28" s="554"/>
      <c r="CP28" s="554"/>
      <c r="CQ28" s="554"/>
      <c r="CR28" s="554"/>
      <c r="CS28" s="554"/>
      <c r="CT28" s="554"/>
      <c r="CU28" s="554"/>
      <c r="CV28" s="554"/>
      <c r="CW28" s="554"/>
      <c r="CX28" s="554"/>
      <c r="CY28" s="554"/>
      <c r="CZ28" s="554"/>
      <c r="DA28" s="554"/>
      <c r="DB28" s="554"/>
      <c r="DC28" s="554"/>
      <c r="DD28" s="554"/>
      <c r="DE28" s="554"/>
      <c r="DF28" s="554"/>
      <c r="DG28" s="554"/>
      <c r="DH28" s="554"/>
      <c r="DI28" s="554"/>
      <c r="DJ28" s="554"/>
      <c r="DK28" s="554"/>
      <c r="DL28" s="554"/>
      <c r="DM28" s="554"/>
      <c r="DN28" s="554"/>
      <c r="DO28" s="554"/>
      <c r="DP28" s="554"/>
      <c r="DQ28" s="554"/>
      <c r="DR28" s="554"/>
      <c r="DS28" s="554"/>
      <c r="DT28" s="554"/>
      <c r="DU28" s="554"/>
      <c r="DV28" s="554"/>
      <c r="DW28" s="554"/>
      <c r="DX28" s="554"/>
      <c r="DY28" s="554"/>
      <c r="DZ28" s="554"/>
      <c r="EA28" s="554"/>
      <c r="EB28" s="554"/>
      <c r="EC28" s="554"/>
      <c r="ED28" s="554"/>
      <c r="EE28" s="554"/>
      <c r="EF28" s="554"/>
      <c r="EG28" s="554"/>
      <c r="EH28" s="554"/>
      <c r="EI28" s="554"/>
      <c r="EJ28" s="554"/>
      <c r="EK28" s="555"/>
    </row>
    <row r="29" spans="1:141" s="25" customFormat="1" ht="12.75" x14ac:dyDescent="0.2">
      <c r="A29" s="583" t="s">
        <v>572</v>
      </c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305"/>
      <c r="AG29" s="306"/>
      <c r="AH29" s="306"/>
      <c r="AI29" s="306"/>
      <c r="AJ29" s="306"/>
      <c r="AK29" s="306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554"/>
      <c r="BL29" s="554"/>
      <c r="BM29" s="554"/>
      <c r="BN29" s="554"/>
      <c r="BO29" s="554"/>
      <c r="BP29" s="554"/>
      <c r="BQ29" s="554"/>
      <c r="BR29" s="554"/>
      <c r="BS29" s="554"/>
      <c r="BT29" s="554"/>
      <c r="BU29" s="554"/>
      <c r="BV29" s="554"/>
      <c r="BW29" s="554"/>
      <c r="BX29" s="554"/>
      <c r="BY29" s="554"/>
      <c r="BZ29" s="554"/>
      <c r="CA29" s="554"/>
      <c r="CB29" s="554"/>
      <c r="CC29" s="554"/>
      <c r="CD29" s="554"/>
      <c r="CE29" s="554"/>
      <c r="CF29" s="554"/>
      <c r="CG29" s="554"/>
      <c r="CH29" s="554"/>
      <c r="CI29" s="554"/>
      <c r="CJ29" s="554"/>
      <c r="CK29" s="554"/>
      <c r="CL29" s="554"/>
      <c r="CM29" s="554"/>
      <c r="CN29" s="554"/>
      <c r="CO29" s="554"/>
      <c r="CP29" s="554"/>
      <c r="CQ29" s="554"/>
      <c r="CR29" s="554"/>
      <c r="CS29" s="554"/>
      <c r="CT29" s="554"/>
      <c r="CU29" s="554"/>
      <c r="CV29" s="554"/>
      <c r="CW29" s="554"/>
      <c r="CX29" s="554"/>
      <c r="CY29" s="554"/>
      <c r="CZ29" s="554"/>
      <c r="DA29" s="554"/>
      <c r="DB29" s="554"/>
      <c r="DC29" s="554"/>
      <c r="DD29" s="554"/>
      <c r="DE29" s="554"/>
      <c r="DF29" s="554"/>
      <c r="DG29" s="554"/>
      <c r="DH29" s="554"/>
      <c r="DI29" s="554"/>
      <c r="DJ29" s="554"/>
      <c r="DK29" s="554"/>
      <c r="DL29" s="554"/>
      <c r="DM29" s="554"/>
      <c r="DN29" s="554"/>
      <c r="DO29" s="554"/>
      <c r="DP29" s="554"/>
      <c r="DQ29" s="554"/>
      <c r="DR29" s="554"/>
      <c r="DS29" s="554"/>
      <c r="DT29" s="554"/>
      <c r="DU29" s="554"/>
      <c r="DV29" s="554"/>
      <c r="DW29" s="554"/>
      <c r="DX29" s="554"/>
      <c r="DY29" s="554"/>
      <c r="DZ29" s="554"/>
      <c r="EA29" s="554"/>
      <c r="EB29" s="554"/>
      <c r="EC29" s="554"/>
      <c r="ED29" s="554"/>
      <c r="EE29" s="554"/>
      <c r="EF29" s="554"/>
      <c r="EG29" s="554"/>
      <c r="EH29" s="554"/>
      <c r="EI29" s="554"/>
      <c r="EJ29" s="554"/>
      <c r="EK29" s="555"/>
    </row>
    <row r="30" spans="1:141" s="25" customFormat="1" ht="12.75" x14ac:dyDescent="0.2">
      <c r="A30" s="583" t="s">
        <v>573</v>
      </c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305"/>
      <c r="AG30" s="306"/>
      <c r="AH30" s="306"/>
      <c r="AI30" s="306"/>
      <c r="AJ30" s="306"/>
      <c r="AK30" s="306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  <c r="BK30" s="554"/>
      <c r="BL30" s="554"/>
      <c r="BM30" s="554"/>
      <c r="BN30" s="554"/>
      <c r="BO30" s="554"/>
      <c r="BP30" s="554"/>
      <c r="BQ30" s="554"/>
      <c r="BR30" s="554"/>
      <c r="BS30" s="554"/>
      <c r="BT30" s="554"/>
      <c r="BU30" s="554"/>
      <c r="BV30" s="554"/>
      <c r="BW30" s="554"/>
      <c r="BX30" s="554"/>
      <c r="BY30" s="554"/>
      <c r="BZ30" s="554"/>
      <c r="CA30" s="554"/>
      <c r="CB30" s="554"/>
      <c r="CC30" s="554"/>
      <c r="CD30" s="554"/>
      <c r="CE30" s="554"/>
      <c r="CF30" s="554"/>
      <c r="CG30" s="554"/>
      <c r="CH30" s="554"/>
      <c r="CI30" s="554"/>
      <c r="CJ30" s="554"/>
      <c r="CK30" s="554"/>
      <c r="CL30" s="554"/>
      <c r="CM30" s="554"/>
      <c r="CN30" s="554"/>
      <c r="CO30" s="554"/>
      <c r="CP30" s="554"/>
      <c r="CQ30" s="554"/>
      <c r="CR30" s="554"/>
      <c r="CS30" s="554"/>
      <c r="CT30" s="554"/>
      <c r="CU30" s="554"/>
      <c r="CV30" s="554"/>
      <c r="CW30" s="554"/>
      <c r="CX30" s="554"/>
      <c r="CY30" s="554"/>
      <c r="CZ30" s="554"/>
      <c r="DA30" s="554"/>
      <c r="DB30" s="554"/>
      <c r="DC30" s="554"/>
      <c r="DD30" s="554"/>
      <c r="DE30" s="554"/>
      <c r="DF30" s="554"/>
      <c r="DG30" s="554"/>
      <c r="DH30" s="554"/>
      <c r="DI30" s="554"/>
      <c r="DJ30" s="554"/>
      <c r="DK30" s="554"/>
      <c r="DL30" s="554"/>
      <c r="DM30" s="554"/>
      <c r="DN30" s="554"/>
      <c r="DO30" s="554"/>
      <c r="DP30" s="554"/>
      <c r="DQ30" s="554"/>
      <c r="DR30" s="554"/>
      <c r="DS30" s="554"/>
      <c r="DT30" s="554"/>
      <c r="DU30" s="554"/>
      <c r="DV30" s="554"/>
      <c r="DW30" s="554"/>
      <c r="DX30" s="554"/>
      <c r="DY30" s="554"/>
      <c r="DZ30" s="554"/>
      <c r="EA30" s="554"/>
      <c r="EB30" s="554"/>
      <c r="EC30" s="554"/>
      <c r="ED30" s="554"/>
      <c r="EE30" s="554"/>
      <c r="EF30" s="554"/>
      <c r="EG30" s="554"/>
      <c r="EH30" s="554"/>
      <c r="EI30" s="554"/>
      <c r="EJ30" s="554"/>
      <c r="EK30" s="555"/>
    </row>
    <row r="31" spans="1:141" s="25" customFormat="1" ht="12.75" x14ac:dyDescent="0.2">
      <c r="A31" s="582" t="s">
        <v>353</v>
      </c>
      <c r="B31" s="582"/>
      <c r="C31" s="582"/>
      <c r="D31" s="582"/>
      <c r="E31" s="582"/>
      <c r="F31" s="582"/>
      <c r="G31" s="582"/>
      <c r="H31" s="582"/>
      <c r="I31" s="582"/>
      <c r="J31" s="582"/>
      <c r="K31" s="582"/>
      <c r="L31" s="582"/>
      <c r="M31" s="582"/>
      <c r="N31" s="582"/>
      <c r="O31" s="582"/>
      <c r="P31" s="582"/>
      <c r="Q31" s="582"/>
      <c r="R31" s="582"/>
      <c r="S31" s="582"/>
      <c r="T31" s="582"/>
      <c r="U31" s="582"/>
      <c r="V31" s="582"/>
      <c r="W31" s="582"/>
      <c r="X31" s="582"/>
      <c r="Y31" s="582"/>
      <c r="Z31" s="582"/>
      <c r="AA31" s="582"/>
      <c r="AB31" s="582"/>
      <c r="AC31" s="582"/>
      <c r="AD31" s="582"/>
      <c r="AE31" s="582"/>
      <c r="AF31" s="305"/>
      <c r="AG31" s="306"/>
      <c r="AH31" s="306"/>
      <c r="AI31" s="306"/>
      <c r="AJ31" s="306"/>
      <c r="AK31" s="306"/>
      <c r="AL31" s="554"/>
      <c r="AM31" s="554"/>
      <c r="AN31" s="554"/>
      <c r="AO31" s="554"/>
      <c r="AP31" s="554"/>
      <c r="AQ31" s="554"/>
      <c r="AR31" s="554"/>
      <c r="AS31" s="554"/>
      <c r="AT31" s="554"/>
      <c r="AU31" s="554"/>
      <c r="AV31" s="554"/>
      <c r="AW31" s="554"/>
      <c r="AX31" s="554"/>
      <c r="AY31" s="554"/>
      <c r="AZ31" s="554"/>
      <c r="BA31" s="554"/>
      <c r="BB31" s="554"/>
      <c r="BC31" s="554"/>
      <c r="BD31" s="554"/>
      <c r="BE31" s="554"/>
      <c r="BF31" s="554"/>
      <c r="BG31" s="554"/>
      <c r="BH31" s="554"/>
      <c r="BI31" s="554"/>
      <c r="BJ31" s="554"/>
      <c r="BK31" s="554"/>
      <c r="BL31" s="554"/>
      <c r="BM31" s="554"/>
      <c r="BN31" s="554"/>
      <c r="BO31" s="554"/>
      <c r="BP31" s="554"/>
      <c r="BQ31" s="554"/>
      <c r="BR31" s="554"/>
      <c r="BS31" s="554"/>
      <c r="BT31" s="554"/>
      <c r="BU31" s="554"/>
      <c r="BV31" s="554"/>
      <c r="BW31" s="554"/>
      <c r="BX31" s="554"/>
      <c r="BY31" s="554"/>
      <c r="BZ31" s="554"/>
      <c r="CA31" s="554"/>
      <c r="CB31" s="554"/>
      <c r="CC31" s="554"/>
      <c r="CD31" s="554"/>
      <c r="CE31" s="554"/>
      <c r="CF31" s="554"/>
      <c r="CG31" s="554"/>
      <c r="CH31" s="554"/>
      <c r="CI31" s="554"/>
      <c r="CJ31" s="554"/>
      <c r="CK31" s="554"/>
      <c r="CL31" s="554"/>
      <c r="CM31" s="554"/>
      <c r="CN31" s="554"/>
      <c r="CO31" s="554"/>
      <c r="CP31" s="554"/>
      <c r="CQ31" s="554"/>
      <c r="CR31" s="554"/>
      <c r="CS31" s="554"/>
      <c r="CT31" s="554"/>
      <c r="CU31" s="554"/>
      <c r="CV31" s="554"/>
      <c r="CW31" s="554"/>
      <c r="CX31" s="554"/>
      <c r="CY31" s="554"/>
      <c r="CZ31" s="554"/>
      <c r="DA31" s="554"/>
      <c r="DB31" s="554"/>
      <c r="DC31" s="554"/>
      <c r="DD31" s="554"/>
      <c r="DE31" s="554"/>
      <c r="DF31" s="554"/>
      <c r="DG31" s="554"/>
      <c r="DH31" s="554"/>
      <c r="DI31" s="554"/>
      <c r="DJ31" s="554"/>
      <c r="DK31" s="554"/>
      <c r="DL31" s="554"/>
      <c r="DM31" s="554"/>
      <c r="DN31" s="554"/>
      <c r="DO31" s="554"/>
      <c r="DP31" s="554"/>
      <c r="DQ31" s="554"/>
      <c r="DR31" s="554"/>
      <c r="DS31" s="554"/>
      <c r="DT31" s="554"/>
      <c r="DU31" s="554"/>
      <c r="DV31" s="554"/>
      <c r="DW31" s="554"/>
      <c r="DX31" s="554"/>
      <c r="DY31" s="554"/>
      <c r="DZ31" s="554"/>
      <c r="EA31" s="554"/>
      <c r="EB31" s="554"/>
      <c r="EC31" s="554"/>
      <c r="ED31" s="554"/>
      <c r="EE31" s="554"/>
      <c r="EF31" s="554"/>
      <c r="EG31" s="554"/>
      <c r="EH31" s="554"/>
      <c r="EI31" s="554"/>
      <c r="EJ31" s="554"/>
      <c r="EK31" s="555"/>
    </row>
    <row r="32" spans="1:141" s="25" customFormat="1" ht="12.75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305"/>
      <c r="AG32" s="306"/>
      <c r="AH32" s="306"/>
      <c r="AI32" s="306"/>
      <c r="AJ32" s="306"/>
      <c r="AK32" s="306"/>
      <c r="AL32" s="554"/>
      <c r="AM32" s="554"/>
      <c r="AN32" s="554"/>
      <c r="AO32" s="554"/>
      <c r="AP32" s="554"/>
      <c r="AQ32" s="554"/>
      <c r="AR32" s="554"/>
      <c r="AS32" s="554"/>
      <c r="AT32" s="554"/>
      <c r="AU32" s="554"/>
      <c r="AV32" s="554"/>
      <c r="AW32" s="554"/>
      <c r="AX32" s="554"/>
      <c r="AY32" s="554"/>
      <c r="AZ32" s="554"/>
      <c r="BA32" s="554"/>
      <c r="BB32" s="554"/>
      <c r="BC32" s="554"/>
      <c r="BD32" s="554"/>
      <c r="BE32" s="554"/>
      <c r="BF32" s="554"/>
      <c r="BG32" s="554"/>
      <c r="BH32" s="554"/>
      <c r="BI32" s="554"/>
      <c r="BJ32" s="554"/>
      <c r="BK32" s="554"/>
      <c r="BL32" s="554"/>
      <c r="BM32" s="554"/>
      <c r="BN32" s="554"/>
      <c r="BO32" s="554"/>
      <c r="BP32" s="554"/>
      <c r="BQ32" s="554"/>
      <c r="BR32" s="554"/>
      <c r="BS32" s="554"/>
      <c r="BT32" s="554"/>
      <c r="BU32" s="554"/>
      <c r="BV32" s="554"/>
      <c r="BW32" s="554"/>
      <c r="BX32" s="554"/>
      <c r="BY32" s="554"/>
      <c r="BZ32" s="554"/>
      <c r="CA32" s="554"/>
      <c r="CB32" s="554"/>
      <c r="CC32" s="554"/>
      <c r="CD32" s="554"/>
      <c r="CE32" s="554"/>
      <c r="CF32" s="554"/>
      <c r="CG32" s="554"/>
      <c r="CH32" s="554"/>
      <c r="CI32" s="554"/>
      <c r="CJ32" s="554"/>
      <c r="CK32" s="554"/>
      <c r="CL32" s="554"/>
      <c r="CM32" s="554"/>
      <c r="CN32" s="554"/>
      <c r="CO32" s="554"/>
      <c r="CP32" s="554"/>
      <c r="CQ32" s="554"/>
      <c r="CR32" s="554"/>
      <c r="CS32" s="554"/>
      <c r="CT32" s="554"/>
      <c r="CU32" s="554"/>
      <c r="CV32" s="554"/>
      <c r="CW32" s="554"/>
      <c r="CX32" s="554"/>
      <c r="CY32" s="554"/>
      <c r="CZ32" s="554"/>
      <c r="DA32" s="554"/>
      <c r="DB32" s="554"/>
      <c r="DC32" s="554"/>
      <c r="DD32" s="554"/>
      <c r="DE32" s="554"/>
      <c r="DF32" s="554"/>
      <c r="DG32" s="554"/>
      <c r="DH32" s="554"/>
      <c r="DI32" s="554"/>
      <c r="DJ32" s="554"/>
      <c r="DK32" s="554"/>
      <c r="DL32" s="554"/>
      <c r="DM32" s="554"/>
      <c r="DN32" s="554"/>
      <c r="DO32" s="554"/>
      <c r="DP32" s="554"/>
      <c r="DQ32" s="554"/>
      <c r="DR32" s="554"/>
      <c r="DS32" s="554"/>
      <c r="DT32" s="554"/>
      <c r="DU32" s="554"/>
      <c r="DV32" s="554"/>
      <c r="DW32" s="554"/>
      <c r="DX32" s="554"/>
      <c r="DY32" s="554"/>
      <c r="DZ32" s="554"/>
      <c r="EA32" s="554"/>
      <c r="EB32" s="554"/>
      <c r="EC32" s="554"/>
      <c r="ED32" s="554"/>
      <c r="EE32" s="554"/>
      <c r="EF32" s="554"/>
      <c r="EG32" s="554"/>
      <c r="EH32" s="554"/>
      <c r="EI32" s="554"/>
      <c r="EJ32" s="554"/>
      <c r="EK32" s="555"/>
    </row>
    <row r="33" spans="1:141" s="25" customFormat="1" ht="12.75" x14ac:dyDescent="0.2">
      <c r="A33" s="328" t="s">
        <v>574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05" t="s">
        <v>166</v>
      </c>
      <c r="AG33" s="306"/>
      <c r="AH33" s="306"/>
      <c r="AI33" s="306"/>
      <c r="AJ33" s="306"/>
      <c r="AK33" s="306"/>
      <c r="AL33" s="554"/>
      <c r="AM33" s="554"/>
      <c r="AN33" s="554"/>
      <c r="AO33" s="554"/>
      <c r="AP33" s="554"/>
      <c r="AQ33" s="554"/>
      <c r="AR33" s="554"/>
      <c r="AS33" s="554"/>
      <c r="AT33" s="554"/>
      <c r="AU33" s="554"/>
      <c r="AV33" s="554"/>
      <c r="AW33" s="554"/>
      <c r="AX33" s="554"/>
      <c r="AY33" s="554"/>
      <c r="AZ33" s="554"/>
      <c r="BA33" s="554"/>
      <c r="BB33" s="554"/>
      <c r="BC33" s="554"/>
      <c r="BD33" s="554"/>
      <c r="BE33" s="554"/>
      <c r="BF33" s="554"/>
      <c r="BG33" s="554"/>
      <c r="BH33" s="554"/>
      <c r="BI33" s="554"/>
      <c r="BJ33" s="554"/>
      <c r="BK33" s="554"/>
      <c r="BL33" s="554"/>
      <c r="BM33" s="554"/>
      <c r="BN33" s="554"/>
      <c r="BO33" s="554"/>
      <c r="BP33" s="554"/>
      <c r="BQ33" s="554"/>
      <c r="BR33" s="554"/>
      <c r="BS33" s="554"/>
      <c r="BT33" s="554"/>
      <c r="BU33" s="554"/>
      <c r="BV33" s="554"/>
      <c r="BW33" s="554"/>
      <c r="BX33" s="554"/>
      <c r="BY33" s="554"/>
      <c r="BZ33" s="554"/>
      <c r="CA33" s="554"/>
      <c r="CB33" s="554"/>
      <c r="CC33" s="554"/>
      <c r="CD33" s="554"/>
      <c r="CE33" s="554"/>
      <c r="CF33" s="554"/>
      <c r="CG33" s="554"/>
      <c r="CH33" s="554"/>
      <c r="CI33" s="554"/>
      <c r="CJ33" s="554"/>
      <c r="CK33" s="554"/>
      <c r="CL33" s="554"/>
      <c r="CM33" s="554"/>
      <c r="CN33" s="554"/>
      <c r="CO33" s="554"/>
      <c r="CP33" s="554"/>
      <c r="CQ33" s="554"/>
      <c r="CR33" s="554"/>
      <c r="CS33" s="554"/>
      <c r="CT33" s="554"/>
      <c r="CU33" s="554"/>
      <c r="CV33" s="554"/>
      <c r="CW33" s="554"/>
      <c r="CX33" s="554"/>
      <c r="CY33" s="554"/>
      <c r="CZ33" s="554"/>
      <c r="DA33" s="554"/>
      <c r="DB33" s="554"/>
      <c r="DC33" s="554"/>
      <c r="DD33" s="554"/>
      <c r="DE33" s="554"/>
      <c r="DF33" s="554"/>
      <c r="DG33" s="554"/>
      <c r="DH33" s="554"/>
      <c r="DI33" s="554"/>
      <c r="DJ33" s="554"/>
      <c r="DK33" s="554"/>
      <c r="DL33" s="554"/>
      <c r="DM33" s="554"/>
      <c r="DN33" s="554"/>
      <c r="DO33" s="554"/>
      <c r="DP33" s="554"/>
      <c r="DQ33" s="554"/>
      <c r="DR33" s="554"/>
      <c r="DS33" s="554"/>
      <c r="DT33" s="554"/>
      <c r="DU33" s="554"/>
      <c r="DV33" s="554"/>
      <c r="DW33" s="554"/>
      <c r="DX33" s="554"/>
      <c r="DY33" s="554"/>
      <c r="DZ33" s="554"/>
      <c r="EA33" s="554"/>
      <c r="EB33" s="554"/>
      <c r="EC33" s="554"/>
      <c r="ED33" s="554"/>
      <c r="EE33" s="554"/>
      <c r="EF33" s="554"/>
      <c r="EG33" s="554"/>
      <c r="EH33" s="554"/>
      <c r="EI33" s="554"/>
      <c r="EJ33" s="554"/>
      <c r="EK33" s="555"/>
    </row>
    <row r="34" spans="1:141" s="25" customFormat="1" ht="12.75" x14ac:dyDescent="0.2">
      <c r="A34" s="286" t="s">
        <v>637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305" t="s">
        <v>160</v>
      </c>
      <c r="AG34" s="306"/>
      <c r="AH34" s="306"/>
      <c r="AI34" s="306"/>
      <c r="AJ34" s="306"/>
      <c r="AK34" s="306"/>
      <c r="AL34" s="554"/>
      <c r="AM34" s="554"/>
      <c r="AN34" s="554"/>
      <c r="AO34" s="554"/>
      <c r="AP34" s="554"/>
      <c r="AQ34" s="554"/>
      <c r="AR34" s="554"/>
      <c r="AS34" s="554"/>
      <c r="AT34" s="554"/>
      <c r="AU34" s="554"/>
      <c r="AV34" s="554"/>
      <c r="AW34" s="554"/>
      <c r="AX34" s="554"/>
      <c r="AY34" s="554"/>
      <c r="AZ34" s="554"/>
      <c r="BA34" s="554"/>
      <c r="BB34" s="554"/>
      <c r="BC34" s="554"/>
      <c r="BD34" s="554"/>
      <c r="BE34" s="554"/>
      <c r="BF34" s="554"/>
      <c r="BG34" s="554"/>
      <c r="BH34" s="554"/>
      <c r="BI34" s="554"/>
      <c r="BJ34" s="554"/>
      <c r="BK34" s="554"/>
      <c r="BL34" s="554"/>
      <c r="BM34" s="554"/>
      <c r="BN34" s="554"/>
      <c r="BO34" s="554"/>
      <c r="BP34" s="554"/>
      <c r="BQ34" s="554"/>
      <c r="BR34" s="554"/>
      <c r="BS34" s="554"/>
      <c r="BT34" s="554"/>
      <c r="BU34" s="554"/>
      <c r="BV34" s="554"/>
      <c r="BW34" s="554"/>
      <c r="BX34" s="554"/>
      <c r="BY34" s="554"/>
      <c r="BZ34" s="554"/>
      <c r="CA34" s="554"/>
      <c r="CB34" s="554"/>
      <c r="CC34" s="554"/>
      <c r="CD34" s="554"/>
      <c r="CE34" s="554"/>
      <c r="CF34" s="554"/>
      <c r="CG34" s="554"/>
      <c r="CH34" s="554"/>
      <c r="CI34" s="554"/>
      <c r="CJ34" s="554"/>
      <c r="CK34" s="554"/>
      <c r="CL34" s="554"/>
      <c r="CM34" s="554"/>
      <c r="CN34" s="554"/>
      <c r="CO34" s="554"/>
      <c r="CP34" s="554"/>
      <c r="CQ34" s="554"/>
      <c r="CR34" s="554"/>
      <c r="CS34" s="554"/>
      <c r="CT34" s="554"/>
      <c r="CU34" s="554"/>
      <c r="CV34" s="554"/>
      <c r="CW34" s="554"/>
      <c r="CX34" s="554"/>
      <c r="CY34" s="554"/>
      <c r="CZ34" s="554"/>
      <c r="DA34" s="554"/>
      <c r="DB34" s="554"/>
      <c r="DC34" s="554"/>
      <c r="DD34" s="554"/>
      <c r="DE34" s="554"/>
      <c r="DF34" s="554"/>
      <c r="DG34" s="554"/>
      <c r="DH34" s="554"/>
      <c r="DI34" s="554"/>
      <c r="DJ34" s="554"/>
      <c r="DK34" s="554"/>
      <c r="DL34" s="554"/>
      <c r="DM34" s="554"/>
      <c r="DN34" s="554"/>
      <c r="DO34" s="554"/>
      <c r="DP34" s="554"/>
      <c r="DQ34" s="554"/>
      <c r="DR34" s="554"/>
      <c r="DS34" s="554"/>
      <c r="DT34" s="554"/>
      <c r="DU34" s="554"/>
      <c r="DV34" s="554"/>
      <c r="DW34" s="554"/>
      <c r="DX34" s="554"/>
      <c r="DY34" s="554"/>
      <c r="DZ34" s="554"/>
      <c r="EA34" s="554"/>
      <c r="EB34" s="554"/>
      <c r="EC34" s="554"/>
      <c r="ED34" s="554"/>
      <c r="EE34" s="554"/>
      <c r="EF34" s="554"/>
      <c r="EG34" s="554"/>
      <c r="EH34" s="554"/>
      <c r="EI34" s="554"/>
      <c r="EJ34" s="554"/>
      <c r="EK34" s="555"/>
    </row>
    <row r="35" spans="1:141" s="25" customFormat="1" ht="12.75" x14ac:dyDescent="0.2">
      <c r="A35" s="327" t="s">
        <v>133</v>
      </c>
      <c r="B35" s="327"/>
      <c r="C35" s="327"/>
      <c r="D35" s="327"/>
      <c r="E35" s="327"/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305" t="s">
        <v>159</v>
      </c>
      <c r="AG35" s="306"/>
      <c r="AH35" s="306"/>
      <c r="AI35" s="306"/>
      <c r="AJ35" s="306"/>
      <c r="AK35" s="306"/>
      <c r="AL35" s="554"/>
      <c r="AM35" s="554"/>
      <c r="AN35" s="554"/>
      <c r="AO35" s="554"/>
      <c r="AP35" s="554"/>
      <c r="AQ35" s="554"/>
      <c r="AR35" s="554"/>
      <c r="AS35" s="554"/>
      <c r="AT35" s="554"/>
      <c r="AU35" s="554"/>
      <c r="AV35" s="554"/>
      <c r="AW35" s="554"/>
      <c r="AX35" s="554"/>
      <c r="AY35" s="554"/>
      <c r="AZ35" s="554"/>
      <c r="BA35" s="554"/>
      <c r="BB35" s="554"/>
      <c r="BC35" s="554"/>
      <c r="BD35" s="554"/>
      <c r="BE35" s="554"/>
      <c r="BF35" s="554"/>
      <c r="BG35" s="554"/>
      <c r="BH35" s="554"/>
      <c r="BI35" s="554"/>
      <c r="BJ35" s="554"/>
      <c r="BK35" s="554"/>
      <c r="BL35" s="554"/>
      <c r="BM35" s="554"/>
      <c r="BN35" s="554"/>
      <c r="BO35" s="554"/>
      <c r="BP35" s="554"/>
      <c r="BQ35" s="554"/>
      <c r="BR35" s="554"/>
      <c r="BS35" s="554"/>
      <c r="BT35" s="554"/>
      <c r="BU35" s="554"/>
      <c r="BV35" s="554"/>
      <c r="BW35" s="554"/>
      <c r="BX35" s="554"/>
      <c r="BY35" s="554"/>
      <c r="BZ35" s="554"/>
      <c r="CA35" s="554"/>
      <c r="CB35" s="554"/>
      <c r="CC35" s="554"/>
      <c r="CD35" s="554"/>
      <c r="CE35" s="554"/>
      <c r="CF35" s="554"/>
      <c r="CG35" s="554"/>
      <c r="CH35" s="554"/>
      <c r="CI35" s="554"/>
      <c r="CJ35" s="554"/>
      <c r="CK35" s="554"/>
      <c r="CL35" s="554"/>
      <c r="CM35" s="554"/>
      <c r="CN35" s="554"/>
      <c r="CO35" s="554"/>
      <c r="CP35" s="554"/>
      <c r="CQ35" s="554"/>
      <c r="CR35" s="554"/>
      <c r="CS35" s="554"/>
      <c r="CT35" s="554"/>
      <c r="CU35" s="554"/>
      <c r="CV35" s="554"/>
      <c r="CW35" s="554"/>
      <c r="CX35" s="554"/>
      <c r="CY35" s="554"/>
      <c r="CZ35" s="554"/>
      <c r="DA35" s="554"/>
      <c r="DB35" s="554"/>
      <c r="DC35" s="554"/>
      <c r="DD35" s="554"/>
      <c r="DE35" s="554"/>
      <c r="DF35" s="554"/>
      <c r="DG35" s="554"/>
      <c r="DH35" s="554"/>
      <c r="DI35" s="554"/>
      <c r="DJ35" s="554"/>
      <c r="DK35" s="554"/>
      <c r="DL35" s="554"/>
      <c r="DM35" s="554"/>
      <c r="DN35" s="554"/>
      <c r="DO35" s="554"/>
      <c r="DP35" s="554"/>
      <c r="DQ35" s="554"/>
      <c r="DR35" s="554"/>
      <c r="DS35" s="554"/>
      <c r="DT35" s="554"/>
      <c r="DU35" s="554"/>
      <c r="DV35" s="554"/>
      <c r="DW35" s="554"/>
      <c r="DX35" s="554"/>
      <c r="DY35" s="554"/>
      <c r="DZ35" s="554"/>
      <c r="EA35" s="554"/>
      <c r="EB35" s="554"/>
      <c r="EC35" s="554"/>
      <c r="ED35" s="554"/>
      <c r="EE35" s="554"/>
      <c r="EF35" s="554"/>
      <c r="EG35" s="554"/>
      <c r="EH35" s="554"/>
      <c r="EI35" s="554"/>
      <c r="EJ35" s="554"/>
      <c r="EK35" s="555"/>
    </row>
    <row r="36" spans="1:141" s="25" customFormat="1" ht="12.75" x14ac:dyDescent="0.2">
      <c r="A36" s="301" t="s">
        <v>571</v>
      </c>
      <c r="B36" s="301"/>
      <c r="C36" s="301"/>
      <c r="D36" s="301"/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1"/>
      <c r="AB36" s="301"/>
      <c r="AC36" s="301"/>
      <c r="AD36" s="301"/>
      <c r="AE36" s="301"/>
      <c r="AF36" s="305"/>
      <c r="AG36" s="306"/>
      <c r="AH36" s="306"/>
      <c r="AI36" s="306"/>
      <c r="AJ36" s="306"/>
      <c r="AK36" s="306"/>
      <c r="AL36" s="554"/>
      <c r="AM36" s="554"/>
      <c r="AN36" s="554"/>
      <c r="AO36" s="554"/>
      <c r="AP36" s="554"/>
      <c r="AQ36" s="554"/>
      <c r="AR36" s="554"/>
      <c r="AS36" s="554"/>
      <c r="AT36" s="554"/>
      <c r="AU36" s="554"/>
      <c r="AV36" s="554"/>
      <c r="AW36" s="554"/>
      <c r="AX36" s="554"/>
      <c r="AY36" s="554"/>
      <c r="AZ36" s="554"/>
      <c r="BA36" s="554"/>
      <c r="BB36" s="554"/>
      <c r="BC36" s="554"/>
      <c r="BD36" s="554"/>
      <c r="BE36" s="554"/>
      <c r="BF36" s="554"/>
      <c r="BG36" s="554"/>
      <c r="BH36" s="554"/>
      <c r="BI36" s="554"/>
      <c r="BJ36" s="554"/>
      <c r="BK36" s="554"/>
      <c r="BL36" s="554"/>
      <c r="BM36" s="554"/>
      <c r="BN36" s="554"/>
      <c r="BO36" s="554"/>
      <c r="BP36" s="554"/>
      <c r="BQ36" s="554"/>
      <c r="BR36" s="554"/>
      <c r="BS36" s="554"/>
      <c r="BT36" s="554"/>
      <c r="BU36" s="554"/>
      <c r="BV36" s="554"/>
      <c r="BW36" s="554"/>
      <c r="BX36" s="554"/>
      <c r="BY36" s="554"/>
      <c r="BZ36" s="554"/>
      <c r="CA36" s="554"/>
      <c r="CB36" s="554"/>
      <c r="CC36" s="554"/>
      <c r="CD36" s="554"/>
      <c r="CE36" s="554"/>
      <c r="CF36" s="554"/>
      <c r="CG36" s="554"/>
      <c r="CH36" s="554"/>
      <c r="CI36" s="554"/>
      <c r="CJ36" s="554"/>
      <c r="CK36" s="554"/>
      <c r="CL36" s="554"/>
      <c r="CM36" s="554"/>
      <c r="CN36" s="554"/>
      <c r="CO36" s="554"/>
      <c r="CP36" s="554"/>
      <c r="CQ36" s="554"/>
      <c r="CR36" s="554"/>
      <c r="CS36" s="554"/>
      <c r="CT36" s="554"/>
      <c r="CU36" s="554"/>
      <c r="CV36" s="554"/>
      <c r="CW36" s="554"/>
      <c r="CX36" s="554"/>
      <c r="CY36" s="554"/>
      <c r="CZ36" s="554"/>
      <c r="DA36" s="554"/>
      <c r="DB36" s="554"/>
      <c r="DC36" s="554"/>
      <c r="DD36" s="554"/>
      <c r="DE36" s="554"/>
      <c r="DF36" s="554"/>
      <c r="DG36" s="554"/>
      <c r="DH36" s="554"/>
      <c r="DI36" s="554"/>
      <c r="DJ36" s="554"/>
      <c r="DK36" s="554"/>
      <c r="DL36" s="554"/>
      <c r="DM36" s="554"/>
      <c r="DN36" s="554"/>
      <c r="DO36" s="554"/>
      <c r="DP36" s="554"/>
      <c r="DQ36" s="554"/>
      <c r="DR36" s="554"/>
      <c r="DS36" s="554"/>
      <c r="DT36" s="554"/>
      <c r="DU36" s="554"/>
      <c r="DV36" s="554"/>
      <c r="DW36" s="554"/>
      <c r="DX36" s="554"/>
      <c r="DY36" s="554"/>
      <c r="DZ36" s="554"/>
      <c r="EA36" s="554"/>
      <c r="EB36" s="554"/>
      <c r="EC36" s="554"/>
      <c r="ED36" s="554"/>
      <c r="EE36" s="554"/>
      <c r="EF36" s="554"/>
      <c r="EG36" s="554"/>
      <c r="EH36" s="554"/>
      <c r="EI36" s="554"/>
      <c r="EJ36" s="554"/>
      <c r="EK36" s="555"/>
    </row>
    <row r="37" spans="1:141" s="25" customFormat="1" ht="12.75" x14ac:dyDescent="0.2">
      <c r="A37" s="585" t="s">
        <v>143</v>
      </c>
      <c r="B37" s="585"/>
      <c r="C37" s="585"/>
      <c r="D37" s="585"/>
      <c r="E37" s="585"/>
      <c r="F37" s="585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5"/>
      <c r="S37" s="585"/>
      <c r="T37" s="585"/>
      <c r="U37" s="585"/>
      <c r="V37" s="585"/>
      <c r="W37" s="585"/>
      <c r="X37" s="585"/>
      <c r="Y37" s="585"/>
      <c r="Z37" s="585"/>
      <c r="AA37" s="585"/>
      <c r="AB37" s="585"/>
      <c r="AC37" s="585"/>
      <c r="AD37" s="585"/>
      <c r="AE37" s="585"/>
      <c r="AF37" s="305" t="s">
        <v>583</v>
      </c>
      <c r="AG37" s="306"/>
      <c r="AH37" s="306"/>
      <c r="AI37" s="306"/>
      <c r="AJ37" s="306"/>
      <c r="AK37" s="306"/>
      <c r="AL37" s="554"/>
      <c r="AM37" s="554"/>
      <c r="AN37" s="554"/>
      <c r="AO37" s="554"/>
      <c r="AP37" s="554"/>
      <c r="AQ37" s="554"/>
      <c r="AR37" s="554"/>
      <c r="AS37" s="554"/>
      <c r="AT37" s="554"/>
      <c r="AU37" s="554"/>
      <c r="AV37" s="554"/>
      <c r="AW37" s="554"/>
      <c r="AX37" s="554"/>
      <c r="AY37" s="554"/>
      <c r="AZ37" s="554"/>
      <c r="BA37" s="554"/>
      <c r="BB37" s="554"/>
      <c r="BC37" s="554"/>
      <c r="BD37" s="554"/>
      <c r="BE37" s="554"/>
      <c r="BF37" s="554"/>
      <c r="BG37" s="554"/>
      <c r="BH37" s="554"/>
      <c r="BI37" s="554"/>
      <c r="BJ37" s="554"/>
      <c r="BK37" s="554"/>
      <c r="BL37" s="554"/>
      <c r="BM37" s="554"/>
      <c r="BN37" s="554"/>
      <c r="BO37" s="554"/>
      <c r="BP37" s="554"/>
      <c r="BQ37" s="554"/>
      <c r="BR37" s="554"/>
      <c r="BS37" s="554"/>
      <c r="BT37" s="554"/>
      <c r="BU37" s="554"/>
      <c r="BV37" s="554"/>
      <c r="BW37" s="554"/>
      <c r="BX37" s="554"/>
      <c r="BY37" s="554"/>
      <c r="BZ37" s="554"/>
      <c r="CA37" s="554"/>
      <c r="CB37" s="554"/>
      <c r="CC37" s="554"/>
      <c r="CD37" s="554"/>
      <c r="CE37" s="554"/>
      <c r="CF37" s="554"/>
      <c r="CG37" s="554"/>
      <c r="CH37" s="554"/>
      <c r="CI37" s="554"/>
      <c r="CJ37" s="554"/>
      <c r="CK37" s="554"/>
      <c r="CL37" s="554"/>
      <c r="CM37" s="554"/>
      <c r="CN37" s="554"/>
      <c r="CO37" s="554"/>
      <c r="CP37" s="554"/>
      <c r="CQ37" s="554"/>
      <c r="CR37" s="554"/>
      <c r="CS37" s="554"/>
      <c r="CT37" s="554"/>
      <c r="CU37" s="554"/>
      <c r="CV37" s="554"/>
      <c r="CW37" s="554"/>
      <c r="CX37" s="554"/>
      <c r="CY37" s="554"/>
      <c r="CZ37" s="554"/>
      <c r="DA37" s="554"/>
      <c r="DB37" s="554"/>
      <c r="DC37" s="554"/>
      <c r="DD37" s="554"/>
      <c r="DE37" s="554"/>
      <c r="DF37" s="554"/>
      <c r="DG37" s="554"/>
      <c r="DH37" s="554"/>
      <c r="DI37" s="554"/>
      <c r="DJ37" s="554"/>
      <c r="DK37" s="554"/>
      <c r="DL37" s="554"/>
      <c r="DM37" s="554"/>
      <c r="DN37" s="554"/>
      <c r="DO37" s="554"/>
      <c r="DP37" s="554"/>
      <c r="DQ37" s="554"/>
      <c r="DR37" s="554"/>
      <c r="DS37" s="554"/>
      <c r="DT37" s="554"/>
      <c r="DU37" s="554"/>
      <c r="DV37" s="554"/>
      <c r="DW37" s="554"/>
      <c r="DX37" s="554"/>
      <c r="DY37" s="554"/>
      <c r="DZ37" s="554"/>
      <c r="EA37" s="554"/>
      <c r="EB37" s="554"/>
      <c r="EC37" s="554"/>
      <c r="ED37" s="554"/>
      <c r="EE37" s="554"/>
      <c r="EF37" s="554"/>
      <c r="EG37" s="554"/>
      <c r="EH37" s="554"/>
      <c r="EI37" s="554"/>
      <c r="EJ37" s="554"/>
      <c r="EK37" s="555"/>
    </row>
    <row r="38" spans="1:141" s="25" customFormat="1" ht="12.75" x14ac:dyDescent="0.2">
      <c r="A38" s="583" t="s">
        <v>572</v>
      </c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305"/>
      <c r="AG38" s="306"/>
      <c r="AH38" s="306"/>
      <c r="AI38" s="306"/>
      <c r="AJ38" s="306"/>
      <c r="AK38" s="306"/>
      <c r="AL38" s="554"/>
      <c r="AM38" s="554"/>
      <c r="AN38" s="554"/>
      <c r="AO38" s="554"/>
      <c r="AP38" s="554"/>
      <c r="AQ38" s="554"/>
      <c r="AR38" s="554"/>
      <c r="AS38" s="554"/>
      <c r="AT38" s="554"/>
      <c r="AU38" s="554"/>
      <c r="AV38" s="554"/>
      <c r="AW38" s="554"/>
      <c r="AX38" s="554"/>
      <c r="AY38" s="554"/>
      <c r="AZ38" s="554"/>
      <c r="BA38" s="554"/>
      <c r="BB38" s="554"/>
      <c r="BC38" s="554"/>
      <c r="BD38" s="554"/>
      <c r="BE38" s="554"/>
      <c r="BF38" s="554"/>
      <c r="BG38" s="554"/>
      <c r="BH38" s="554"/>
      <c r="BI38" s="554"/>
      <c r="BJ38" s="554"/>
      <c r="BK38" s="554"/>
      <c r="BL38" s="554"/>
      <c r="BM38" s="554"/>
      <c r="BN38" s="554"/>
      <c r="BO38" s="554"/>
      <c r="BP38" s="554"/>
      <c r="BQ38" s="554"/>
      <c r="BR38" s="554"/>
      <c r="BS38" s="554"/>
      <c r="BT38" s="554"/>
      <c r="BU38" s="554"/>
      <c r="BV38" s="554"/>
      <c r="BW38" s="554"/>
      <c r="BX38" s="554"/>
      <c r="BY38" s="554"/>
      <c r="BZ38" s="554"/>
      <c r="CA38" s="554"/>
      <c r="CB38" s="554"/>
      <c r="CC38" s="554"/>
      <c r="CD38" s="554"/>
      <c r="CE38" s="554"/>
      <c r="CF38" s="554"/>
      <c r="CG38" s="554"/>
      <c r="CH38" s="554"/>
      <c r="CI38" s="554"/>
      <c r="CJ38" s="554"/>
      <c r="CK38" s="554"/>
      <c r="CL38" s="554"/>
      <c r="CM38" s="554"/>
      <c r="CN38" s="554"/>
      <c r="CO38" s="554"/>
      <c r="CP38" s="554"/>
      <c r="CQ38" s="554"/>
      <c r="CR38" s="554"/>
      <c r="CS38" s="554"/>
      <c r="CT38" s="554"/>
      <c r="CU38" s="554"/>
      <c r="CV38" s="554"/>
      <c r="CW38" s="554"/>
      <c r="CX38" s="554"/>
      <c r="CY38" s="554"/>
      <c r="CZ38" s="554"/>
      <c r="DA38" s="554"/>
      <c r="DB38" s="554"/>
      <c r="DC38" s="554"/>
      <c r="DD38" s="554"/>
      <c r="DE38" s="554"/>
      <c r="DF38" s="554"/>
      <c r="DG38" s="554"/>
      <c r="DH38" s="554"/>
      <c r="DI38" s="554"/>
      <c r="DJ38" s="554"/>
      <c r="DK38" s="554"/>
      <c r="DL38" s="554"/>
      <c r="DM38" s="554"/>
      <c r="DN38" s="554"/>
      <c r="DO38" s="554"/>
      <c r="DP38" s="554"/>
      <c r="DQ38" s="554"/>
      <c r="DR38" s="554"/>
      <c r="DS38" s="554"/>
      <c r="DT38" s="554"/>
      <c r="DU38" s="554"/>
      <c r="DV38" s="554"/>
      <c r="DW38" s="554"/>
      <c r="DX38" s="554"/>
      <c r="DY38" s="554"/>
      <c r="DZ38" s="554"/>
      <c r="EA38" s="554"/>
      <c r="EB38" s="554"/>
      <c r="EC38" s="554"/>
      <c r="ED38" s="554"/>
      <c r="EE38" s="554"/>
      <c r="EF38" s="554"/>
      <c r="EG38" s="554"/>
      <c r="EH38" s="554"/>
      <c r="EI38" s="554"/>
      <c r="EJ38" s="554"/>
      <c r="EK38" s="555"/>
    </row>
    <row r="39" spans="1:141" s="25" customFormat="1" ht="12.75" x14ac:dyDescent="0.2">
      <c r="A39" s="583" t="s">
        <v>573</v>
      </c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305"/>
      <c r="AG39" s="306"/>
      <c r="AH39" s="306"/>
      <c r="AI39" s="306"/>
      <c r="AJ39" s="306"/>
      <c r="AK39" s="306"/>
      <c r="AL39" s="554"/>
      <c r="AM39" s="554"/>
      <c r="AN39" s="554"/>
      <c r="AO39" s="554"/>
      <c r="AP39" s="554"/>
      <c r="AQ39" s="554"/>
      <c r="AR39" s="554"/>
      <c r="AS39" s="554"/>
      <c r="AT39" s="554"/>
      <c r="AU39" s="554"/>
      <c r="AV39" s="554"/>
      <c r="AW39" s="554"/>
      <c r="AX39" s="554"/>
      <c r="AY39" s="554"/>
      <c r="AZ39" s="554"/>
      <c r="BA39" s="554"/>
      <c r="BB39" s="554"/>
      <c r="BC39" s="554"/>
      <c r="BD39" s="554"/>
      <c r="BE39" s="554"/>
      <c r="BF39" s="554"/>
      <c r="BG39" s="554"/>
      <c r="BH39" s="554"/>
      <c r="BI39" s="554"/>
      <c r="BJ39" s="554"/>
      <c r="BK39" s="554"/>
      <c r="BL39" s="554"/>
      <c r="BM39" s="554"/>
      <c r="BN39" s="554"/>
      <c r="BO39" s="554"/>
      <c r="BP39" s="554"/>
      <c r="BQ39" s="554"/>
      <c r="BR39" s="554"/>
      <c r="BS39" s="554"/>
      <c r="BT39" s="554"/>
      <c r="BU39" s="554"/>
      <c r="BV39" s="554"/>
      <c r="BW39" s="554"/>
      <c r="BX39" s="554"/>
      <c r="BY39" s="554"/>
      <c r="BZ39" s="554"/>
      <c r="CA39" s="554"/>
      <c r="CB39" s="554"/>
      <c r="CC39" s="554"/>
      <c r="CD39" s="554"/>
      <c r="CE39" s="554"/>
      <c r="CF39" s="554"/>
      <c r="CG39" s="554"/>
      <c r="CH39" s="554"/>
      <c r="CI39" s="554"/>
      <c r="CJ39" s="554"/>
      <c r="CK39" s="554"/>
      <c r="CL39" s="554"/>
      <c r="CM39" s="554"/>
      <c r="CN39" s="554"/>
      <c r="CO39" s="554"/>
      <c r="CP39" s="554"/>
      <c r="CQ39" s="554"/>
      <c r="CR39" s="554"/>
      <c r="CS39" s="554"/>
      <c r="CT39" s="554"/>
      <c r="CU39" s="554"/>
      <c r="CV39" s="554"/>
      <c r="CW39" s="554"/>
      <c r="CX39" s="554"/>
      <c r="CY39" s="554"/>
      <c r="CZ39" s="554"/>
      <c r="DA39" s="554"/>
      <c r="DB39" s="554"/>
      <c r="DC39" s="554"/>
      <c r="DD39" s="554"/>
      <c r="DE39" s="554"/>
      <c r="DF39" s="554"/>
      <c r="DG39" s="554"/>
      <c r="DH39" s="554"/>
      <c r="DI39" s="554"/>
      <c r="DJ39" s="554"/>
      <c r="DK39" s="554"/>
      <c r="DL39" s="554"/>
      <c r="DM39" s="554"/>
      <c r="DN39" s="554"/>
      <c r="DO39" s="554"/>
      <c r="DP39" s="554"/>
      <c r="DQ39" s="554"/>
      <c r="DR39" s="554"/>
      <c r="DS39" s="554"/>
      <c r="DT39" s="554"/>
      <c r="DU39" s="554"/>
      <c r="DV39" s="554"/>
      <c r="DW39" s="554"/>
      <c r="DX39" s="554"/>
      <c r="DY39" s="554"/>
      <c r="DZ39" s="554"/>
      <c r="EA39" s="554"/>
      <c r="EB39" s="554"/>
      <c r="EC39" s="554"/>
      <c r="ED39" s="554"/>
      <c r="EE39" s="554"/>
      <c r="EF39" s="554"/>
      <c r="EG39" s="554"/>
      <c r="EH39" s="554"/>
      <c r="EI39" s="554"/>
      <c r="EJ39" s="554"/>
      <c r="EK39" s="555"/>
    </row>
    <row r="40" spans="1:141" s="25" customFormat="1" ht="12.75" x14ac:dyDescent="0.2">
      <c r="A40" s="582" t="s">
        <v>353</v>
      </c>
      <c r="B40" s="582"/>
      <c r="C40" s="582"/>
      <c r="D40" s="582"/>
      <c r="E40" s="582"/>
      <c r="F40" s="582"/>
      <c r="G40" s="582"/>
      <c r="H40" s="582"/>
      <c r="I40" s="582"/>
      <c r="J40" s="582"/>
      <c r="K40" s="582"/>
      <c r="L40" s="582"/>
      <c r="M40" s="582"/>
      <c r="N40" s="582"/>
      <c r="O40" s="582"/>
      <c r="P40" s="582"/>
      <c r="Q40" s="582"/>
      <c r="R40" s="582"/>
      <c r="S40" s="582"/>
      <c r="T40" s="582"/>
      <c r="U40" s="582"/>
      <c r="V40" s="582"/>
      <c r="W40" s="582"/>
      <c r="X40" s="582"/>
      <c r="Y40" s="582"/>
      <c r="Z40" s="582"/>
      <c r="AA40" s="582"/>
      <c r="AB40" s="582"/>
      <c r="AC40" s="582"/>
      <c r="AD40" s="582"/>
      <c r="AE40" s="582"/>
      <c r="AF40" s="305"/>
      <c r="AG40" s="306"/>
      <c r="AH40" s="306"/>
      <c r="AI40" s="306"/>
      <c r="AJ40" s="306"/>
      <c r="AK40" s="306"/>
      <c r="AL40" s="554"/>
      <c r="AM40" s="554"/>
      <c r="AN40" s="554"/>
      <c r="AO40" s="554"/>
      <c r="AP40" s="554"/>
      <c r="AQ40" s="554"/>
      <c r="AR40" s="554"/>
      <c r="AS40" s="554"/>
      <c r="AT40" s="554"/>
      <c r="AU40" s="554"/>
      <c r="AV40" s="554"/>
      <c r="AW40" s="554"/>
      <c r="AX40" s="554"/>
      <c r="AY40" s="554"/>
      <c r="AZ40" s="554"/>
      <c r="BA40" s="554"/>
      <c r="BB40" s="554"/>
      <c r="BC40" s="554"/>
      <c r="BD40" s="554"/>
      <c r="BE40" s="554"/>
      <c r="BF40" s="554"/>
      <c r="BG40" s="554"/>
      <c r="BH40" s="554"/>
      <c r="BI40" s="554"/>
      <c r="BJ40" s="554"/>
      <c r="BK40" s="554"/>
      <c r="BL40" s="554"/>
      <c r="BM40" s="554"/>
      <c r="BN40" s="554"/>
      <c r="BO40" s="554"/>
      <c r="BP40" s="554"/>
      <c r="BQ40" s="554"/>
      <c r="BR40" s="554"/>
      <c r="BS40" s="554"/>
      <c r="BT40" s="554"/>
      <c r="BU40" s="554"/>
      <c r="BV40" s="554"/>
      <c r="BW40" s="554"/>
      <c r="BX40" s="554"/>
      <c r="BY40" s="554"/>
      <c r="BZ40" s="554"/>
      <c r="CA40" s="554"/>
      <c r="CB40" s="554"/>
      <c r="CC40" s="554"/>
      <c r="CD40" s="554"/>
      <c r="CE40" s="554"/>
      <c r="CF40" s="554"/>
      <c r="CG40" s="554"/>
      <c r="CH40" s="554"/>
      <c r="CI40" s="554"/>
      <c r="CJ40" s="554"/>
      <c r="CK40" s="554"/>
      <c r="CL40" s="554"/>
      <c r="CM40" s="554"/>
      <c r="CN40" s="554"/>
      <c r="CO40" s="554"/>
      <c r="CP40" s="554"/>
      <c r="CQ40" s="554"/>
      <c r="CR40" s="554"/>
      <c r="CS40" s="554"/>
      <c r="CT40" s="554"/>
      <c r="CU40" s="554"/>
      <c r="CV40" s="554"/>
      <c r="CW40" s="554"/>
      <c r="CX40" s="554"/>
      <c r="CY40" s="554"/>
      <c r="CZ40" s="554"/>
      <c r="DA40" s="554"/>
      <c r="DB40" s="554"/>
      <c r="DC40" s="554"/>
      <c r="DD40" s="554"/>
      <c r="DE40" s="554"/>
      <c r="DF40" s="554"/>
      <c r="DG40" s="554"/>
      <c r="DH40" s="554"/>
      <c r="DI40" s="554"/>
      <c r="DJ40" s="554"/>
      <c r="DK40" s="554"/>
      <c r="DL40" s="554"/>
      <c r="DM40" s="554"/>
      <c r="DN40" s="554"/>
      <c r="DO40" s="554"/>
      <c r="DP40" s="554"/>
      <c r="DQ40" s="554"/>
      <c r="DR40" s="554"/>
      <c r="DS40" s="554"/>
      <c r="DT40" s="554"/>
      <c r="DU40" s="554"/>
      <c r="DV40" s="554"/>
      <c r="DW40" s="554"/>
      <c r="DX40" s="554"/>
      <c r="DY40" s="554"/>
      <c r="DZ40" s="554"/>
      <c r="EA40" s="554"/>
      <c r="EB40" s="554"/>
      <c r="EC40" s="554"/>
      <c r="ED40" s="554"/>
      <c r="EE40" s="554"/>
      <c r="EF40" s="554"/>
      <c r="EG40" s="554"/>
      <c r="EH40" s="554"/>
      <c r="EI40" s="554"/>
      <c r="EJ40" s="554"/>
      <c r="EK40" s="555"/>
    </row>
    <row r="41" spans="1:141" s="25" customFormat="1" ht="12.75" x14ac:dyDescent="0.2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305"/>
      <c r="AG41" s="306"/>
      <c r="AH41" s="306"/>
      <c r="AI41" s="306"/>
      <c r="AJ41" s="306"/>
      <c r="AK41" s="306"/>
      <c r="AL41" s="554"/>
      <c r="AM41" s="554"/>
      <c r="AN41" s="554"/>
      <c r="AO41" s="554"/>
      <c r="AP41" s="554"/>
      <c r="AQ41" s="554"/>
      <c r="AR41" s="554"/>
      <c r="AS41" s="554"/>
      <c r="AT41" s="554"/>
      <c r="AU41" s="554"/>
      <c r="AV41" s="554"/>
      <c r="AW41" s="554"/>
      <c r="AX41" s="554"/>
      <c r="AY41" s="554"/>
      <c r="AZ41" s="554"/>
      <c r="BA41" s="554"/>
      <c r="BB41" s="554"/>
      <c r="BC41" s="554"/>
      <c r="BD41" s="554"/>
      <c r="BE41" s="554"/>
      <c r="BF41" s="554"/>
      <c r="BG41" s="554"/>
      <c r="BH41" s="554"/>
      <c r="BI41" s="554"/>
      <c r="BJ41" s="554"/>
      <c r="BK41" s="554"/>
      <c r="BL41" s="554"/>
      <c r="BM41" s="554"/>
      <c r="BN41" s="554"/>
      <c r="BO41" s="554"/>
      <c r="BP41" s="554"/>
      <c r="BQ41" s="554"/>
      <c r="BR41" s="554"/>
      <c r="BS41" s="554"/>
      <c r="BT41" s="554"/>
      <c r="BU41" s="554"/>
      <c r="BV41" s="554"/>
      <c r="BW41" s="554"/>
      <c r="BX41" s="554"/>
      <c r="BY41" s="554"/>
      <c r="BZ41" s="554"/>
      <c r="CA41" s="554"/>
      <c r="CB41" s="554"/>
      <c r="CC41" s="554"/>
      <c r="CD41" s="554"/>
      <c r="CE41" s="554"/>
      <c r="CF41" s="554"/>
      <c r="CG41" s="554"/>
      <c r="CH41" s="554"/>
      <c r="CI41" s="554"/>
      <c r="CJ41" s="554"/>
      <c r="CK41" s="554"/>
      <c r="CL41" s="554"/>
      <c r="CM41" s="554"/>
      <c r="CN41" s="554"/>
      <c r="CO41" s="554"/>
      <c r="CP41" s="554"/>
      <c r="CQ41" s="554"/>
      <c r="CR41" s="554"/>
      <c r="CS41" s="554"/>
      <c r="CT41" s="554"/>
      <c r="CU41" s="554"/>
      <c r="CV41" s="554"/>
      <c r="CW41" s="554"/>
      <c r="CX41" s="554"/>
      <c r="CY41" s="554"/>
      <c r="CZ41" s="554"/>
      <c r="DA41" s="554"/>
      <c r="DB41" s="554"/>
      <c r="DC41" s="554"/>
      <c r="DD41" s="554"/>
      <c r="DE41" s="554"/>
      <c r="DF41" s="554"/>
      <c r="DG41" s="554"/>
      <c r="DH41" s="554"/>
      <c r="DI41" s="554"/>
      <c r="DJ41" s="554"/>
      <c r="DK41" s="554"/>
      <c r="DL41" s="554"/>
      <c r="DM41" s="554"/>
      <c r="DN41" s="554"/>
      <c r="DO41" s="554"/>
      <c r="DP41" s="554"/>
      <c r="DQ41" s="554"/>
      <c r="DR41" s="554"/>
      <c r="DS41" s="554"/>
      <c r="DT41" s="554"/>
      <c r="DU41" s="554"/>
      <c r="DV41" s="554"/>
      <c r="DW41" s="554"/>
      <c r="DX41" s="554"/>
      <c r="DY41" s="554"/>
      <c r="DZ41" s="554"/>
      <c r="EA41" s="554"/>
      <c r="EB41" s="554"/>
      <c r="EC41" s="554"/>
      <c r="ED41" s="554"/>
      <c r="EE41" s="554"/>
      <c r="EF41" s="554"/>
      <c r="EG41" s="554"/>
      <c r="EH41" s="554"/>
      <c r="EI41" s="554"/>
      <c r="EJ41" s="554"/>
      <c r="EK41" s="555"/>
    </row>
    <row r="42" spans="1:141" s="25" customFormat="1" ht="12.75" x14ac:dyDescent="0.2">
      <c r="A42" s="328" t="s">
        <v>574</v>
      </c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05" t="s">
        <v>584</v>
      </c>
      <c r="AG42" s="306"/>
      <c r="AH42" s="306"/>
      <c r="AI42" s="306"/>
      <c r="AJ42" s="306"/>
      <c r="AK42" s="306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  <c r="BK42" s="554"/>
      <c r="BL42" s="554"/>
      <c r="BM42" s="554"/>
      <c r="BN42" s="554"/>
      <c r="BO42" s="554"/>
      <c r="BP42" s="554"/>
      <c r="BQ42" s="554"/>
      <c r="BR42" s="554"/>
      <c r="BS42" s="554"/>
      <c r="BT42" s="554"/>
      <c r="BU42" s="554"/>
      <c r="BV42" s="554"/>
      <c r="BW42" s="554"/>
      <c r="BX42" s="554"/>
      <c r="BY42" s="554"/>
      <c r="BZ42" s="554"/>
      <c r="CA42" s="554"/>
      <c r="CB42" s="554"/>
      <c r="CC42" s="554"/>
      <c r="CD42" s="554"/>
      <c r="CE42" s="554"/>
      <c r="CF42" s="554"/>
      <c r="CG42" s="554"/>
      <c r="CH42" s="554"/>
      <c r="CI42" s="554"/>
      <c r="CJ42" s="554"/>
      <c r="CK42" s="554"/>
      <c r="CL42" s="554"/>
      <c r="CM42" s="554"/>
      <c r="CN42" s="554"/>
      <c r="CO42" s="554"/>
      <c r="CP42" s="554"/>
      <c r="CQ42" s="554"/>
      <c r="CR42" s="554"/>
      <c r="CS42" s="554"/>
      <c r="CT42" s="554"/>
      <c r="CU42" s="554"/>
      <c r="CV42" s="554"/>
      <c r="CW42" s="554"/>
      <c r="CX42" s="554"/>
      <c r="CY42" s="554"/>
      <c r="CZ42" s="554"/>
      <c r="DA42" s="554"/>
      <c r="DB42" s="554"/>
      <c r="DC42" s="554"/>
      <c r="DD42" s="554"/>
      <c r="DE42" s="554"/>
      <c r="DF42" s="554"/>
      <c r="DG42" s="554"/>
      <c r="DH42" s="554"/>
      <c r="DI42" s="554"/>
      <c r="DJ42" s="554"/>
      <c r="DK42" s="554"/>
      <c r="DL42" s="554"/>
      <c r="DM42" s="554"/>
      <c r="DN42" s="554"/>
      <c r="DO42" s="554"/>
      <c r="DP42" s="554"/>
      <c r="DQ42" s="554"/>
      <c r="DR42" s="554"/>
      <c r="DS42" s="554"/>
      <c r="DT42" s="554"/>
      <c r="DU42" s="554"/>
      <c r="DV42" s="554"/>
      <c r="DW42" s="554"/>
      <c r="DX42" s="554"/>
      <c r="DY42" s="554"/>
      <c r="DZ42" s="554"/>
      <c r="EA42" s="554"/>
      <c r="EB42" s="554"/>
      <c r="EC42" s="554"/>
      <c r="ED42" s="554"/>
      <c r="EE42" s="554"/>
      <c r="EF42" s="554"/>
      <c r="EG42" s="554"/>
      <c r="EH42" s="554"/>
      <c r="EI42" s="554"/>
      <c r="EJ42" s="554"/>
      <c r="EK42" s="555"/>
    </row>
    <row r="43" spans="1:141" s="25" customFormat="1" ht="13.5" thickBot="1" x14ac:dyDescent="0.25">
      <c r="A43" s="302" t="s">
        <v>38</v>
      </c>
      <c r="B43" s="302"/>
      <c r="C43" s="302"/>
      <c r="D43" s="302"/>
      <c r="E43" s="302"/>
      <c r="F43" s="302"/>
      <c r="G43" s="302"/>
      <c r="H43" s="302"/>
      <c r="I43" s="302"/>
      <c r="J43" s="302"/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2"/>
      <c r="V43" s="302"/>
      <c r="W43" s="302"/>
      <c r="X43" s="302"/>
      <c r="Y43" s="302"/>
      <c r="Z43" s="302"/>
      <c r="AA43" s="302"/>
      <c r="AB43" s="302"/>
      <c r="AC43" s="302"/>
      <c r="AD43" s="302"/>
      <c r="AE43" s="302"/>
      <c r="AF43" s="322" t="s">
        <v>42</v>
      </c>
      <c r="AG43" s="323"/>
      <c r="AH43" s="323"/>
      <c r="AI43" s="323"/>
      <c r="AJ43" s="323"/>
      <c r="AK43" s="323"/>
      <c r="AL43" s="556"/>
      <c r="AM43" s="556"/>
      <c r="AN43" s="556"/>
      <c r="AO43" s="556"/>
      <c r="AP43" s="556"/>
      <c r="AQ43" s="556"/>
      <c r="AR43" s="556"/>
      <c r="AS43" s="556"/>
      <c r="AT43" s="556"/>
      <c r="AU43" s="556">
        <f>AU16</f>
        <v>83160</v>
      </c>
      <c r="AV43" s="556"/>
      <c r="AW43" s="556"/>
      <c r="AX43" s="556"/>
      <c r="AY43" s="556"/>
      <c r="AZ43" s="556"/>
      <c r="BA43" s="556"/>
      <c r="BB43" s="556"/>
      <c r="BC43" s="556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556"/>
      <c r="BO43" s="556"/>
      <c r="BP43" s="556"/>
      <c r="BQ43" s="556"/>
      <c r="BR43" s="556"/>
      <c r="BS43" s="556"/>
      <c r="BT43" s="556"/>
      <c r="BU43" s="556"/>
      <c r="BV43" s="556"/>
      <c r="BW43" s="556"/>
      <c r="BX43" s="556"/>
      <c r="BY43" s="556"/>
      <c r="BZ43" s="556"/>
      <c r="CA43" s="556"/>
      <c r="CB43" s="556"/>
      <c r="CC43" s="556"/>
      <c r="CD43" s="556"/>
      <c r="CE43" s="556"/>
      <c r="CF43" s="556"/>
      <c r="CG43" s="556"/>
      <c r="CH43" s="556"/>
      <c r="CI43" s="556"/>
      <c r="CJ43" s="556"/>
      <c r="CK43" s="556"/>
      <c r="CL43" s="556"/>
      <c r="CM43" s="556"/>
      <c r="CN43" s="556"/>
      <c r="CO43" s="556"/>
      <c r="CP43" s="556"/>
      <c r="CQ43" s="556"/>
      <c r="CR43" s="556"/>
      <c r="CS43" s="556"/>
      <c r="CT43" s="556"/>
      <c r="CU43" s="556"/>
      <c r="CV43" s="556"/>
      <c r="CW43" s="556"/>
      <c r="CX43" s="556"/>
      <c r="CY43" s="556"/>
      <c r="CZ43" s="556"/>
      <c r="DA43" s="556"/>
      <c r="DB43" s="556"/>
      <c r="DC43" s="556"/>
      <c r="DD43" s="556"/>
      <c r="DE43" s="556"/>
      <c r="DF43" s="556"/>
      <c r="DG43" s="556"/>
      <c r="DH43" s="556"/>
      <c r="DI43" s="556"/>
      <c r="DJ43" s="556"/>
      <c r="DK43" s="556"/>
      <c r="DL43" s="556"/>
      <c r="DM43" s="556"/>
      <c r="DN43" s="556"/>
      <c r="DO43" s="556"/>
      <c r="DP43" s="556"/>
      <c r="DQ43" s="556"/>
      <c r="DR43" s="556">
        <f>DR16</f>
        <v>240206.7</v>
      </c>
      <c r="DS43" s="556"/>
      <c r="DT43" s="556"/>
      <c r="DU43" s="556"/>
      <c r="DV43" s="556"/>
      <c r="DW43" s="556"/>
      <c r="DX43" s="556"/>
      <c r="DY43" s="556"/>
      <c r="DZ43" s="556"/>
      <c r="EA43" s="556"/>
      <c r="EB43" s="556"/>
      <c r="EC43" s="556"/>
      <c r="ED43" s="556"/>
      <c r="EE43" s="556"/>
      <c r="EF43" s="556"/>
      <c r="EG43" s="556"/>
      <c r="EH43" s="556"/>
      <c r="EI43" s="556"/>
      <c r="EJ43" s="556"/>
      <c r="EK43" s="566"/>
    </row>
  </sheetData>
  <customSheetViews>
    <customSheetView guid="{5B44D67A-4A8A-4B75-BA10-E8F24D4649E0}">
      <selection activeCell="FA38" sqref="FA38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FA38" sqref="FA38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FA38" sqref="FA38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35">
    <mergeCell ref="EB43:EK43"/>
    <mergeCell ref="AL2:EK2"/>
    <mergeCell ref="BV43:CD43"/>
    <mergeCell ref="CE43:CM43"/>
    <mergeCell ref="CN43:CW43"/>
    <mergeCell ref="CX43:DG43"/>
    <mergeCell ref="DH43:DQ43"/>
    <mergeCell ref="DR43:EA43"/>
    <mergeCell ref="A43:AE43"/>
    <mergeCell ref="AF43:AK43"/>
    <mergeCell ref="AL43:AT43"/>
    <mergeCell ref="AU43:BC43"/>
    <mergeCell ref="BD43:BL43"/>
    <mergeCell ref="BM43:BU43"/>
    <mergeCell ref="CN42:CW42"/>
    <mergeCell ref="CX42:DG42"/>
    <mergeCell ref="DH42:DQ42"/>
    <mergeCell ref="DR42:EA42"/>
    <mergeCell ref="EB42:EK42"/>
    <mergeCell ref="EB41:EK41"/>
    <mergeCell ref="A42:AE42"/>
    <mergeCell ref="AF42:AK42"/>
    <mergeCell ref="AL42:AT42"/>
    <mergeCell ref="AU42:BC42"/>
    <mergeCell ref="BD42:BL42"/>
    <mergeCell ref="BM42:BU42"/>
    <mergeCell ref="BV42:CD42"/>
    <mergeCell ref="CE42:CM42"/>
    <mergeCell ref="BV41:CD41"/>
    <mergeCell ref="CE41:CM41"/>
    <mergeCell ref="CN41:CW41"/>
    <mergeCell ref="CX41:DG41"/>
    <mergeCell ref="DH41:DQ41"/>
    <mergeCell ref="EB37:EK40"/>
    <mergeCell ref="A38:AE38"/>
    <mergeCell ref="A39:AE39"/>
    <mergeCell ref="A40:AE40"/>
    <mergeCell ref="BM37:BU40"/>
    <mergeCell ref="BV37:CD40"/>
    <mergeCell ref="CE37:CM40"/>
    <mergeCell ref="CN37:CW40"/>
    <mergeCell ref="CX37:DG40"/>
    <mergeCell ref="DH37:DQ40"/>
    <mergeCell ref="A37:AE37"/>
    <mergeCell ref="AF37:AK40"/>
    <mergeCell ref="AL37:AT40"/>
    <mergeCell ref="AU37:BC40"/>
    <mergeCell ref="BD37:BL40"/>
    <mergeCell ref="CX35:DG36"/>
    <mergeCell ref="DH35:DQ36"/>
    <mergeCell ref="DR41:EA41"/>
    <mergeCell ref="A41:AE41"/>
    <mergeCell ref="AF41:AK41"/>
    <mergeCell ref="AL41:AT41"/>
    <mergeCell ref="AU41:BC41"/>
    <mergeCell ref="BD41:BL41"/>
    <mergeCell ref="BM41:BU41"/>
    <mergeCell ref="DR37:EA40"/>
    <mergeCell ref="DR35:EA36"/>
    <mergeCell ref="EB35:EK36"/>
    <mergeCell ref="EB34:EK34"/>
    <mergeCell ref="A35:AE35"/>
    <mergeCell ref="AF35:AK36"/>
    <mergeCell ref="AL35:AT36"/>
    <mergeCell ref="AU35:BC36"/>
    <mergeCell ref="BD35:BL36"/>
    <mergeCell ref="BM35:BU36"/>
    <mergeCell ref="BV35:CD36"/>
    <mergeCell ref="CE35:CM36"/>
    <mergeCell ref="BV34:CD34"/>
    <mergeCell ref="CE34:CM34"/>
    <mergeCell ref="CN34:CW34"/>
    <mergeCell ref="CX34:DG34"/>
    <mergeCell ref="DH34:DQ34"/>
    <mergeCell ref="DR34:EA34"/>
    <mergeCell ref="A34:AE34"/>
    <mergeCell ref="AF34:AK34"/>
    <mergeCell ref="AL34:AT34"/>
    <mergeCell ref="AU34:BC34"/>
    <mergeCell ref="BD34:BL34"/>
    <mergeCell ref="BM34:BU34"/>
    <mergeCell ref="A36:AE36"/>
    <mergeCell ref="CN35:CW36"/>
    <mergeCell ref="CN33:CW33"/>
    <mergeCell ref="CX33:DG33"/>
    <mergeCell ref="DH33:DQ33"/>
    <mergeCell ref="DR33:EA33"/>
    <mergeCell ref="EB33:EK33"/>
    <mergeCell ref="EB32:EK32"/>
    <mergeCell ref="A33:AE33"/>
    <mergeCell ref="AF33:AK33"/>
    <mergeCell ref="AL33:AT33"/>
    <mergeCell ref="AU33:BC33"/>
    <mergeCell ref="BD33:BL33"/>
    <mergeCell ref="BM33:BU33"/>
    <mergeCell ref="BV33:CD33"/>
    <mergeCell ref="CE33:CM33"/>
    <mergeCell ref="BV32:CD32"/>
    <mergeCell ref="CE32:CM32"/>
    <mergeCell ref="CN32:CW32"/>
    <mergeCell ref="CX32:DG32"/>
    <mergeCell ref="DH32:DQ32"/>
    <mergeCell ref="DR32:EA32"/>
    <mergeCell ref="A32:AE32"/>
    <mergeCell ref="AF32:AK32"/>
    <mergeCell ref="AL32:AT32"/>
    <mergeCell ref="AU32:BC32"/>
    <mergeCell ref="A30:AE30"/>
    <mergeCell ref="A31:AE31"/>
    <mergeCell ref="BM28:BU31"/>
    <mergeCell ref="BV28:CD31"/>
    <mergeCell ref="CE28:CM31"/>
    <mergeCell ref="CN28:CW31"/>
    <mergeCell ref="CX28:DG31"/>
    <mergeCell ref="DH28:DQ31"/>
    <mergeCell ref="A28:AE28"/>
    <mergeCell ref="AF28:AK31"/>
    <mergeCell ref="AL28:AT31"/>
    <mergeCell ref="AU28:BC31"/>
    <mergeCell ref="BD28:BL31"/>
    <mergeCell ref="BD32:BL32"/>
    <mergeCell ref="BM32:BU32"/>
    <mergeCell ref="DR26:EA27"/>
    <mergeCell ref="EB26:EK27"/>
    <mergeCell ref="EB25:EK25"/>
    <mergeCell ref="A26:AE26"/>
    <mergeCell ref="AF26:AK27"/>
    <mergeCell ref="AL26:AT27"/>
    <mergeCell ref="AU26:BC27"/>
    <mergeCell ref="BD26:BL27"/>
    <mergeCell ref="BM26:BU27"/>
    <mergeCell ref="BV26:CD27"/>
    <mergeCell ref="CE26:CM27"/>
    <mergeCell ref="BV25:CD25"/>
    <mergeCell ref="CE25:CM25"/>
    <mergeCell ref="CN25:CW25"/>
    <mergeCell ref="CX25:DG25"/>
    <mergeCell ref="DH25:DQ25"/>
    <mergeCell ref="DR25:EA25"/>
    <mergeCell ref="A25:AE25"/>
    <mergeCell ref="AF25:AK25"/>
    <mergeCell ref="DR28:EA31"/>
    <mergeCell ref="EB28:EK31"/>
    <mergeCell ref="A29:AE29"/>
    <mergeCell ref="AL25:AT25"/>
    <mergeCell ref="AU25:BC25"/>
    <mergeCell ref="BD25:BL25"/>
    <mergeCell ref="BM25:BU25"/>
    <mergeCell ref="A27:AE27"/>
    <mergeCell ref="CN24:CW24"/>
    <mergeCell ref="CX24:DG24"/>
    <mergeCell ref="DH24:DQ24"/>
    <mergeCell ref="DR24:EA24"/>
    <mergeCell ref="CN26:CW27"/>
    <mergeCell ref="CX26:DG27"/>
    <mergeCell ref="DH26:DQ27"/>
    <mergeCell ref="EB24:EK24"/>
    <mergeCell ref="EB23:EK23"/>
    <mergeCell ref="A24:AE24"/>
    <mergeCell ref="AF24:AK24"/>
    <mergeCell ref="AL24:AT24"/>
    <mergeCell ref="AU24:BC24"/>
    <mergeCell ref="BD24:BL24"/>
    <mergeCell ref="BM24:BU24"/>
    <mergeCell ref="BV24:CD24"/>
    <mergeCell ref="CE24:CM24"/>
    <mergeCell ref="BV23:CD23"/>
    <mergeCell ref="CE23:CM23"/>
    <mergeCell ref="CN23:CW23"/>
    <mergeCell ref="CX23:DG23"/>
    <mergeCell ref="DH23:DQ23"/>
    <mergeCell ref="DR23:EA23"/>
    <mergeCell ref="A23:AE23"/>
    <mergeCell ref="AF23:AK23"/>
    <mergeCell ref="AL23:AT23"/>
    <mergeCell ref="AU23:BC23"/>
    <mergeCell ref="BD23:BL23"/>
    <mergeCell ref="BM23:BU23"/>
    <mergeCell ref="A21:AE21"/>
    <mergeCell ref="A22:AE22"/>
    <mergeCell ref="BM19:BU22"/>
    <mergeCell ref="BV19:CD22"/>
    <mergeCell ref="CE19:CM22"/>
    <mergeCell ref="CN19:CW22"/>
    <mergeCell ref="CX19:DG22"/>
    <mergeCell ref="DH19:DQ22"/>
    <mergeCell ref="A19:AE19"/>
    <mergeCell ref="AF19:AK22"/>
    <mergeCell ref="AL19:AT22"/>
    <mergeCell ref="AU19:BC22"/>
    <mergeCell ref="BD19:BL22"/>
    <mergeCell ref="CX14:DG14"/>
    <mergeCell ref="DH14:DQ14"/>
    <mergeCell ref="DR14:EA14"/>
    <mergeCell ref="DR19:EA22"/>
    <mergeCell ref="EB19:EK22"/>
    <mergeCell ref="A20:AE20"/>
    <mergeCell ref="AL16:AT16"/>
    <mergeCell ref="AU16:BC16"/>
    <mergeCell ref="BD16:BL16"/>
    <mergeCell ref="BM16:BU16"/>
    <mergeCell ref="A18:AE18"/>
    <mergeCell ref="CN15:CW15"/>
    <mergeCell ref="CX15:DG15"/>
    <mergeCell ref="DH15:DQ15"/>
    <mergeCell ref="DR15:EA15"/>
    <mergeCell ref="CN17:CW18"/>
    <mergeCell ref="CX17:DG18"/>
    <mergeCell ref="DH17:DQ18"/>
    <mergeCell ref="EB15:EK15"/>
    <mergeCell ref="DR17:EA18"/>
    <mergeCell ref="EB17:EK18"/>
    <mergeCell ref="CX16:DG16"/>
    <mergeCell ref="DH16:DQ16"/>
    <mergeCell ref="DR16:EA16"/>
    <mergeCell ref="EB16:EK16"/>
    <mergeCell ref="A17:AE17"/>
    <mergeCell ref="AF17:AK18"/>
    <mergeCell ref="A15:AE15"/>
    <mergeCell ref="AF15:AK15"/>
    <mergeCell ref="AL15:AT15"/>
    <mergeCell ref="AU15:BC15"/>
    <mergeCell ref="BD15:BL15"/>
    <mergeCell ref="BM15:BU15"/>
    <mergeCell ref="BV15:CD15"/>
    <mergeCell ref="CE15:CM15"/>
    <mergeCell ref="BV16:CD16"/>
    <mergeCell ref="CE16:CM16"/>
    <mergeCell ref="CN16:CW16"/>
    <mergeCell ref="A16:AE16"/>
    <mergeCell ref="AF16:AK16"/>
    <mergeCell ref="AL17:AT18"/>
    <mergeCell ref="AU17:BC18"/>
    <mergeCell ref="BD17:BL18"/>
    <mergeCell ref="BM17:BU18"/>
    <mergeCell ref="BV17:CD18"/>
    <mergeCell ref="CE17:CM18"/>
    <mergeCell ref="BV14:CD14"/>
    <mergeCell ref="CE14:CM14"/>
    <mergeCell ref="EB10:EK13"/>
    <mergeCell ref="A11:AE11"/>
    <mergeCell ref="A12:AE12"/>
    <mergeCell ref="A13:AE13"/>
    <mergeCell ref="A14:AE14"/>
    <mergeCell ref="AF14:AK14"/>
    <mergeCell ref="AL14:AT14"/>
    <mergeCell ref="AU14:BC14"/>
    <mergeCell ref="BD14:BL14"/>
    <mergeCell ref="BM14:BU14"/>
    <mergeCell ref="CE10:CM13"/>
    <mergeCell ref="CN10:CW13"/>
    <mergeCell ref="CX10:DG13"/>
    <mergeCell ref="DH10:DQ13"/>
    <mergeCell ref="DR10:EA13"/>
    <mergeCell ref="A10:AE10"/>
    <mergeCell ref="AF10:AK13"/>
    <mergeCell ref="AL10:AT13"/>
    <mergeCell ref="AU10:BC13"/>
    <mergeCell ref="BD10:BL13"/>
    <mergeCell ref="BM10:BU13"/>
    <mergeCell ref="BV10:CD13"/>
    <mergeCell ref="EB14:EK14"/>
    <mergeCell ref="CN14:CW14"/>
    <mergeCell ref="BV8:CD9"/>
    <mergeCell ref="CE8:CM9"/>
    <mergeCell ref="DR6:EA7"/>
    <mergeCell ref="EB6:EK7"/>
    <mergeCell ref="A7:AE7"/>
    <mergeCell ref="A8:AE8"/>
    <mergeCell ref="AF8:AK9"/>
    <mergeCell ref="AL8:AT9"/>
    <mergeCell ref="AU8:BC9"/>
    <mergeCell ref="BD8:BL9"/>
    <mergeCell ref="BM8:BU9"/>
    <mergeCell ref="BM6:BU7"/>
    <mergeCell ref="BV6:CD7"/>
    <mergeCell ref="CE6:CM7"/>
    <mergeCell ref="CN6:CW7"/>
    <mergeCell ref="CX6:DG7"/>
    <mergeCell ref="DH6:DQ7"/>
    <mergeCell ref="EB8:EK9"/>
    <mergeCell ref="A9:AE9"/>
    <mergeCell ref="CN8:CW9"/>
    <mergeCell ref="CX8:DG9"/>
    <mergeCell ref="DH8:DQ9"/>
    <mergeCell ref="DR8:EA9"/>
    <mergeCell ref="A6:AE6"/>
    <mergeCell ref="AF6:AK7"/>
    <mergeCell ref="AL6:AT7"/>
    <mergeCell ref="AU6:BC7"/>
    <mergeCell ref="BD6:BL7"/>
    <mergeCell ref="A5:AE5"/>
    <mergeCell ref="AF5:AK5"/>
    <mergeCell ref="AL5:AT5"/>
    <mergeCell ref="AU5:BC5"/>
    <mergeCell ref="BD5:BL5"/>
    <mergeCell ref="DH3:DQ3"/>
    <mergeCell ref="DR3:EA3"/>
    <mergeCell ref="EB3:EK3"/>
    <mergeCell ref="BM3:BU3"/>
    <mergeCell ref="BV3:CD3"/>
    <mergeCell ref="CE3:CM3"/>
    <mergeCell ref="CN3:CW3"/>
    <mergeCell ref="CX5:DG5"/>
    <mergeCell ref="DH5:DQ5"/>
    <mergeCell ref="DR5:EA5"/>
    <mergeCell ref="EB5:EK5"/>
    <mergeCell ref="BM5:BU5"/>
    <mergeCell ref="BV5:CD5"/>
    <mergeCell ref="CE5:CM5"/>
    <mergeCell ref="CN5:CW5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A3:AE3"/>
    <mergeCell ref="AF3:AK3"/>
    <mergeCell ref="AL3:AT3"/>
    <mergeCell ref="AU3:BC3"/>
    <mergeCell ref="BD3:BL3"/>
    <mergeCell ref="DR4:EA4"/>
    <mergeCell ref="EB4:EK4"/>
    <mergeCell ref="BM4:BU4"/>
    <mergeCell ref="BV4:CD4"/>
    <mergeCell ref="CE4:CM4"/>
    <mergeCell ref="CN4:CW4"/>
    <mergeCell ref="CX4:DG4"/>
    <mergeCell ref="DH4:DQ4"/>
    <mergeCell ref="CX3:DG3"/>
  </mergeCells>
  <pageMargins left="0.59055118110236227" right="0.39370078740157483" top="0.78740157480314965" bottom="0.39370078740157483" header="0.27559055118110237" footer="0.27559055118110237"/>
  <pageSetup paperSize="8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L60"/>
  <sheetViews>
    <sheetView view="pageBreakPreview" zoomScale="60" zoomScaleNormal="100" workbookViewId="0">
      <selection activeCell="A38" sqref="A38:CW40"/>
    </sheetView>
  </sheetViews>
  <sheetFormatPr defaultColWidth="1.42578125" defaultRowHeight="15.75" x14ac:dyDescent="0.25"/>
  <cols>
    <col min="1" max="16384" width="1.42578125" style="1"/>
  </cols>
  <sheetData>
    <row r="1" spans="1:142" s="11" customFormat="1" ht="15" x14ac:dyDescent="0.25">
      <c r="A1" s="369" t="s">
        <v>611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M1" s="369"/>
      <c r="AN1" s="369"/>
      <c r="AO1" s="369"/>
      <c r="AP1" s="369"/>
      <c r="AQ1" s="369"/>
      <c r="AR1" s="369"/>
      <c r="AS1" s="369"/>
      <c r="AT1" s="369"/>
      <c r="AU1" s="369"/>
      <c r="AV1" s="369"/>
      <c r="AW1" s="369"/>
      <c r="AX1" s="369"/>
      <c r="AY1" s="369"/>
      <c r="AZ1" s="369"/>
      <c r="BA1" s="369"/>
      <c r="BB1" s="369"/>
      <c r="BC1" s="369"/>
      <c r="BD1" s="369"/>
      <c r="BE1" s="369"/>
      <c r="BF1" s="369"/>
      <c r="BG1" s="369"/>
      <c r="BH1" s="369"/>
      <c r="BI1" s="369"/>
      <c r="BJ1" s="369"/>
      <c r="BK1" s="369"/>
      <c r="BL1" s="369"/>
      <c r="BM1" s="369"/>
      <c r="BN1" s="369"/>
      <c r="BO1" s="369"/>
      <c r="BP1" s="369"/>
      <c r="BQ1" s="369"/>
      <c r="BR1" s="369"/>
      <c r="BS1" s="369"/>
      <c r="BT1" s="369"/>
      <c r="BU1" s="369"/>
      <c r="BV1" s="369"/>
      <c r="BW1" s="369"/>
      <c r="BX1" s="369"/>
      <c r="BY1" s="369"/>
      <c r="BZ1" s="369"/>
      <c r="CA1" s="369"/>
      <c r="CB1" s="369"/>
      <c r="CC1" s="369"/>
      <c r="CD1" s="369"/>
      <c r="CE1" s="369"/>
      <c r="CF1" s="369"/>
      <c r="CG1" s="369"/>
      <c r="CH1" s="369"/>
      <c r="CI1" s="369"/>
      <c r="CJ1" s="369"/>
      <c r="CK1" s="369"/>
      <c r="CL1" s="369"/>
      <c r="CM1" s="369"/>
      <c r="CN1" s="369"/>
      <c r="CO1" s="369"/>
      <c r="CP1" s="369"/>
      <c r="CQ1" s="369"/>
      <c r="CR1" s="369"/>
      <c r="CS1" s="369"/>
      <c r="CT1" s="369"/>
      <c r="CU1" s="369"/>
      <c r="CV1" s="369"/>
      <c r="CW1" s="369"/>
      <c r="CX1" s="369"/>
      <c r="CY1" s="369"/>
      <c r="CZ1" s="369"/>
      <c r="DA1" s="369"/>
      <c r="DB1" s="369"/>
      <c r="DC1" s="369"/>
      <c r="DD1" s="369"/>
      <c r="DE1" s="369"/>
      <c r="DF1" s="369"/>
      <c r="DG1" s="369"/>
      <c r="DH1" s="369"/>
      <c r="DI1" s="369"/>
      <c r="DJ1" s="369"/>
      <c r="DK1" s="369"/>
      <c r="DL1" s="369"/>
      <c r="DM1" s="369"/>
      <c r="DN1" s="369"/>
      <c r="DO1" s="369"/>
      <c r="DP1" s="369"/>
      <c r="DQ1" s="369"/>
      <c r="DR1" s="369"/>
      <c r="DS1" s="369"/>
      <c r="DT1" s="369"/>
      <c r="DU1" s="369"/>
      <c r="DV1" s="369"/>
      <c r="DW1" s="369"/>
      <c r="DX1" s="369"/>
      <c r="DY1" s="369"/>
      <c r="DZ1" s="369"/>
      <c r="EA1" s="369"/>
      <c r="EB1" s="369"/>
      <c r="EC1" s="369"/>
      <c r="ED1" s="369"/>
      <c r="EE1" s="369"/>
      <c r="EF1" s="369"/>
      <c r="EG1" s="369"/>
      <c r="EH1" s="369"/>
      <c r="EI1" s="369"/>
      <c r="EJ1" s="369"/>
      <c r="EK1" s="369"/>
    </row>
    <row r="2" spans="1:142" s="22" customFormat="1" ht="8.25" x14ac:dyDescent="0.15"/>
    <row r="3" spans="1:142" s="29" customFormat="1" ht="12.75" x14ac:dyDescent="0.2">
      <c r="A3" s="510" t="s">
        <v>93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348" t="s">
        <v>18</v>
      </c>
      <c r="AD3" s="510"/>
      <c r="AE3" s="510"/>
      <c r="AF3" s="510"/>
      <c r="AG3" s="365"/>
      <c r="AH3" s="348" t="s">
        <v>375</v>
      </c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365"/>
      <c r="AT3" s="291" t="s">
        <v>614</v>
      </c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  <c r="BG3" s="291"/>
      <c r="BH3" s="291"/>
      <c r="BI3" s="291"/>
      <c r="BJ3" s="291"/>
      <c r="BK3" s="291"/>
      <c r="BL3" s="291"/>
      <c r="BM3" s="291"/>
      <c r="BN3" s="291"/>
      <c r="BO3" s="291"/>
      <c r="BP3" s="291"/>
      <c r="BQ3" s="291"/>
      <c r="BR3" s="291"/>
      <c r="BS3" s="291"/>
      <c r="BT3" s="291"/>
      <c r="BU3" s="291"/>
      <c r="BV3" s="291"/>
      <c r="BW3" s="291"/>
      <c r="BX3" s="291"/>
      <c r="BY3" s="291"/>
      <c r="BZ3" s="291"/>
      <c r="CA3" s="291"/>
      <c r="CB3" s="291"/>
      <c r="CC3" s="291"/>
      <c r="CD3" s="291"/>
      <c r="CE3" s="291"/>
      <c r="CF3" s="291"/>
      <c r="CG3" s="291"/>
      <c r="CH3" s="291"/>
      <c r="CI3" s="291"/>
      <c r="CJ3" s="291"/>
      <c r="CK3" s="291"/>
      <c r="CL3" s="291"/>
      <c r="CM3" s="291"/>
      <c r="CN3" s="291"/>
      <c r="CO3" s="291"/>
      <c r="CP3" s="291"/>
      <c r="CQ3" s="291"/>
      <c r="CR3" s="291"/>
      <c r="CS3" s="291"/>
      <c r="CT3" s="291"/>
      <c r="CU3" s="291"/>
      <c r="CV3" s="291"/>
      <c r="CW3" s="291"/>
      <c r="CX3" s="291"/>
      <c r="CY3" s="291"/>
      <c r="CZ3" s="291"/>
      <c r="DA3" s="291"/>
      <c r="DB3" s="291"/>
      <c r="DC3" s="291"/>
      <c r="DD3" s="291"/>
      <c r="DE3" s="291"/>
      <c r="DF3" s="291"/>
      <c r="DG3" s="291"/>
      <c r="DH3" s="291"/>
      <c r="DI3" s="291"/>
      <c r="DJ3" s="291"/>
      <c r="DK3" s="291"/>
      <c r="DL3" s="291"/>
      <c r="DM3" s="291"/>
      <c r="DN3" s="291"/>
      <c r="DO3" s="291"/>
      <c r="DP3" s="291"/>
      <c r="DQ3" s="291"/>
      <c r="DR3" s="291"/>
      <c r="DS3" s="291"/>
      <c r="DT3" s="291"/>
      <c r="DU3" s="291"/>
      <c r="DV3" s="291"/>
      <c r="DW3" s="291"/>
      <c r="DX3" s="291"/>
      <c r="DY3" s="291"/>
      <c r="DZ3" s="291"/>
      <c r="EA3" s="291"/>
      <c r="EB3" s="291"/>
      <c r="EC3" s="291"/>
      <c r="ED3" s="291"/>
      <c r="EE3" s="291"/>
      <c r="EF3" s="291"/>
      <c r="EG3" s="291"/>
      <c r="EH3" s="291"/>
      <c r="EI3" s="291"/>
      <c r="EJ3" s="291"/>
      <c r="EK3" s="291"/>
      <c r="EL3" s="76"/>
    </row>
    <row r="4" spans="1:142" s="29" customFormat="1" ht="12.75" x14ac:dyDescent="0.2">
      <c r="A4" s="588"/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  <c r="AC4" s="360" t="s">
        <v>21</v>
      </c>
      <c r="AD4" s="512"/>
      <c r="AE4" s="512"/>
      <c r="AF4" s="512"/>
      <c r="AG4" s="364"/>
      <c r="AH4" s="360" t="s">
        <v>612</v>
      </c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364"/>
      <c r="AT4" s="291" t="s">
        <v>133</v>
      </c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  <c r="BS4" s="291"/>
      <c r="BT4" s="291"/>
      <c r="BU4" s="291"/>
      <c r="BV4" s="291"/>
      <c r="BW4" s="291"/>
      <c r="BX4" s="291"/>
      <c r="BY4" s="291"/>
      <c r="BZ4" s="291"/>
      <c r="CA4" s="291"/>
      <c r="CB4" s="291"/>
      <c r="CC4" s="291"/>
      <c r="CD4" s="291"/>
      <c r="CE4" s="291"/>
      <c r="CF4" s="291"/>
      <c r="CG4" s="291"/>
      <c r="CH4" s="291"/>
      <c r="CI4" s="291"/>
      <c r="CJ4" s="291"/>
      <c r="CK4" s="291"/>
      <c r="CL4" s="291"/>
      <c r="CM4" s="291"/>
      <c r="CN4" s="291"/>
      <c r="CO4" s="291"/>
      <c r="CP4" s="291"/>
      <c r="CQ4" s="291"/>
      <c r="CR4" s="291"/>
      <c r="CS4" s="291"/>
      <c r="CT4" s="291"/>
      <c r="CU4" s="291"/>
      <c r="CV4" s="291"/>
      <c r="CW4" s="291"/>
      <c r="CX4" s="291"/>
      <c r="CY4" s="291"/>
      <c r="CZ4" s="291"/>
      <c r="DA4" s="291"/>
      <c r="DB4" s="291"/>
      <c r="DC4" s="291"/>
      <c r="DD4" s="291"/>
      <c r="DE4" s="291"/>
      <c r="DF4" s="291"/>
      <c r="DG4" s="291"/>
      <c r="DH4" s="291"/>
      <c r="DI4" s="291"/>
      <c r="DJ4" s="291"/>
      <c r="DK4" s="291"/>
      <c r="DL4" s="291"/>
      <c r="DM4" s="291"/>
      <c r="DN4" s="291"/>
      <c r="DO4" s="291"/>
      <c r="DP4" s="291"/>
      <c r="DQ4" s="291"/>
      <c r="DR4" s="291"/>
      <c r="DS4" s="291"/>
      <c r="DT4" s="291"/>
      <c r="DU4" s="291"/>
      <c r="DV4" s="291"/>
      <c r="DW4" s="291"/>
      <c r="DX4" s="291"/>
      <c r="DY4" s="291"/>
      <c r="DZ4" s="291"/>
      <c r="EA4" s="291"/>
      <c r="EB4" s="291"/>
      <c r="EC4" s="291"/>
      <c r="ED4" s="291"/>
      <c r="EE4" s="291"/>
      <c r="EF4" s="291"/>
      <c r="EG4" s="291"/>
      <c r="EH4" s="291"/>
      <c r="EI4" s="291"/>
      <c r="EJ4" s="291"/>
      <c r="EK4" s="291"/>
      <c r="EL4" s="76"/>
    </row>
    <row r="5" spans="1:142" s="29" customFormat="1" ht="12.75" x14ac:dyDescent="0.2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360"/>
      <c r="AD5" s="512"/>
      <c r="AE5" s="512"/>
      <c r="AF5" s="512"/>
      <c r="AG5" s="364"/>
      <c r="AH5" s="360" t="s">
        <v>613</v>
      </c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364"/>
      <c r="AT5" s="291" t="s">
        <v>615</v>
      </c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291"/>
      <c r="BM5" s="291"/>
      <c r="BN5" s="291"/>
      <c r="BO5" s="291"/>
      <c r="BP5" s="291"/>
      <c r="BQ5" s="291"/>
      <c r="BR5" s="291"/>
      <c r="BS5" s="291"/>
      <c r="BT5" s="291"/>
      <c r="BU5" s="291"/>
      <c r="BV5" s="291"/>
      <c r="BW5" s="291"/>
      <c r="BX5" s="291"/>
      <c r="BY5" s="291"/>
      <c r="BZ5" s="291"/>
      <c r="CA5" s="291"/>
      <c r="CB5" s="291"/>
      <c r="CC5" s="291"/>
      <c r="CD5" s="291"/>
      <c r="CE5" s="291"/>
      <c r="CF5" s="291"/>
      <c r="CG5" s="291"/>
      <c r="CH5" s="291"/>
      <c r="CI5" s="291"/>
      <c r="CJ5" s="291"/>
      <c r="CK5" s="291"/>
      <c r="CL5" s="291"/>
      <c r="CM5" s="291"/>
      <c r="CN5" s="291"/>
      <c r="CO5" s="291"/>
      <c r="CP5" s="348" t="s">
        <v>432</v>
      </c>
      <c r="CQ5" s="510"/>
      <c r="CR5" s="510"/>
      <c r="CS5" s="510"/>
      <c r="CT5" s="510"/>
      <c r="CU5" s="510"/>
      <c r="CV5" s="510"/>
      <c r="CW5" s="510"/>
      <c r="CX5" s="510"/>
      <c r="CY5" s="510"/>
      <c r="CZ5" s="510"/>
      <c r="DA5" s="365"/>
      <c r="DB5" s="588" t="s">
        <v>632</v>
      </c>
      <c r="DC5" s="588"/>
      <c r="DD5" s="588"/>
      <c r="DE5" s="588"/>
      <c r="DF5" s="588"/>
      <c r="DG5" s="588"/>
      <c r="DH5" s="588"/>
      <c r="DI5" s="588"/>
      <c r="DJ5" s="588"/>
      <c r="DK5" s="588"/>
      <c r="DL5" s="588"/>
      <c r="DM5" s="588"/>
      <c r="DN5" s="348" t="s">
        <v>633</v>
      </c>
      <c r="DO5" s="510"/>
      <c r="DP5" s="510"/>
      <c r="DQ5" s="510"/>
      <c r="DR5" s="510"/>
      <c r="DS5" s="510"/>
      <c r="DT5" s="510"/>
      <c r="DU5" s="510"/>
      <c r="DV5" s="510"/>
      <c r="DW5" s="510"/>
      <c r="DX5" s="510"/>
      <c r="DY5" s="365"/>
      <c r="DZ5" s="588" t="s">
        <v>636</v>
      </c>
      <c r="EA5" s="588"/>
      <c r="EB5" s="588"/>
      <c r="EC5" s="588"/>
      <c r="ED5" s="588"/>
      <c r="EE5" s="588"/>
      <c r="EF5" s="588"/>
      <c r="EG5" s="588"/>
      <c r="EH5" s="588"/>
      <c r="EI5" s="588"/>
      <c r="EJ5" s="588"/>
      <c r="EK5" s="588"/>
      <c r="EL5" s="76"/>
    </row>
    <row r="6" spans="1:142" s="29" customFormat="1" ht="12.75" x14ac:dyDescent="0.2">
      <c r="A6" s="588"/>
      <c r="B6" s="588"/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360"/>
      <c r="AD6" s="512"/>
      <c r="AE6" s="512"/>
      <c r="AF6" s="512"/>
      <c r="AG6" s="364"/>
      <c r="AH6" s="360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364"/>
      <c r="AT6" s="588" t="s">
        <v>509</v>
      </c>
      <c r="AU6" s="588"/>
      <c r="AV6" s="588"/>
      <c r="AW6" s="588"/>
      <c r="AX6" s="588"/>
      <c r="AY6" s="588"/>
      <c r="AZ6" s="588"/>
      <c r="BA6" s="588"/>
      <c r="BB6" s="588"/>
      <c r="BC6" s="588"/>
      <c r="BD6" s="588"/>
      <c r="BE6" s="588"/>
      <c r="BF6" s="348" t="s">
        <v>494</v>
      </c>
      <c r="BG6" s="510"/>
      <c r="BH6" s="510"/>
      <c r="BI6" s="510"/>
      <c r="BJ6" s="510"/>
      <c r="BK6" s="510"/>
      <c r="BL6" s="510"/>
      <c r="BM6" s="510"/>
      <c r="BN6" s="510"/>
      <c r="BO6" s="510"/>
      <c r="BP6" s="510"/>
      <c r="BQ6" s="365"/>
      <c r="BR6" s="348" t="s">
        <v>494</v>
      </c>
      <c r="BS6" s="510"/>
      <c r="BT6" s="510"/>
      <c r="BU6" s="510"/>
      <c r="BV6" s="510"/>
      <c r="BW6" s="510"/>
      <c r="BX6" s="510"/>
      <c r="BY6" s="510"/>
      <c r="BZ6" s="510"/>
      <c r="CA6" s="510"/>
      <c r="CB6" s="510"/>
      <c r="CC6" s="365"/>
      <c r="CD6" s="348" t="s">
        <v>494</v>
      </c>
      <c r="CE6" s="510"/>
      <c r="CF6" s="510"/>
      <c r="CG6" s="510"/>
      <c r="CH6" s="510"/>
      <c r="CI6" s="510"/>
      <c r="CJ6" s="510"/>
      <c r="CK6" s="510"/>
      <c r="CL6" s="510"/>
      <c r="CM6" s="510"/>
      <c r="CN6" s="510"/>
      <c r="CO6" s="365"/>
      <c r="CP6" s="360" t="s">
        <v>631</v>
      </c>
      <c r="CQ6" s="512"/>
      <c r="CR6" s="512"/>
      <c r="CS6" s="512"/>
      <c r="CT6" s="512"/>
      <c r="CU6" s="512"/>
      <c r="CV6" s="512"/>
      <c r="CW6" s="512"/>
      <c r="CX6" s="512"/>
      <c r="CY6" s="512"/>
      <c r="CZ6" s="512"/>
      <c r="DA6" s="364"/>
      <c r="DB6" s="588"/>
      <c r="DC6" s="588"/>
      <c r="DD6" s="588"/>
      <c r="DE6" s="588"/>
      <c r="DF6" s="588"/>
      <c r="DG6" s="588"/>
      <c r="DH6" s="588"/>
      <c r="DI6" s="588"/>
      <c r="DJ6" s="588"/>
      <c r="DK6" s="588"/>
      <c r="DL6" s="588"/>
      <c r="DM6" s="588"/>
      <c r="DN6" s="360" t="s">
        <v>634</v>
      </c>
      <c r="DO6" s="512"/>
      <c r="DP6" s="512"/>
      <c r="DQ6" s="512"/>
      <c r="DR6" s="512"/>
      <c r="DS6" s="512"/>
      <c r="DT6" s="512"/>
      <c r="DU6" s="512"/>
      <c r="DV6" s="512"/>
      <c r="DW6" s="512"/>
      <c r="DX6" s="512"/>
      <c r="DY6" s="364"/>
      <c r="DZ6" s="588"/>
      <c r="EA6" s="588"/>
      <c r="EB6" s="588"/>
      <c r="EC6" s="588"/>
      <c r="ED6" s="588"/>
      <c r="EE6" s="588"/>
      <c r="EF6" s="588"/>
      <c r="EG6" s="588"/>
      <c r="EH6" s="588"/>
      <c r="EI6" s="588"/>
      <c r="EJ6" s="588"/>
      <c r="EK6" s="588"/>
      <c r="EL6" s="76"/>
    </row>
    <row r="7" spans="1:142" s="29" customFormat="1" ht="12.75" x14ac:dyDescent="0.2">
      <c r="A7" s="588"/>
      <c r="B7" s="588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588"/>
      <c r="Z7" s="588"/>
      <c r="AA7" s="588"/>
      <c r="AB7" s="588"/>
      <c r="AC7" s="360"/>
      <c r="AD7" s="512"/>
      <c r="AE7" s="512"/>
      <c r="AF7" s="512"/>
      <c r="AG7" s="364"/>
      <c r="AH7" s="360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364"/>
      <c r="AT7" s="588" t="s">
        <v>616</v>
      </c>
      <c r="AU7" s="588"/>
      <c r="AV7" s="588"/>
      <c r="AW7" s="588"/>
      <c r="AX7" s="588"/>
      <c r="AY7" s="588"/>
      <c r="AZ7" s="588"/>
      <c r="BA7" s="588"/>
      <c r="BB7" s="588"/>
      <c r="BC7" s="588"/>
      <c r="BD7" s="588"/>
      <c r="BE7" s="588"/>
      <c r="BF7" s="360" t="s">
        <v>620</v>
      </c>
      <c r="BG7" s="512"/>
      <c r="BH7" s="512"/>
      <c r="BI7" s="512"/>
      <c r="BJ7" s="512"/>
      <c r="BK7" s="512"/>
      <c r="BL7" s="512"/>
      <c r="BM7" s="512"/>
      <c r="BN7" s="512"/>
      <c r="BO7" s="512"/>
      <c r="BP7" s="512"/>
      <c r="BQ7" s="364"/>
      <c r="BR7" s="360" t="s">
        <v>628</v>
      </c>
      <c r="BS7" s="512"/>
      <c r="BT7" s="512"/>
      <c r="BU7" s="512"/>
      <c r="BV7" s="512"/>
      <c r="BW7" s="512"/>
      <c r="BX7" s="512"/>
      <c r="BY7" s="512"/>
      <c r="BZ7" s="512"/>
      <c r="CA7" s="512"/>
      <c r="CB7" s="512"/>
      <c r="CC7" s="364"/>
      <c r="CD7" s="360" t="s">
        <v>630</v>
      </c>
      <c r="CE7" s="512"/>
      <c r="CF7" s="512"/>
      <c r="CG7" s="512"/>
      <c r="CH7" s="512"/>
      <c r="CI7" s="512"/>
      <c r="CJ7" s="512"/>
      <c r="CK7" s="512"/>
      <c r="CL7" s="512"/>
      <c r="CM7" s="512"/>
      <c r="CN7" s="512"/>
      <c r="CO7" s="364"/>
      <c r="CP7" s="360" t="s">
        <v>622</v>
      </c>
      <c r="CQ7" s="512"/>
      <c r="CR7" s="512"/>
      <c r="CS7" s="512"/>
      <c r="CT7" s="512"/>
      <c r="CU7" s="512"/>
      <c r="CV7" s="512"/>
      <c r="CW7" s="512"/>
      <c r="CX7" s="512"/>
      <c r="CY7" s="512"/>
      <c r="CZ7" s="512"/>
      <c r="DA7" s="364"/>
      <c r="DB7" s="588"/>
      <c r="DC7" s="588"/>
      <c r="DD7" s="588"/>
      <c r="DE7" s="588"/>
      <c r="DF7" s="588"/>
      <c r="DG7" s="588"/>
      <c r="DH7" s="588"/>
      <c r="DI7" s="588"/>
      <c r="DJ7" s="588"/>
      <c r="DK7" s="588"/>
      <c r="DL7" s="588"/>
      <c r="DM7" s="588"/>
      <c r="DN7" s="360" t="s">
        <v>635</v>
      </c>
      <c r="DO7" s="512"/>
      <c r="DP7" s="512"/>
      <c r="DQ7" s="512"/>
      <c r="DR7" s="512"/>
      <c r="DS7" s="512"/>
      <c r="DT7" s="512"/>
      <c r="DU7" s="512"/>
      <c r="DV7" s="512"/>
      <c r="DW7" s="512"/>
      <c r="DX7" s="512"/>
      <c r="DY7" s="364"/>
      <c r="DZ7" s="588"/>
      <c r="EA7" s="588"/>
      <c r="EB7" s="588"/>
      <c r="EC7" s="588"/>
      <c r="ED7" s="588"/>
      <c r="EE7" s="588"/>
      <c r="EF7" s="588"/>
      <c r="EG7" s="588"/>
      <c r="EH7" s="588"/>
      <c r="EI7" s="588"/>
      <c r="EJ7" s="588"/>
      <c r="EK7" s="588"/>
      <c r="EL7" s="76"/>
    </row>
    <row r="8" spans="1:142" s="29" customFormat="1" ht="12.75" x14ac:dyDescent="0.2">
      <c r="A8" s="588"/>
      <c r="B8" s="588"/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88"/>
      <c r="AA8" s="588"/>
      <c r="AB8" s="588"/>
      <c r="AC8" s="360"/>
      <c r="AD8" s="512"/>
      <c r="AE8" s="512"/>
      <c r="AF8" s="512"/>
      <c r="AG8" s="364"/>
      <c r="AH8" s="360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364"/>
      <c r="AT8" s="588" t="s">
        <v>617</v>
      </c>
      <c r="AU8" s="588"/>
      <c r="AV8" s="588"/>
      <c r="AW8" s="588"/>
      <c r="AX8" s="588"/>
      <c r="AY8" s="588"/>
      <c r="AZ8" s="588"/>
      <c r="BA8" s="588"/>
      <c r="BB8" s="588"/>
      <c r="BC8" s="588"/>
      <c r="BD8" s="588"/>
      <c r="BE8" s="588"/>
      <c r="BF8" s="360" t="s">
        <v>621</v>
      </c>
      <c r="BG8" s="512"/>
      <c r="BH8" s="512"/>
      <c r="BI8" s="512"/>
      <c r="BJ8" s="512"/>
      <c r="BK8" s="512"/>
      <c r="BL8" s="512"/>
      <c r="BM8" s="512"/>
      <c r="BN8" s="512"/>
      <c r="BO8" s="512"/>
      <c r="BP8" s="512"/>
      <c r="BQ8" s="364"/>
      <c r="BR8" s="360" t="s">
        <v>629</v>
      </c>
      <c r="BS8" s="512"/>
      <c r="BT8" s="512"/>
      <c r="BU8" s="512"/>
      <c r="BV8" s="512"/>
      <c r="BW8" s="512"/>
      <c r="BX8" s="512"/>
      <c r="BY8" s="512"/>
      <c r="BZ8" s="512"/>
      <c r="CA8" s="512"/>
      <c r="CB8" s="512"/>
      <c r="CC8" s="364"/>
      <c r="CD8" s="360" t="s">
        <v>629</v>
      </c>
      <c r="CE8" s="512"/>
      <c r="CF8" s="512"/>
      <c r="CG8" s="512"/>
      <c r="CH8" s="512"/>
      <c r="CI8" s="512"/>
      <c r="CJ8" s="512"/>
      <c r="CK8" s="512"/>
      <c r="CL8" s="512"/>
      <c r="CM8" s="512"/>
      <c r="CN8" s="512"/>
      <c r="CO8" s="364"/>
      <c r="CP8" s="360" t="s">
        <v>623</v>
      </c>
      <c r="CQ8" s="512"/>
      <c r="CR8" s="512"/>
      <c r="CS8" s="512"/>
      <c r="CT8" s="512"/>
      <c r="CU8" s="512"/>
      <c r="CV8" s="512"/>
      <c r="CW8" s="512"/>
      <c r="CX8" s="512"/>
      <c r="CY8" s="512"/>
      <c r="CZ8" s="512"/>
      <c r="DA8" s="364"/>
      <c r="DB8" s="588"/>
      <c r="DC8" s="588"/>
      <c r="DD8" s="588"/>
      <c r="DE8" s="588"/>
      <c r="DF8" s="588"/>
      <c r="DG8" s="588"/>
      <c r="DH8" s="588"/>
      <c r="DI8" s="588"/>
      <c r="DJ8" s="588"/>
      <c r="DK8" s="588"/>
      <c r="DL8" s="588"/>
      <c r="DM8" s="588"/>
      <c r="DN8" s="360"/>
      <c r="DO8" s="512"/>
      <c r="DP8" s="512"/>
      <c r="DQ8" s="512"/>
      <c r="DR8" s="512"/>
      <c r="DS8" s="512"/>
      <c r="DT8" s="512"/>
      <c r="DU8" s="512"/>
      <c r="DV8" s="512"/>
      <c r="DW8" s="512"/>
      <c r="DX8" s="512"/>
      <c r="DY8" s="364"/>
      <c r="DZ8" s="588"/>
      <c r="EA8" s="588"/>
      <c r="EB8" s="588"/>
      <c r="EC8" s="588"/>
      <c r="ED8" s="588"/>
      <c r="EE8" s="588"/>
      <c r="EF8" s="588"/>
      <c r="EG8" s="588"/>
      <c r="EH8" s="588"/>
      <c r="EI8" s="588"/>
      <c r="EJ8" s="588"/>
      <c r="EK8" s="588"/>
      <c r="EL8" s="76"/>
    </row>
    <row r="9" spans="1:142" s="29" customFormat="1" ht="12.75" x14ac:dyDescent="0.2">
      <c r="A9" s="588"/>
      <c r="B9" s="588"/>
      <c r="C9" s="588"/>
      <c r="D9" s="588"/>
      <c r="E9" s="588"/>
      <c r="F9" s="588"/>
      <c r="G9" s="588"/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  <c r="T9" s="588"/>
      <c r="U9" s="588"/>
      <c r="V9" s="588"/>
      <c r="W9" s="588"/>
      <c r="X9" s="588"/>
      <c r="Y9" s="588"/>
      <c r="Z9" s="588"/>
      <c r="AA9" s="588"/>
      <c r="AB9" s="588"/>
      <c r="AC9" s="360"/>
      <c r="AD9" s="512"/>
      <c r="AE9" s="512"/>
      <c r="AF9" s="512"/>
      <c r="AG9" s="364"/>
      <c r="AH9" s="360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364"/>
      <c r="AT9" s="588" t="s">
        <v>618</v>
      </c>
      <c r="AU9" s="588"/>
      <c r="AV9" s="588"/>
      <c r="AW9" s="588"/>
      <c r="AX9" s="588"/>
      <c r="AY9" s="588"/>
      <c r="AZ9" s="588"/>
      <c r="BA9" s="588"/>
      <c r="BB9" s="588"/>
      <c r="BC9" s="588"/>
      <c r="BD9" s="588"/>
      <c r="BE9" s="588"/>
      <c r="BF9" s="360" t="s">
        <v>622</v>
      </c>
      <c r="BG9" s="512"/>
      <c r="BH9" s="512"/>
      <c r="BI9" s="512"/>
      <c r="BJ9" s="512"/>
      <c r="BK9" s="512"/>
      <c r="BL9" s="512"/>
      <c r="BM9" s="512"/>
      <c r="BN9" s="512"/>
      <c r="BO9" s="512"/>
      <c r="BP9" s="512"/>
      <c r="BQ9" s="364"/>
      <c r="BR9" s="360"/>
      <c r="BS9" s="512"/>
      <c r="BT9" s="512"/>
      <c r="BU9" s="512"/>
      <c r="BV9" s="512"/>
      <c r="BW9" s="512"/>
      <c r="BX9" s="512"/>
      <c r="BY9" s="512"/>
      <c r="BZ9" s="512"/>
      <c r="CA9" s="512"/>
      <c r="CB9" s="512"/>
      <c r="CC9" s="364"/>
      <c r="CD9" s="360"/>
      <c r="CE9" s="512"/>
      <c r="CF9" s="512"/>
      <c r="CG9" s="512"/>
      <c r="CH9" s="512"/>
      <c r="CI9" s="512"/>
      <c r="CJ9" s="512"/>
      <c r="CK9" s="512"/>
      <c r="CL9" s="512"/>
      <c r="CM9" s="512"/>
      <c r="CN9" s="512"/>
      <c r="CO9" s="364"/>
      <c r="CP9" s="360"/>
      <c r="CQ9" s="512"/>
      <c r="CR9" s="512"/>
      <c r="CS9" s="512"/>
      <c r="CT9" s="512"/>
      <c r="CU9" s="512"/>
      <c r="CV9" s="512"/>
      <c r="CW9" s="512"/>
      <c r="CX9" s="512"/>
      <c r="CY9" s="512"/>
      <c r="CZ9" s="512"/>
      <c r="DA9" s="364"/>
      <c r="DB9" s="588"/>
      <c r="DC9" s="588"/>
      <c r="DD9" s="588"/>
      <c r="DE9" s="588"/>
      <c r="DF9" s="588"/>
      <c r="DG9" s="588"/>
      <c r="DH9" s="588"/>
      <c r="DI9" s="588"/>
      <c r="DJ9" s="588"/>
      <c r="DK9" s="588"/>
      <c r="DL9" s="588"/>
      <c r="DM9" s="588"/>
      <c r="DN9" s="360"/>
      <c r="DO9" s="512"/>
      <c r="DP9" s="512"/>
      <c r="DQ9" s="512"/>
      <c r="DR9" s="512"/>
      <c r="DS9" s="512"/>
      <c r="DT9" s="512"/>
      <c r="DU9" s="512"/>
      <c r="DV9" s="512"/>
      <c r="DW9" s="512"/>
      <c r="DX9" s="512"/>
      <c r="DY9" s="364"/>
      <c r="DZ9" s="588"/>
      <c r="EA9" s="588"/>
      <c r="EB9" s="588"/>
      <c r="EC9" s="588"/>
      <c r="ED9" s="588"/>
      <c r="EE9" s="588"/>
      <c r="EF9" s="588"/>
      <c r="EG9" s="588"/>
      <c r="EH9" s="588"/>
      <c r="EI9" s="588"/>
      <c r="EJ9" s="588"/>
      <c r="EK9" s="588"/>
      <c r="EL9" s="76"/>
    </row>
    <row r="10" spans="1:142" s="29" customFormat="1" ht="12.75" x14ac:dyDescent="0.2">
      <c r="A10" s="241"/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363"/>
      <c r="AD10" s="241"/>
      <c r="AE10" s="241"/>
      <c r="AF10" s="241"/>
      <c r="AG10" s="361"/>
      <c r="AH10" s="363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361"/>
      <c r="AT10" s="241" t="s">
        <v>619</v>
      </c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363" t="s">
        <v>623</v>
      </c>
      <c r="BG10" s="241"/>
      <c r="BH10" s="241"/>
      <c r="BI10" s="241"/>
      <c r="BJ10" s="241"/>
      <c r="BK10" s="241"/>
      <c r="BL10" s="241"/>
      <c r="BM10" s="241"/>
      <c r="BN10" s="241"/>
      <c r="BO10" s="241"/>
      <c r="BP10" s="241"/>
      <c r="BQ10" s="361"/>
      <c r="BR10" s="363"/>
      <c r="BS10" s="241"/>
      <c r="BT10" s="241"/>
      <c r="BU10" s="241"/>
      <c r="BV10" s="241"/>
      <c r="BW10" s="241"/>
      <c r="BX10" s="241"/>
      <c r="BY10" s="241"/>
      <c r="BZ10" s="241"/>
      <c r="CA10" s="241"/>
      <c r="CB10" s="241"/>
      <c r="CC10" s="361"/>
      <c r="CD10" s="363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361"/>
      <c r="CP10" s="363"/>
      <c r="CQ10" s="241"/>
      <c r="CR10" s="241"/>
      <c r="CS10" s="241"/>
      <c r="CT10" s="241"/>
      <c r="CU10" s="241"/>
      <c r="CV10" s="241"/>
      <c r="CW10" s="241"/>
      <c r="CX10" s="241"/>
      <c r="CY10" s="241"/>
      <c r="CZ10" s="241"/>
      <c r="DA10" s="36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363"/>
      <c r="DO10" s="241"/>
      <c r="DP10" s="241"/>
      <c r="DQ10" s="241"/>
      <c r="DR10" s="241"/>
      <c r="DS10" s="241"/>
      <c r="DT10" s="241"/>
      <c r="DU10" s="241"/>
      <c r="DV10" s="241"/>
      <c r="DW10" s="241"/>
      <c r="DX10" s="241"/>
      <c r="DY10" s="36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76"/>
    </row>
    <row r="11" spans="1:142" s="29" customFormat="1" ht="13.5" thickBot="1" x14ac:dyDescent="0.25">
      <c r="A11" s="356">
        <v>1</v>
      </c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  <c r="AA11" s="357"/>
      <c r="AB11" s="357"/>
      <c r="AC11" s="347">
        <v>2</v>
      </c>
      <c r="AD11" s="347"/>
      <c r="AE11" s="347"/>
      <c r="AF11" s="347"/>
      <c r="AG11" s="347"/>
      <c r="AH11" s="347">
        <v>3</v>
      </c>
      <c r="AI11" s="347"/>
      <c r="AJ11" s="347"/>
      <c r="AK11" s="347"/>
      <c r="AL11" s="347"/>
      <c r="AM11" s="347"/>
      <c r="AN11" s="347"/>
      <c r="AO11" s="347"/>
      <c r="AP11" s="347"/>
      <c r="AQ11" s="347"/>
      <c r="AR11" s="347"/>
      <c r="AS11" s="347"/>
      <c r="AT11" s="347">
        <v>4</v>
      </c>
      <c r="AU11" s="347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>
        <v>5</v>
      </c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>
        <v>6</v>
      </c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>
        <v>7</v>
      </c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>
        <v>8</v>
      </c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>
        <v>9</v>
      </c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>
        <v>10</v>
      </c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>
        <v>11</v>
      </c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8"/>
      <c r="EL11" s="76"/>
    </row>
    <row r="12" spans="1:142" s="29" customFormat="1" ht="12.75" x14ac:dyDescent="0.2">
      <c r="A12" s="336" t="s">
        <v>569</v>
      </c>
      <c r="B12" s="336"/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49" t="s">
        <v>40</v>
      </c>
      <c r="AD12" s="350"/>
      <c r="AE12" s="350"/>
      <c r="AF12" s="350"/>
      <c r="AG12" s="350"/>
      <c r="AH12" s="528"/>
      <c r="AI12" s="528"/>
      <c r="AJ12" s="528"/>
      <c r="AK12" s="528"/>
      <c r="AL12" s="528"/>
      <c r="AM12" s="528"/>
      <c r="AN12" s="528"/>
      <c r="AO12" s="528"/>
      <c r="AP12" s="528"/>
      <c r="AQ12" s="528"/>
      <c r="AR12" s="528"/>
      <c r="AS12" s="528"/>
      <c r="AT12" s="528"/>
      <c r="AU12" s="528"/>
      <c r="AV12" s="528"/>
      <c r="AW12" s="528"/>
      <c r="AX12" s="528"/>
      <c r="AY12" s="528"/>
      <c r="AZ12" s="528"/>
      <c r="BA12" s="528"/>
      <c r="BB12" s="528"/>
      <c r="BC12" s="528"/>
      <c r="BD12" s="528"/>
      <c r="BE12" s="528"/>
      <c r="BF12" s="528"/>
      <c r="BG12" s="528"/>
      <c r="BH12" s="528"/>
      <c r="BI12" s="528"/>
      <c r="BJ12" s="528"/>
      <c r="BK12" s="528"/>
      <c r="BL12" s="528"/>
      <c r="BM12" s="528"/>
      <c r="BN12" s="528"/>
      <c r="BO12" s="528"/>
      <c r="BP12" s="528"/>
      <c r="BQ12" s="528"/>
      <c r="BR12" s="528"/>
      <c r="BS12" s="528"/>
      <c r="BT12" s="528"/>
      <c r="BU12" s="528"/>
      <c r="BV12" s="528"/>
      <c r="BW12" s="528"/>
      <c r="BX12" s="528"/>
      <c r="BY12" s="528"/>
      <c r="BZ12" s="528"/>
      <c r="CA12" s="528"/>
      <c r="CB12" s="528"/>
      <c r="CC12" s="528"/>
      <c r="CD12" s="528"/>
      <c r="CE12" s="528"/>
      <c r="CF12" s="528"/>
      <c r="CG12" s="528"/>
      <c r="CH12" s="528"/>
      <c r="CI12" s="528"/>
      <c r="CJ12" s="528"/>
      <c r="CK12" s="528"/>
      <c r="CL12" s="528"/>
      <c r="CM12" s="528"/>
      <c r="CN12" s="528"/>
      <c r="CO12" s="528"/>
      <c r="CP12" s="528"/>
      <c r="CQ12" s="528"/>
      <c r="CR12" s="528"/>
      <c r="CS12" s="528"/>
      <c r="CT12" s="528"/>
      <c r="CU12" s="528"/>
      <c r="CV12" s="528"/>
      <c r="CW12" s="528"/>
      <c r="CX12" s="528"/>
      <c r="CY12" s="528"/>
      <c r="CZ12" s="528"/>
      <c r="DA12" s="528"/>
      <c r="DB12" s="528"/>
      <c r="DC12" s="528"/>
      <c r="DD12" s="528"/>
      <c r="DE12" s="528"/>
      <c r="DF12" s="528"/>
      <c r="DG12" s="528"/>
      <c r="DH12" s="528"/>
      <c r="DI12" s="528"/>
      <c r="DJ12" s="528"/>
      <c r="DK12" s="528"/>
      <c r="DL12" s="528"/>
      <c r="DM12" s="528"/>
      <c r="DN12" s="528"/>
      <c r="DO12" s="528"/>
      <c r="DP12" s="528"/>
      <c r="DQ12" s="528"/>
      <c r="DR12" s="528"/>
      <c r="DS12" s="528"/>
      <c r="DT12" s="528"/>
      <c r="DU12" s="528"/>
      <c r="DV12" s="528"/>
      <c r="DW12" s="528"/>
      <c r="DX12" s="528"/>
      <c r="DY12" s="528"/>
      <c r="DZ12" s="528"/>
      <c r="EA12" s="528"/>
      <c r="EB12" s="528"/>
      <c r="EC12" s="528"/>
      <c r="ED12" s="528"/>
      <c r="EE12" s="528"/>
      <c r="EF12" s="528"/>
      <c r="EG12" s="528"/>
      <c r="EH12" s="528"/>
      <c r="EI12" s="528"/>
      <c r="EJ12" s="528"/>
      <c r="EK12" s="529"/>
    </row>
    <row r="13" spans="1:142" s="29" customFormat="1" ht="12.75" x14ac:dyDescent="0.2">
      <c r="A13" s="290" t="s">
        <v>570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305"/>
      <c r="AD13" s="306"/>
      <c r="AE13" s="306"/>
      <c r="AF13" s="306"/>
      <c r="AG13" s="306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532"/>
      <c r="BF13" s="532"/>
      <c r="BG13" s="532"/>
      <c r="BH13" s="532"/>
      <c r="BI13" s="532"/>
      <c r="BJ13" s="532"/>
      <c r="BK13" s="532"/>
      <c r="BL13" s="532"/>
      <c r="BM13" s="532"/>
      <c r="BN13" s="532"/>
      <c r="BO13" s="532"/>
      <c r="BP13" s="532"/>
      <c r="BQ13" s="532"/>
      <c r="BR13" s="532"/>
      <c r="BS13" s="532"/>
      <c r="BT13" s="532"/>
      <c r="BU13" s="532"/>
      <c r="BV13" s="532"/>
      <c r="BW13" s="532"/>
      <c r="BX13" s="532"/>
      <c r="BY13" s="532"/>
      <c r="BZ13" s="532"/>
      <c r="CA13" s="532"/>
      <c r="CB13" s="532"/>
      <c r="CC13" s="532"/>
      <c r="CD13" s="532"/>
      <c r="CE13" s="532"/>
      <c r="CF13" s="532"/>
      <c r="CG13" s="532"/>
      <c r="CH13" s="532"/>
      <c r="CI13" s="532"/>
      <c r="CJ13" s="532"/>
      <c r="CK13" s="532"/>
      <c r="CL13" s="532"/>
      <c r="CM13" s="532"/>
      <c r="CN13" s="532"/>
      <c r="CO13" s="532"/>
      <c r="CP13" s="532"/>
      <c r="CQ13" s="532"/>
      <c r="CR13" s="532"/>
      <c r="CS13" s="532"/>
      <c r="CT13" s="532"/>
      <c r="CU13" s="532"/>
      <c r="CV13" s="532"/>
      <c r="CW13" s="532"/>
      <c r="CX13" s="532"/>
      <c r="CY13" s="532"/>
      <c r="CZ13" s="532"/>
      <c r="DA13" s="532"/>
      <c r="DB13" s="532"/>
      <c r="DC13" s="532"/>
      <c r="DD13" s="532"/>
      <c r="DE13" s="532"/>
      <c r="DF13" s="532"/>
      <c r="DG13" s="532"/>
      <c r="DH13" s="532"/>
      <c r="DI13" s="532"/>
      <c r="DJ13" s="532"/>
      <c r="DK13" s="532"/>
      <c r="DL13" s="532"/>
      <c r="DM13" s="532"/>
      <c r="DN13" s="532"/>
      <c r="DO13" s="532"/>
      <c r="DP13" s="532"/>
      <c r="DQ13" s="532"/>
      <c r="DR13" s="532"/>
      <c r="DS13" s="532"/>
      <c r="DT13" s="532"/>
      <c r="DU13" s="532"/>
      <c r="DV13" s="532"/>
      <c r="DW13" s="532"/>
      <c r="DX13" s="532"/>
      <c r="DY13" s="532"/>
      <c r="DZ13" s="532"/>
      <c r="EA13" s="532"/>
      <c r="EB13" s="532"/>
      <c r="EC13" s="532"/>
      <c r="ED13" s="532"/>
      <c r="EE13" s="532"/>
      <c r="EF13" s="532"/>
      <c r="EG13" s="532"/>
      <c r="EH13" s="532"/>
      <c r="EI13" s="532"/>
      <c r="EJ13" s="532"/>
      <c r="EK13" s="533"/>
    </row>
    <row r="14" spans="1:142" s="29" customFormat="1" ht="12.75" x14ac:dyDescent="0.2">
      <c r="A14" s="313" t="s">
        <v>133</v>
      </c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05" t="s">
        <v>281</v>
      </c>
      <c r="AD14" s="306"/>
      <c r="AE14" s="306"/>
      <c r="AF14" s="306"/>
      <c r="AG14" s="306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532"/>
      <c r="BF14" s="532"/>
      <c r="BG14" s="532"/>
      <c r="BH14" s="532"/>
      <c r="BI14" s="532"/>
      <c r="BJ14" s="532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532"/>
      <c r="BV14" s="532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532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532"/>
      <c r="CT14" s="532"/>
      <c r="CU14" s="532"/>
      <c r="CV14" s="532"/>
      <c r="CW14" s="532"/>
      <c r="CX14" s="532"/>
      <c r="CY14" s="532"/>
      <c r="CZ14" s="532"/>
      <c r="DA14" s="532"/>
      <c r="DB14" s="532"/>
      <c r="DC14" s="532"/>
      <c r="DD14" s="532"/>
      <c r="DE14" s="532"/>
      <c r="DF14" s="532"/>
      <c r="DG14" s="532"/>
      <c r="DH14" s="532"/>
      <c r="DI14" s="532"/>
      <c r="DJ14" s="532"/>
      <c r="DK14" s="532"/>
      <c r="DL14" s="532"/>
      <c r="DM14" s="532"/>
      <c r="DN14" s="532"/>
      <c r="DO14" s="532"/>
      <c r="DP14" s="532"/>
      <c r="DQ14" s="532"/>
      <c r="DR14" s="532"/>
      <c r="DS14" s="532"/>
      <c r="DT14" s="532"/>
      <c r="DU14" s="532"/>
      <c r="DV14" s="532"/>
      <c r="DW14" s="532"/>
      <c r="DX14" s="532"/>
      <c r="DY14" s="532"/>
      <c r="DZ14" s="532"/>
      <c r="EA14" s="532"/>
      <c r="EB14" s="532"/>
      <c r="EC14" s="532"/>
      <c r="ED14" s="532"/>
      <c r="EE14" s="532"/>
      <c r="EF14" s="532"/>
      <c r="EG14" s="532"/>
      <c r="EH14" s="532"/>
      <c r="EI14" s="532"/>
      <c r="EJ14" s="532"/>
      <c r="EK14" s="533"/>
    </row>
    <row r="15" spans="1:142" s="29" customFormat="1" ht="12.75" x14ac:dyDescent="0.2">
      <c r="A15" s="301" t="s">
        <v>571</v>
      </c>
      <c r="B15" s="301"/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5"/>
      <c r="AD15" s="306"/>
      <c r="AE15" s="306"/>
      <c r="AF15" s="306"/>
      <c r="AG15" s="306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532"/>
      <c r="BF15" s="532"/>
      <c r="BG15" s="532"/>
      <c r="BH15" s="532"/>
      <c r="BI15" s="532"/>
      <c r="BJ15" s="532"/>
      <c r="BK15" s="532"/>
      <c r="BL15" s="532"/>
      <c r="BM15" s="532"/>
      <c r="BN15" s="532"/>
      <c r="BO15" s="532"/>
      <c r="BP15" s="532"/>
      <c r="BQ15" s="532"/>
      <c r="BR15" s="532"/>
      <c r="BS15" s="532"/>
      <c r="BT15" s="532"/>
      <c r="BU15" s="532"/>
      <c r="BV15" s="532"/>
      <c r="BW15" s="532"/>
      <c r="BX15" s="532"/>
      <c r="BY15" s="532"/>
      <c r="BZ15" s="532"/>
      <c r="CA15" s="532"/>
      <c r="CB15" s="532"/>
      <c r="CC15" s="532"/>
      <c r="CD15" s="532"/>
      <c r="CE15" s="532"/>
      <c r="CF15" s="532"/>
      <c r="CG15" s="532"/>
      <c r="CH15" s="532"/>
      <c r="CI15" s="532"/>
      <c r="CJ15" s="532"/>
      <c r="CK15" s="532"/>
      <c r="CL15" s="532"/>
      <c r="CM15" s="532"/>
      <c r="CN15" s="532"/>
      <c r="CO15" s="532"/>
      <c r="CP15" s="532"/>
      <c r="CQ15" s="532"/>
      <c r="CR15" s="532"/>
      <c r="CS15" s="532"/>
      <c r="CT15" s="532"/>
      <c r="CU15" s="532"/>
      <c r="CV15" s="532"/>
      <c r="CW15" s="532"/>
      <c r="CX15" s="532"/>
      <c r="CY15" s="532"/>
      <c r="CZ15" s="532"/>
      <c r="DA15" s="532"/>
      <c r="DB15" s="532"/>
      <c r="DC15" s="532"/>
      <c r="DD15" s="532"/>
      <c r="DE15" s="532"/>
      <c r="DF15" s="532"/>
      <c r="DG15" s="532"/>
      <c r="DH15" s="532"/>
      <c r="DI15" s="532"/>
      <c r="DJ15" s="532"/>
      <c r="DK15" s="532"/>
      <c r="DL15" s="532"/>
      <c r="DM15" s="532"/>
      <c r="DN15" s="532"/>
      <c r="DO15" s="532"/>
      <c r="DP15" s="532"/>
      <c r="DQ15" s="532"/>
      <c r="DR15" s="532"/>
      <c r="DS15" s="532"/>
      <c r="DT15" s="532"/>
      <c r="DU15" s="532"/>
      <c r="DV15" s="532"/>
      <c r="DW15" s="532"/>
      <c r="DX15" s="532"/>
      <c r="DY15" s="532"/>
      <c r="DZ15" s="532"/>
      <c r="EA15" s="532"/>
      <c r="EB15" s="532"/>
      <c r="EC15" s="532"/>
      <c r="ED15" s="532"/>
      <c r="EE15" s="532"/>
      <c r="EF15" s="532"/>
      <c r="EG15" s="532"/>
      <c r="EH15" s="532"/>
      <c r="EI15" s="532"/>
      <c r="EJ15" s="532"/>
      <c r="EK15" s="533"/>
    </row>
    <row r="16" spans="1:142" s="29" customFormat="1" ht="12.75" x14ac:dyDescent="0.2">
      <c r="A16" s="585" t="s">
        <v>143</v>
      </c>
      <c r="B16" s="585"/>
      <c r="C16" s="585"/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O16" s="585"/>
      <c r="P16" s="585"/>
      <c r="Q16" s="585"/>
      <c r="R16" s="585"/>
      <c r="S16" s="585"/>
      <c r="T16" s="585"/>
      <c r="U16" s="585"/>
      <c r="V16" s="585"/>
      <c r="W16" s="585"/>
      <c r="X16" s="585"/>
      <c r="Y16" s="585"/>
      <c r="Z16" s="585"/>
      <c r="AA16" s="585"/>
      <c r="AB16" s="585"/>
      <c r="AC16" s="305" t="s">
        <v>578</v>
      </c>
      <c r="AD16" s="306"/>
      <c r="AE16" s="306"/>
      <c r="AF16" s="306"/>
      <c r="AG16" s="306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532"/>
      <c r="BJ16" s="532"/>
      <c r="BK16" s="532"/>
      <c r="BL16" s="532"/>
      <c r="BM16" s="532"/>
      <c r="BN16" s="532"/>
      <c r="BO16" s="532"/>
      <c r="BP16" s="532"/>
      <c r="BQ16" s="532"/>
      <c r="BR16" s="532"/>
      <c r="BS16" s="532"/>
      <c r="BT16" s="532"/>
      <c r="BU16" s="532"/>
      <c r="BV16" s="532"/>
      <c r="BW16" s="532"/>
      <c r="BX16" s="532"/>
      <c r="BY16" s="532"/>
      <c r="BZ16" s="532"/>
      <c r="CA16" s="532"/>
      <c r="CB16" s="532"/>
      <c r="CC16" s="532"/>
      <c r="CD16" s="532"/>
      <c r="CE16" s="532"/>
      <c r="CF16" s="532"/>
      <c r="CG16" s="532"/>
      <c r="CH16" s="532"/>
      <c r="CI16" s="532"/>
      <c r="CJ16" s="532"/>
      <c r="CK16" s="532"/>
      <c r="CL16" s="532"/>
      <c r="CM16" s="532"/>
      <c r="CN16" s="532"/>
      <c r="CO16" s="532"/>
      <c r="CP16" s="532"/>
      <c r="CQ16" s="532"/>
      <c r="CR16" s="532"/>
      <c r="CS16" s="532"/>
      <c r="CT16" s="532"/>
      <c r="CU16" s="532"/>
      <c r="CV16" s="532"/>
      <c r="CW16" s="532"/>
      <c r="CX16" s="532"/>
      <c r="CY16" s="532"/>
      <c r="CZ16" s="532"/>
      <c r="DA16" s="532"/>
      <c r="DB16" s="532"/>
      <c r="DC16" s="532"/>
      <c r="DD16" s="532"/>
      <c r="DE16" s="532"/>
      <c r="DF16" s="532"/>
      <c r="DG16" s="532"/>
      <c r="DH16" s="532"/>
      <c r="DI16" s="532"/>
      <c r="DJ16" s="532"/>
      <c r="DK16" s="532"/>
      <c r="DL16" s="532"/>
      <c r="DM16" s="532"/>
      <c r="DN16" s="532"/>
      <c r="DO16" s="532"/>
      <c r="DP16" s="532"/>
      <c r="DQ16" s="532"/>
      <c r="DR16" s="532"/>
      <c r="DS16" s="532"/>
      <c r="DT16" s="532"/>
      <c r="DU16" s="532"/>
      <c r="DV16" s="532"/>
      <c r="DW16" s="532"/>
      <c r="DX16" s="532"/>
      <c r="DY16" s="532"/>
      <c r="DZ16" s="532"/>
      <c r="EA16" s="532"/>
      <c r="EB16" s="532"/>
      <c r="EC16" s="532"/>
      <c r="ED16" s="532"/>
      <c r="EE16" s="532"/>
      <c r="EF16" s="532"/>
      <c r="EG16" s="532"/>
      <c r="EH16" s="532"/>
      <c r="EI16" s="532"/>
      <c r="EJ16" s="532"/>
      <c r="EK16" s="533"/>
    </row>
    <row r="17" spans="1:141" s="29" customFormat="1" ht="12.75" x14ac:dyDescent="0.2">
      <c r="A17" s="583" t="s">
        <v>624</v>
      </c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305"/>
      <c r="AD17" s="306"/>
      <c r="AE17" s="306"/>
      <c r="AF17" s="306"/>
      <c r="AG17" s="306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532"/>
      <c r="BF17" s="532"/>
      <c r="BG17" s="532"/>
      <c r="BH17" s="532"/>
      <c r="BI17" s="532"/>
      <c r="BJ17" s="532"/>
      <c r="BK17" s="532"/>
      <c r="BL17" s="532"/>
      <c r="BM17" s="532"/>
      <c r="BN17" s="532"/>
      <c r="BO17" s="532"/>
      <c r="BP17" s="532"/>
      <c r="BQ17" s="532"/>
      <c r="BR17" s="532"/>
      <c r="BS17" s="532"/>
      <c r="BT17" s="532"/>
      <c r="BU17" s="532"/>
      <c r="BV17" s="532"/>
      <c r="BW17" s="532"/>
      <c r="BX17" s="532"/>
      <c r="BY17" s="532"/>
      <c r="BZ17" s="532"/>
      <c r="CA17" s="532"/>
      <c r="CB17" s="532"/>
      <c r="CC17" s="532"/>
      <c r="CD17" s="532"/>
      <c r="CE17" s="532"/>
      <c r="CF17" s="532"/>
      <c r="CG17" s="532"/>
      <c r="CH17" s="532"/>
      <c r="CI17" s="532"/>
      <c r="CJ17" s="532"/>
      <c r="CK17" s="532"/>
      <c r="CL17" s="532"/>
      <c r="CM17" s="532"/>
      <c r="CN17" s="532"/>
      <c r="CO17" s="532"/>
      <c r="CP17" s="532"/>
      <c r="CQ17" s="532"/>
      <c r="CR17" s="532"/>
      <c r="CS17" s="532"/>
      <c r="CT17" s="532"/>
      <c r="CU17" s="532"/>
      <c r="CV17" s="532"/>
      <c r="CW17" s="532"/>
      <c r="CX17" s="532"/>
      <c r="CY17" s="532"/>
      <c r="CZ17" s="532"/>
      <c r="DA17" s="532"/>
      <c r="DB17" s="532"/>
      <c r="DC17" s="532"/>
      <c r="DD17" s="532"/>
      <c r="DE17" s="532"/>
      <c r="DF17" s="532"/>
      <c r="DG17" s="532"/>
      <c r="DH17" s="532"/>
      <c r="DI17" s="532"/>
      <c r="DJ17" s="532"/>
      <c r="DK17" s="532"/>
      <c r="DL17" s="532"/>
      <c r="DM17" s="532"/>
      <c r="DN17" s="532"/>
      <c r="DO17" s="532"/>
      <c r="DP17" s="532"/>
      <c r="DQ17" s="532"/>
      <c r="DR17" s="532"/>
      <c r="DS17" s="532"/>
      <c r="DT17" s="532"/>
      <c r="DU17" s="532"/>
      <c r="DV17" s="532"/>
      <c r="DW17" s="532"/>
      <c r="DX17" s="532"/>
      <c r="DY17" s="532"/>
      <c r="DZ17" s="532"/>
      <c r="EA17" s="532"/>
      <c r="EB17" s="532"/>
      <c r="EC17" s="532"/>
      <c r="ED17" s="532"/>
      <c r="EE17" s="532"/>
      <c r="EF17" s="532"/>
      <c r="EG17" s="532"/>
      <c r="EH17" s="532"/>
      <c r="EI17" s="532"/>
      <c r="EJ17" s="532"/>
      <c r="EK17" s="533"/>
    </row>
    <row r="18" spans="1:141" s="29" customFormat="1" ht="12.75" x14ac:dyDescent="0.2">
      <c r="A18" s="583" t="s">
        <v>625</v>
      </c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305"/>
      <c r="AD18" s="306"/>
      <c r="AE18" s="306"/>
      <c r="AF18" s="306"/>
      <c r="AG18" s="306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  <c r="BF18" s="532"/>
      <c r="BG18" s="532"/>
      <c r="BH18" s="532"/>
      <c r="BI18" s="532"/>
      <c r="BJ18" s="532"/>
      <c r="BK18" s="532"/>
      <c r="BL18" s="532"/>
      <c r="BM18" s="532"/>
      <c r="BN18" s="532"/>
      <c r="BO18" s="532"/>
      <c r="BP18" s="532"/>
      <c r="BQ18" s="532"/>
      <c r="BR18" s="532"/>
      <c r="BS18" s="532"/>
      <c r="BT18" s="532"/>
      <c r="BU18" s="532"/>
      <c r="BV18" s="532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532"/>
      <c r="CI18" s="532"/>
      <c r="CJ18" s="532"/>
      <c r="CK18" s="532"/>
      <c r="CL18" s="532"/>
      <c r="CM18" s="532"/>
      <c r="CN18" s="532"/>
      <c r="CO18" s="532"/>
      <c r="CP18" s="532"/>
      <c r="CQ18" s="532"/>
      <c r="CR18" s="532"/>
      <c r="CS18" s="532"/>
      <c r="CT18" s="532"/>
      <c r="CU18" s="532"/>
      <c r="CV18" s="532"/>
      <c r="CW18" s="532"/>
      <c r="CX18" s="532"/>
      <c r="CY18" s="532"/>
      <c r="CZ18" s="532"/>
      <c r="DA18" s="532"/>
      <c r="DB18" s="532"/>
      <c r="DC18" s="532"/>
      <c r="DD18" s="532"/>
      <c r="DE18" s="532"/>
      <c r="DF18" s="532"/>
      <c r="DG18" s="532"/>
      <c r="DH18" s="532"/>
      <c r="DI18" s="532"/>
      <c r="DJ18" s="532"/>
      <c r="DK18" s="532"/>
      <c r="DL18" s="532"/>
      <c r="DM18" s="532"/>
      <c r="DN18" s="532"/>
      <c r="DO18" s="532"/>
      <c r="DP18" s="532"/>
      <c r="DQ18" s="532"/>
      <c r="DR18" s="532"/>
      <c r="DS18" s="532"/>
      <c r="DT18" s="532"/>
      <c r="DU18" s="532"/>
      <c r="DV18" s="532"/>
      <c r="DW18" s="532"/>
      <c r="DX18" s="532"/>
      <c r="DY18" s="532"/>
      <c r="DZ18" s="532"/>
      <c r="EA18" s="532"/>
      <c r="EB18" s="532"/>
      <c r="EC18" s="532"/>
      <c r="ED18" s="532"/>
      <c r="EE18" s="532"/>
      <c r="EF18" s="532"/>
      <c r="EG18" s="532"/>
      <c r="EH18" s="532"/>
      <c r="EI18" s="532"/>
      <c r="EJ18" s="532"/>
      <c r="EK18" s="533"/>
    </row>
    <row r="19" spans="1:141" s="29" customFormat="1" ht="12.75" x14ac:dyDescent="0.2">
      <c r="A19" s="582" t="s">
        <v>626</v>
      </c>
      <c r="B19" s="582"/>
      <c r="C19" s="582"/>
      <c r="D19" s="582"/>
      <c r="E19" s="582"/>
      <c r="F19" s="582"/>
      <c r="G19" s="582"/>
      <c r="H19" s="582"/>
      <c r="I19" s="582"/>
      <c r="J19" s="582"/>
      <c r="K19" s="582"/>
      <c r="L19" s="582"/>
      <c r="M19" s="582"/>
      <c r="N19" s="582"/>
      <c r="O19" s="582"/>
      <c r="P19" s="582"/>
      <c r="Q19" s="582"/>
      <c r="R19" s="582"/>
      <c r="S19" s="582"/>
      <c r="T19" s="582"/>
      <c r="U19" s="582"/>
      <c r="V19" s="582"/>
      <c r="W19" s="582"/>
      <c r="X19" s="582"/>
      <c r="Y19" s="582"/>
      <c r="Z19" s="582"/>
      <c r="AA19" s="582"/>
      <c r="AB19" s="582"/>
      <c r="AC19" s="305"/>
      <c r="AD19" s="306"/>
      <c r="AE19" s="306"/>
      <c r="AF19" s="306"/>
      <c r="AG19" s="306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532"/>
      <c r="BF19" s="532"/>
      <c r="BG19" s="532"/>
      <c r="BH19" s="532"/>
      <c r="BI19" s="532"/>
      <c r="BJ19" s="532"/>
      <c r="BK19" s="532"/>
      <c r="BL19" s="532"/>
      <c r="BM19" s="532"/>
      <c r="BN19" s="532"/>
      <c r="BO19" s="532"/>
      <c r="BP19" s="532"/>
      <c r="BQ19" s="532"/>
      <c r="BR19" s="532"/>
      <c r="BS19" s="532"/>
      <c r="BT19" s="532"/>
      <c r="BU19" s="532"/>
      <c r="BV19" s="532"/>
      <c r="BW19" s="532"/>
      <c r="BX19" s="532"/>
      <c r="BY19" s="532"/>
      <c r="BZ19" s="532"/>
      <c r="CA19" s="532"/>
      <c r="CB19" s="532"/>
      <c r="CC19" s="532"/>
      <c r="CD19" s="532"/>
      <c r="CE19" s="532"/>
      <c r="CF19" s="532"/>
      <c r="CG19" s="532"/>
      <c r="CH19" s="532"/>
      <c r="CI19" s="532"/>
      <c r="CJ19" s="532"/>
      <c r="CK19" s="532"/>
      <c r="CL19" s="532"/>
      <c r="CM19" s="532"/>
      <c r="CN19" s="532"/>
      <c r="CO19" s="532"/>
      <c r="CP19" s="532"/>
      <c r="CQ19" s="532"/>
      <c r="CR19" s="532"/>
      <c r="CS19" s="532"/>
      <c r="CT19" s="532"/>
      <c r="CU19" s="532"/>
      <c r="CV19" s="532"/>
      <c r="CW19" s="532"/>
      <c r="CX19" s="532"/>
      <c r="CY19" s="532"/>
      <c r="CZ19" s="532"/>
      <c r="DA19" s="532"/>
      <c r="DB19" s="532"/>
      <c r="DC19" s="532"/>
      <c r="DD19" s="532"/>
      <c r="DE19" s="532"/>
      <c r="DF19" s="532"/>
      <c r="DG19" s="532"/>
      <c r="DH19" s="532"/>
      <c r="DI19" s="532"/>
      <c r="DJ19" s="532"/>
      <c r="DK19" s="532"/>
      <c r="DL19" s="532"/>
      <c r="DM19" s="532"/>
      <c r="DN19" s="532"/>
      <c r="DO19" s="532"/>
      <c r="DP19" s="532"/>
      <c r="DQ19" s="532"/>
      <c r="DR19" s="532"/>
      <c r="DS19" s="532"/>
      <c r="DT19" s="532"/>
      <c r="DU19" s="532"/>
      <c r="DV19" s="532"/>
      <c r="DW19" s="532"/>
      <c r="DX19" s="532"/>
      <c r="DY19" s="532"/>
      <c r="DZ19" s="532"/>
      <c r="EA19" s="532"/>
      <c r="EB19" s="532"/>
      <c r="EC19" s="532"/>
      <c r="ED19" s="532"/>
      <c r="EE19" s="532"/>
      <c r="EF19" s="532"/>
      <c r="EG19" s="532"/>
      <c r="EH19" s="532"/>
      <c r="EI19" s="532"/>
      <c r="EJ19" s="532"/>
      <c r="EK19" s="533"/>
    </row>
    <row r="20" spans="1:141" s="29" customFormat="1" ht="12.75" x14ac:dyDescent="0.2">
      <c r="A20" s="286"/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305"/>
      <c r="AD20" s="306"/>
      <c r="AE20" s="306"/>
      <c r="AF20" s="306"/>
      <c r="AG20" s="306"/>
      <c r="AH20" s="554"/>
      <c r="AI20" s="554"/>
      <c r="AJ20" s="554"/>
      <c r="AK20" s="554"/>
      <c r="AL20" s="554"/>
      <c r="AM20" s="554"/>
      <c r="AN20" s="554"/>
      <c r="AO20" s="554"/>
      <c r="AP20" s="554"/>
      <c r="AQ20" s="554"/>
      <c r="AR20" s="554"/>
      <c r="AS20" s="554"/>
      <c r="AT20" s="554"/>
      <c r="AU20" s="554"/>
      <c r="AV20" s="554"/>
      <c r="AW20" s="554"/>
      <c r="AX20" s="554"/>
      <c r="AY20" s="554"/>
      <c r="AZ20" s="554"/>
      <c r="BA20" s="554"/>
      <c r="BB20" s="554"/>
      <c r="BC20" s="554"/>
      <c r="BD20" s="554"/>
      <c r="BE20" s="554"/>
      <c r="BF20" s="554"/>
      <c r="BG20" s="554"/>
      <c r="BH20" s="554"/>
      <c r="BI20" s="554"/>
      <c r="BJ20" s="554"/>
      <c r="BK20" s="554"/>
      <c r="BL20" s="554"/>
      <c r="BM20" s="554"/>
      <c r="BN20" s="554"/>
      <c r="BO20" s="554"/>
      <c r="BP20" s="554"/>
      <c r="BQ20" s="554"/>
      <c r="BR20" s="554"/>
      <c r="BS20" s="554"/>
      <c r="BT20" s="554"/>
      <c r="BU20" s="554"/>
      <c r="BV20" s="554"/>
      <c r="BW20" s="554"/>
      <c r="BX20" s="554"/>
      <c r="BY20" s="554"/>
      <c r="BZ20" s="554"/>
      <c r="CA20" s="554"/>
      <c r="CB20" s="554"/>
      <c r="CC20" s="554"/>
      <c r="CD20" s="554"/>
      <c r="CE20" s="554"/>
      <c r="CF20" s="554"/>
      <c r="CG20" s="554"/>
      <c r="CH20" s="554"/>
      <c r="CI20" s="554"/>
      <c r="CJ20" s="554"/>
      <c r="CK20" s="554"/>
      <c r="CL20" s="554"/>
      <c r="CM20" s="554"/>
      <c r="CN20" s="554"/>
      <c r="CO20" s="554"/>
      <c r="CP20" s="554"/>
      <c r="CQ20" s="554"/>
      <c r="CR20" s="554"/>
      <c r="CS20" s="554"/>
      <c r="CT20" s="554"/>
      <c r="CU20" s="554"/>
      <c r="CV20" s="554"/>
      <c r="CW20" s="554"/>
      <c r="CX20" s="554"/>
      <c r="CY20" s="554"/>
      <c r="CZ20" s="554"/>
      <c r="DA20" s="554"/>
      <c r="DB20" s="554"/>
      <c r="DC20" s="554"/>
      <c r="DD20" s="554"/>
      <c r="DE20" s="554"/>
      <c r="DF20" s="554"/>
      <c r="DG20" s="554"/>
      <c r="DH20" s="554"/>
      <c r="DI20" s="554"/>
      <c r="DJ20" s="554"/>
      <c r="DK20" s="554"/>
      <c r="DL20" s="554"/>
      <c r="DM20" s="554"/>
      <c r="DN20" s="554"/>
      <c r="DO20" s="554"/>
      <c r="DP20" s="554"/>
      <c r="DQ20" s="554"/>
      <c r="DR20" s="554"/>
      <c r="DS20" s="554"/>
      <c r="DT20" s="554"/>
      <c r="DU20" s="554"/>
      <c r="DV20" s="554"/>
      <c r="DW20" s="554"/>
      <c r="DX20" s="554"/>
      <c r="DY20" s="554"/>
      <c r="DZ20" s="554"/>
      <c r="EA20" s="554"/>
      <c r="EB20" s="554"/>
      <c r="EC20" s="554"/>
      <c r="ED20" s="554"/>
      <c r="EE20" s="554"/>
      <c r="EF20" s="554"/>
      <c r="EG20" s="554"/>
      <c r="EH20" s="554"/>
      <c r="EI20" s="554"/>
      <c r="EJ20" s="554"/>
      <c r="EK20" s="555"/>
    </row>
    <row r="21" spans="1:141" s="29" customFormat="1" ht="12.75" x14ac:dyDescent="0.2">
      <c r="A21" s="328" t="s">
        <v>574</v>
      </c>
      <c r="B21" s="328"/>
      <c r="C21" s="328"/>
      <c r="D21" s="328"/>
      <c r="E21" s="328"/>
      <c r="F21" s="328"/>
      <c r="G21" s="328"/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05" t="s">
        <v>579</v>
      </c>
      <c r="AD21" s="306"/>
      <c r="AE21" s="306"/>
      <c r="AF21" s="306"/>
      <c r="AG21" s="306"/>
      <c r="AH21" s="554"/>
      <c r="AI21" s="554"/>
      <c r="AJ21" s="554"/>
      <c r="AK21" s="554"/>
      <c r="AL21" s="554"/>
      <c r="AM21" s="554"/>
      <c r="AN21" s="554"/>
      <c r="AO21" s="554"/>
      <c r="AP21" s="554"/>
      <c r="AQ21" s="554"/>
      <c r="AR21" s="554"/>
      <c r="AS21" s="554"/>
      <c r="AT21" s="554"/>
      <c r="AU21" s="554"/>
      <c r="AV21" s="554"/>
      <c r="AW21" s="554"/>
      <c r="AX21" s="554"/>
      <c r="AY21" s="554"/>
      <c r="AZ21" s="554"/>
      <c r="BA21" s="554"/>
      <c r="BB21" s="554"/>
      <c r="BC21" s="554"/>
      <c r="BD21" s="554"/>
      <c r="BE21" s="554"/>
      <c r="BF21" s="554"/>
      <c r="BG21" s="554"/>
      <c r="BH21" s="554"/>
      <c r="BI21" s="554"/>
      <c r="BJ21" s="554"/>
      <c r="BK21" s="554"/>
      <c r="BL21" s="554"/>
      <c r="BM21" s="554"/>
      <c r="BN21" s="554"/>
      <c r="BO21" s="554"/>
      <c r="BP21" s="554"/>
      <c r="BQ21" s="554"/>
      <c r="BR21" s="554"/>
      <c r="BS21" s="554"/>
      <c r="BT21" s="554"/>
      <c r="BU21" s="554"/>
      <c r="BV21" s="554"/>
      <c r="BW21" s="554"/>
      <c r="BX21" s="554"/>
      <c r="BY21" s="554"/>
      <c r="BZ21" s="554"/>
      <c r="CA21" s="554"/>
      <c r="CB21" s="554"/>
      <c r="CC21" s="554"/>
      <c r="CD21" s="554"/>
      <c r="CE21" s="554"/>
      <c r="CF21" s="554"/>
      <c r="CG21" s="554"/>
      <c r="CH21" s="554"/>
      <c r="CI21" s="554"/>
      <c r="CJ21" s="554"/>
      <c r="CK21" s="554"/>
      <c r="CL21" s="554"/>
      <c r="CM21" s="554"/>
      <c r="CN21" s="554"/>
      <c r="CO21" s="554"/>
      <c r="CP21" s="554"/>
      <c r="CQ21" s="554"/>
      <c r="CR21" s="554"/>
      <c r="CS21" s="554"/>
      <c r="CT21" s="554"/>
      <c r="CU21" s="554"/>
      <c r="CV21" s="554"/>
      <c r="CW21" s="554"/>
      <c r="CX21" s="554"/>
      <c r="CY21" s="554"/>
      <c r="CZ21" s="554"/>
      <c r="DA21" s="554"/>
      <c r="DB21" s="554"/>
      <c r="DC21" s="554"/>
      <c r="DD21" s="554"/>
      <c r="DE21" s="554"/>
      <c r="DF21" s="554"/>
      <c r="DG21" s="554"/>
      <c r="DH21" s="554"/>
      <c r="DI21" s="554"/>
      <c r="DJ21" s="554"/>
      <c r="DK21" s="554"/>
      <c r="DL21" s="554"/>
      <c r="DM21" s="554"/>
      <c r="DN21" s="554"/>
      <c r="DO21" s="554"/>
      <c r="DP21" s="554"/>
      <c r="DQ21" s="554"/>
      <c r="DR21" s="554"/>
      <c r="DS21" s="554"/>
      <c r="DT21" s="554"/>
      <c r="DU21" s="554"/>
      <c r="DV21" s="554"/>
      <c r="DW21" s="554"/>
      <c r="DX21" s="554"/>
      <c r="DY21" s="554"/>
      <c r="DZ21" s="554"/>
      <c r="EA21" s="554"/>
      <c r="EB21" s="554"/>
      <c r="EC21" s="554"/>
      <c r="ED21" s="554"/>
      <c r="EE21" s="554"/>
      <c r="EF21" s="554"/>
      <c r="EG21" s="554"/>
      <c r="EH21" s="554"/>
      <c r="EI21" s="554"/>
      <c r="EJ21" s="554"/>
      <c r="EK21" s="555"/>
    </row>
    <row r="22" spans="1:141" s="29" customFormat="1" ht="12.75" x14ac:dyDescent="0.2">
      <c r="A22" s="286" t="s">
        <v>575</v>
      </c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305" t="s">
        <v>41</v>
      </c>
      <c r="AD22" s="306"/>
      <c r="AE22" s="306"/>
      <c r="AF22" s="306"/>
      <c r="AG22" s="306"/>
      <c r="AH22" s="554">
        <f>SUM(AT22:EK22)</f>
        <v>305049.07</v>
      </c>
      <c r="AI22" s="554"/>
      <c r="AJ22" s="554"/>
      <c r="AK22" s="554"/>
      <c r="AL22" s="554"/>
      <c r="AM22" s="554"/>
      <c r="AN22" s="554"/>
      <c r="AO22" s="554"/>
      <c r="AP22" s="554"/>
      <c r="AQ22" s="554"/>
      <c r="AR22" s="554"/>
      <c r="AS22" s="554"/>
      <c r="AT22" s="554">
        <v>28000</v>
      </c>
      <c r="AU22" s="554"/>
      <c r="AV22" s="554"/>
      <c r="AW22" s="554"/>
      <c r="AX22" s="554"/>
      <c r="AY22" s="554"/>
      <c r="AZ22" s="554"/>
      <c r="BA22" s="554"/>
      <c r="BB22" s="554"/>
      <c r="BC22" s="554"/>
      <c r="BD22" s="554"/>
      <c r="BE22" s="554"/>
      <c r="BF22" s="554"/>
      <c r="BG22" s="554"/>
      <c r="BH22" s="554"/>
      <c r="BI22" s="554"/>
      <c r="BJ22" s="554"/>
      <c r="BK22" s="554"/>
      <c r="BL22" s="554"/>
      <c r="BM22" s="554"/>
      <c r="BN22" s="554"/>
      <c r="BO22" s="554"/>
      <c r="BP22" s="554"/>
      <c r="BQ22" s="554"/>
      <c r="BR22" s="554"/>
      <c r="BS22" s="554"/>
      <c r="BT22" s="554"/>
      <c r="BU22" s="554"/>
      <c r="BV22" s="554"/>
      <c r="BW22" s="554"/>
      <c r="BX22" s="554"/>
      <c r="BY22" s="554"/>
      <c r="BZ22" s="554"/>
      <c r="CA22" s="554"/>
      <c r="CB22" s="554"/>
      <c r="CC22" s="554"/>
      <c r="CD22" s="554"/>
      <c r="CE22" s="554"/>
      <c r="CF22" s="554"/>
      <c r="CG22" s="554"/>
      <c r="CH22" s="554"/>
      <c r="CI22" s="554"/>
      <c r="CJ22" s="554"/>
      <c r="CK22" s="554"/>
      <c r="CL22" s="554"/>
      <c r="CM22" s="554"/>
      <c r="CN22" s="554"/>
      <c r="CO22" s="554"/>
      <c r="CP22" s="554"/>
      <c r="CQ22" s="554"/>
      <c r="CR22" s="554"/>
      <c r="CS22" s="554"/>
      <c r="CT22" s="554"/>
      <c r="CU22" s="554"/>
      <c r="CV22" s="554"/>
      <c r="CW22" s="554"/>
      <c r="CX22" s="554"/>
      <c r="CY22" s="554"/>
      <c r="CZ22" s="554"/>
      <c r="DA22" s="554"/>
      <c r="DB22" s="554"/>
      <c r="DC22" s="554"/>
      <c r="DD22" s="554"/>
      <c r="DE22" s="554"/>
      <c r="DF22" s="554"/>
      <c r="DG22" s="554"/>
      <c r="DH22" s="554"/>
      <c r="DI22" s="554"/>
      <c r="DJ22" s="554"/>
      <c r="DK22" s="554"/>
      <c r="DL22" s="554"/>
      <c r="DM22" s="554"/>
      <c r="DN22" s="554">
        <v>277049.07</v>
      </c>
      <c r="DO22" s="554"/>
      <c r="DP22" s="554"/>
      <c r="DQ22" s="554"/>
      <c r="DR22" s="554"/>
      <c r="DS22" s="554"/>
      <c r="DT22" s="554"/>
      <c r="DU22" s="554"/>
      <c r="DV22" s="554"/>
      <c r="DW22" s="554"/>
      <c r="DX22" s="554"/>
      <c r="DY22" s="554"/>
      <c r="DZ22" s="554"/>
      <c r="EA22" s="554"/>
      <c r="EB22" s="554"/>
      <c r="EC22" s="554"/>
      <c r="ED22" s="554"/>
      <c r="EE22" s="554"/>
      <c r="EF22" s="554"/>
      <c r="EG22" s="554"/>
      <c r="EH22" s="554"/>
      <c r="EI22" s="554"/>
      <c r="EJ22" s="554"/>
      <c r="EK22" s="555"/>
    </row>
    <row r="23" spans="1:141" s="29" customFormat="1" ht="12.75" x14ac:dyDescent="0.2">
      <c r="A23" s="313" t="s">
        <v>133</v>
      </c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05" t="s">
        <v>280</v>
      </c>
      <c r="AD23" s="306"/>
      <c r="AE23" s="306"/>
      <c r="AF23" s="306"/>
      <c r="AG23" s="306"/>
      <c r="AH23" s="554">
        <f t="shared" ref="AH23:AH28" si="0">SUM(AT23:EK23)</f>
        <v>305049.07</v>
      </c>
      <c r="AI23" s="554"/>
      <c r="AJ23" s="554"/>
      <c r="AK23" s="554"/>
      <c r="AL23" s="554"/>
      <c r="AM23" s="554"/>
      <c r="AN23" s="554"/>
      <c r="AO23" s="554"/>
      <c r="AP23" s="554"/>
      <c r="AQ23" s="554"/>
      <c r="AR23" s="554"/>
      <c r="AS23" s="554"/>
      <c r="AT23" s="554">
        <v>28000</v>
      </c>
      <c r="AU23" s="554"/>
      <c r="AV23" s="554"/>
      <c r="AW23" s="554"/>
      <c r="AX23" s="554"/>
      <c r="AY23" s="554"/>
      <c r="AZ23" s="554"/>
      <c r="BA23" s="554"/>
      <c r="BB23" s="554"/>
      <c r="BC23" s="554"/>
      <c r="BD23" s="554"/>
      <c r="BE23" s="554"/>
      <c r="BF23" s="554"/>
      <c r="BG23" s="554"/>
      <c r="BH23" s="554"/>
      <c r="BI23" s="554"/>
      <c r="BJ23" s="554"/>
      <c r="BK23" s="554"/>
      <c r="BL23" s="554"/>
      <c r="BM23" s="554"/>
      <c r="BN23" s="554"/>
      <c r="BO23" s="554"/>
      <c r="BP23" s="554"/>
      <c r="BQ23" s="554"/>
      <c r="BR23" s="554"/>
      <c r="BS23" s="554"/>
      <c r="BT23" s="554"/>
      <c r="BU23" s="554"/>
      <c r="BV23" s="554"/>
      <c r="BW23" s="554"/>
      <c r="BX23" s="554"/>
      <c r="BY23" s="554"/>
      <c r="BZ23" s="554"/>
      <c r="CA23" s="554"/>
      <c r="CB23" s="554"/>
      <c r="CC23" s="554"/>
      <c r="CD23" s="554"/>
      <c r="CE23" s="554"/>
      <c r="CF23" s="554"/>
      <c r="CG23" s="554"/>
      <c r="CH23" s="554"/>
      <c r="CI23" s="554"/>
      <c r="CJ23" s="554"/>
      <c r="CK23" s="554"/>
      <c r="CL23" s="554"/>
      <c r="CM23" s="554"/>
      <c r="CN23" s="554"/>
      <c r="CO23" s="554"/>
      <c r="CP23" s="554"/>
      <c r="CQ23" s="554"/>
      <c r="CR23" s="554"/>
      <c r="CS23" s="554"/>
      <c r="CT23" s="554"/>
      <c r="CU23" s="554"/>
      <c r="CV23" s="554"/>
      <c r="CW23" s="554"/>
      <c r="CX23" s="554"/>
      <c r="CY23" s="554"/>
      <c r="CZ23" s="554"/>
      <c r="DA23" s="554"/>
      <c r="DB23" s="554"/>
      <c r="DC23" s="554"/>
      <c r="DD23" s="554"/>
      <c r="DE23" s="554"/>
      <c r="DF23" s="554"/>
      <c r="DG23" s="554"/>
      <c r="DH23" s="554"/>
      <c r="DI23" s="554"/>
      <c r="DJ23" s="554"/>
      <c r="DK23" s="554"/>
      <c r="DL23" s="554"/>
      <c r="DM23" s="554"/>
      <c r="DN23" s="554">
        <v>277049.07</v>
      </c>
      <c r="DO23" s="554"/>
      <c r="DP23" s="554"/>
      <c r="DQ23" s="554"/>
      <c r="DR23" s="554"/>
      <c r="DS23" s="554"/>
      <c r="DT23" s="554"/>
      <c r="DU23" s="554"/>
      <c r="DV23" s="554"/>
      <c r="DW23" s="554"/>
      <c r="DX23" s="554"/>
      <c r="DY23" s="554"/>
      <c r="DZ23" s="554"/>
      <c r="EA23" s="554"/>
      <c r="EB23" s="554"/>
      <c r="EC23" s="554"/>
      <c r="ED23" s="554"/>
      <c r="EE23" s="554"/>
      <c r="EF23" s="554"/>
      <c r="EG23" s="554"/>
      <c r="EH23" s="554"/>
      <c r="EI23" s="554"/>
      <c r="EJ23" s="554"/>
      <c r="EK23" s="555"/>
    </row>
    <row r="24" spans="1:141" s="29" customFormat="1" ht="12.75" x14ac:dyDescent="0.2">
      <c r="A24" s="301" t="s">
        <v>571</v>
      </c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5"/>
      <c r="AD24" s="306"/>
      <c r="AE24" s="306"/>
      <c r="AF24" s="306"/>
      <c r="AG24" s="306"/>
      <c r="AH24" s="554">
        <f t="shared" si="0"/>
        <v>0</v>
      </c>
      <c r="AI24" s="554"/>
      <c r="AJ24" s="554"/>
      <c r="AK24" s="554"/>
      <c r="AL24" s="554"/>
      <c r="AM24" s="554"/>
      <c r="AN24" s="554"/>
      <c r="AO24" s="554"/>
      <c r="AP24" s="554"/>
      <c r="AQ24" s="554"/>
      <c r="AR24" s="554"/>
      <c r="AS24" s="554"/>
      <c r="AT24" s="554"/>
      <c r="AU24" s="554"/>
      <c r="AV24" s="554"/>
      <c r="AW24" s="554"/>
      <c r="AX24" s="554"/>
      <c r="AY24" s="554"/>
      <c r="AZ24" s="554"/>
      <c r="BA24" s="554"/>
      <c r="BB24" s="554"/>
      <c r="BC24" s="554"/>
      <c r="BD24" s="554"/>
      <c r="BE24" s="554"/>
      <c r="BF24" s="554"/>
      <c r="BG24" s="554"/>
      <c r="BH24" s="554"/>
      <c r="BI24" s="554"/>
      <c r="BJ24" s="554"/>
      <c r="BK24" s="554"/>
      <c r="BL24" s="554"/>
      <c r="BM24" s="554"/>
      <c r="BN24" s="554"/>
      <c r="BO24" s="554"/>
      <c r="BP24" s="554"/>
      <c r="BQ24" s="554"/>
      <c r="BR24" s="554"/>
      <c r="BS24" s="554"/>
      <c r="BT24" s="554"/>
      <c r="BU24" s="554"/>
      <c r="BV24" s="554"/>
      <c r="BW24" s="554"/>
      <c r="BX24" s="554"/>
      <c r="BY24" s="554"/>
      <c r="BZ24" s="554"/>
      <c r="CA24" s="554"/>
      <c r="CB24" s="554"/>
      <c r="CC24" s="554"/>
      <c r="CD24" s="554"/>
      <c r="CE24" s="554"/>
      <c r="CF24" s="554"/>
      <c r="CG24" s="554"/>
      <c r="CH24" s="554"/>
      <c r="CI24" s="554"/>
      <c r="CJ24" s="554"/>
      <c r="CK24" s="554"/>
      <c r="CL24" s="554"/>
      <c r="CM24" s="554"/>
      <c r="CN24" s="554"/>
      <c r="CO24" s="554"/>
      <c r="CP24" s="554"/>
      <c r="CQ24" s="554"/>
      <c r="CR24" s="554"/>
      <c r="CS24" s="554"/>
      <c r="CT24" s="554"/>
      <c r="CU24" s="554"/>
      <c r="CV24" s="554"/>
      <c r="CW24" s="554"/>
      <c r="CX24" s="554"/>
      <c r="CY24" s="554"/>
      <c r="CZ24" s="554"/>
      <c r="DA24" s="554"/>
      <c r="DB24" s="554"/>
      <c r="DC24" s="554"/>
      <c r="DD24" s="554"/>
      <c r="DE24" s="554"/>
      <c r="DF24" s="554"/>
      <c r="DG24" s="554"/>
      <c r="DH24" s="554"/>
      <c r="DI24" s="554"/>
      <c r="DJ24" s="554"/>
      <c r="DK24" s="554"/>
      <c r="DL24" s="554"/>
      <c r="DM24" s="554"/>
      <c r="DN24" s="554"/>
      <c r="DO24" s="554"/>
      <c r="DP24" s="554"/>
      <c r="DQ24" s="554"/>
      <c r="DR24" s="554"/>
      <c r="DS24" s="554"/>
      <c r="DT24" s="554"/>
      <c r="DU24" s="554"/>
      <c r="DV24" s="554"/>
      <c r="DW24" s="554"/>
      <c r="DX24" s="554"/>
      <c r="DY24" s="554"/>
      <c r="DZ24" s="554"/>
      <c r="EA24" s="554"/>
      <c r="EB24" s="554"/>
      <c r="EC24" s="554"/>
      <c r="ED24" s="554"/>
      <c r="EE24" s="554"/>
      <c r="EF24" s="554"/>
      <c r="EG24" s="554"/>
      <c r="EH24" s="554"/>
      <c r="EI24" s="554"/>
      <c r="EJ24" s="554"/>
      <c r="EK24" s="555"/>
    </row>
    <row r="25" spans="1:141" s="29" customFormat="1" ht="12.75" x14ac:dyDescent="0.2">
      <c r="A25" s="585" t="s">
        <v>143</v>
      </c>
      <c r="B25" s="585"/>
      <c r="C25" s="585"/>
      <c r="D25" s="585"/>
      <c r="E25" s="585"/>
      <c r="F25" s="585"/>
      <c r="G25" s="585"/>
      <c r="H25" s="585"/>
      <c r="I25" s="585"/>
      <c r="J25" s="585"/>
      <c r="K25" s="585"/>
      <c r="L25" s="585"/>
      <c r="M25" s="585"/>
      <c r="N25" s="585"/>
      <c r="O25" s="585"/>
      <c r="P25" s="585"/>
      <c r="Q25" s="585"/>
      <c r="R25" s="585"/>
      <c r="S25" s="585"/>
      <c r="T25" s="585"/>
      <c r="U25" s="585"/>
      <c r="V25" s="585"/>
      <c r="W25" s="585"/>
      <c r="X25" s="585"/>
      <c r="Y25" s="585"/>
      <c r="Z25" s="585"/>
      <c r="AA25" s="585"/>
      <c r="AB25" s="585"/>
      <c r="AC25" s="305" t="s">
        <v>580</v>
      </c>
      <c r="AD25" s="306"/>
      <c r="AE25" s="306"/>
      <c r="AF25" s="306"/>
      <c r="AG25" s="306"/>
      <c r="AH25" s="554">
        <f t="shared" si="0"/>
        <v>305049.07</v>
      </c>
      <c r="AI25" s="554"/>
      <c r="AJ25" s="554"/>
      <c r="AK25" s="554"/>
      <c r="AL25" s="554"/>
      <c r="AM25" s="554"/>
      <c r="AN25" s="554"/>
      <c r="AO25" s="554"/>
      <c r="AP25" s="554"/>
      <c r="AQ25" s="554"/>
      <c r="AR25" s="554"/>
      <c r="AS25" s="554"/>
      <c r="AT25" s="554">
        <v>28000</v>
      </c>
      <c r="AU25" s="554"/>
      <c r="AV25" s="554"/>
      <c r="AW25" s="554"/>
      <c r="AX25" s="554"/>
      <c r="AY25" s="554"/>
      <c r="AZ25" s="554"/>
      <c r="BA25" s="554"/>
      <c r="BB25" s="554"/>
      <c r="BC25" s="554"/>
      <c r="BD25" s="554"/>
      <c r="BE25" s="554"/>
      <c r="BF25" s="554"/>
      <c r="BG25" s="554"/>
      <c r="BH25" s="554"/>
      <c r="BI25" s="554"/>
      <c r="BJ25" s="554"/>
      <c r="BK25" s="554"/>
      <c r="BL25" s="554"/>
      <c r="BM25" s="554"/>
      <c r="BN25" s="554"/>
      <c r="BO25" s="554"/>
      <c r="BP25" s="554"/>
      <c r="BQ25" s="554"/>
      <c r="BR25" s="554"/>
      <c r="BS25" s="554"/>
      <c r="BT25" s="554"/>
      <c r="BU25" s="554"/>
      <c r="BV25" s="554"/>
      <c r="BW25" s="554"/>
      <c r="BX25" s="554"/>
      <c r="BY25" s="554"/>
      <c r="BZ25" s="554"/>
      <c r="CA25" s="554"/>
      <c r="CB25" s="554"/>
      <c r="CC25" s="554"/>
      <c r="CD25" s="554"/>
      <c r="CE25" s="554"/>
      <c r="CF25" s="554"/>
      <c r="CG25" s="554"/>
      <c r="CH25" s="554"/>
      <c r="CI25" s="554"/>
      <c r="CJ25" s="554"/>
      <c r="CK25" s="554"/>
      <c r="CL25" s="554"/>
      <c r="CM25" s="554"/>
      <c r="CN25" s="554"/>
      <c r="CO25" s="554"/>
      <c r="CP25" s="554"/>
      <c r="CQ25" s="554"/>
      <c r="CR25" s="554"/>
      <c r="CS25" s="554"/>
      <c r="CT25" s="554"/>
      <c r="CU25" s="554"/>
      <c r="CV25" s="554"/>
      <c r="CW25" s="554"/>
      <c r="CX25" s="554"/>
      <c r="CY25" s="554"/>
      <c r="CZ25" s="554"/>
      <c r="DA25" s="554"/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L25" s="554"/>
      <c r="DM25" s="554"/>
      <c r="DN25" s="554">
        <v>277049.07</v>
      </c>
      <c r="DO25" s="554"/>
      <c r="DP25" s="554"/>
      <c r="DQ25" s="554"/>
      <c r="DR25" s="554"/>
      <c r="DS25" s="554"/>
      <c r="DT25" s="554"/>
      <c r="DU25" s="554"/>
      <c r="DV25" s="554"/>
      <c r="DW25" s="554"/>
      <c r="DX25" s="554"/>
      <c r="DY25" s="554"/>
      <c r="DZ25" s="554"/>
      <c r="EA25" s="554"/>
      <c r="EB25" s="554"/>
      <c r="EC25" s="554"/>
      <c r="ED25" s="554"/>
      <c r="EE25" s="554"/>
      <c r="EF25" s="554"/>
      <c r="EG25" s="554"/>
      <c r="EH25" s="554"/>
      <c r="EI25" s="554"/>
      <c r="EJ25" s="554"/>
      <c r="EK25" s="555"/>
    </row>
    <row r="26" spans="1:141" s="29" customFormat="1" ht="12.75" x14ac:dyDescent="0.2">
      <c r="A26" s="583" t="s">
        <v>624</v>
      </c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305"/>
      <c r="AD26" s="306"/>
      <c r="AE26" s="306"/>
      <c r="AF26" s="306"/>
      <c r="AG26" s="306"/>
      <c r="AH26" s="554">
        <f t="shared" si="0"/>
        <v>0</v>
      </c>
      <c r="AI26" s="554"/>
      <c r="AJ26" s="554"/>
      <c r="AK26" s="554"/>
      <c r="AL26" s="554"/>
      <c r="AM26" s="554"/>
      <c r="AN26" s="554"/>
      <c r="AO26" s="554"/>
      <c r="AP26" s="554"/>
      <c r="AQ26" s="554"/>
      <c r="AR26" s="554"/>
      <c r="AS26" s="554"/>
      <c r="AT26" s="554"/>
      <c r="AU26" s="554"/>
      <c r="AV26" s="554"/>
      <c r="AW26" s="554"/>
      <c r="AX26" s="554"/>
      <c r="AY26" s="554"/>
      <c r="AZ26" s="554"/>
      <c r="BA26" s="554"/>
      <c r="BB26" s="554"/>
      <c r="BC26" s="554"/>
      <c r="BD26" s="554"/>
      <c r="BE26" s="554"/>
      <c r="BF26" s="554"/>
      <c r="BG26" s="554"/>
      <c r="BH26" s="554"/>
      <c r="BI26" s="554"/>
      <c r="BJ26" s="554"/>
      <c r="BK26" s="554"/>
      <c r="BL26" s="554"/>
      <c r="BM26" s="554"/>
      <c r="BN26" s="554"/>
      <c r="BO26" s="554"/>
      <c r="BP26" s="554"/>
      <c r="BQ26" s="554"/>
      <c r="BR26" s="554"/>
      <c r="BS26" s="554"/>
      <c r="BT26" s="554"/>
      <c r="BU26" s="554"/>
      <c r="BV26" s="554"/>
      <c r="BW26" s="554"/>
      <c r="BX26" s="554"/>
      <c r="BY26" s="554"/>
      <c r="BZ26" s="554"/>
      <c r="CA26" s="554"/>
      <c r="CB26" s="554"/>
      <c r="CC26" s="554"/>
      <c r="CD26" s="554"/>
      <c r="CE26" s="554"/>
      <c r="CF26" s="554"/>
      <c r="CG26" s="554"/>
      <c r="CH26" s="554"/>
      <c r="CI26" s="554"/>
      <c r="CJ26" s="554"/>
      <c r="CK26" s="554"/>
      <c r="CL26" s="554"/>
      <c r="CM26" s="554"/>
      <c r="CN26" s="554"/>
      <c r="CO26" s="554"/>
      <c r="CP26" s="554"/>
      <c r="CQ26" s="554"/>
      <c r="CR26" s="554"/>
      <c r="CS26" s="554"/>
      <c r="CT26" s="554"/>
      <c r="CU26" s="554"/>
      <c r="CV26" s="554"/>
      <c r="CW26" s="554"/>
      <c r="CX26" s="554"/>
      <c r="CY26" s="554"/>
      <c r="CZ26" s="554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554"/>
      <c r="DM26" s="554"/>
      <c r="DN26" s="554"/>
      <c r="DO26" s="554"/>
      <c r="DP26" s="554"/>
      <c r="DQ26" s="554"/>
      <c r="DR26" s="554"/>
      <c r="DS26" s="554"/>
      <c r="DT26" s="554"/>
      <c r="DU26" s="554"/>
      <c r="DV26" s="554"/>
      <c r="DW26" s="554"/>
      <c r="DX26" s="554"/>
      <c r="DY26" s="554"/>
      <c r="DZ26" s="554"/>
      <c r="EA26" s="554"/>
      <c r="EB26" s="554"/>
      <c r="EC26" s="554"/>
      <c r="ED26" s="554"/>
      <c r="EE26" s="554"/>
      <c r="EF26" s="554"/>
      <c r="EG26" s="554"/>
      <c r="EH26" s="554"/>
      <c r="EI26" s="554"/>
      <c r="EJ26" s="554"/>
      <c r="EK26" s="555"/>
    </row>
    <row r="27" spans="1:141" s="29" customFormat="1" ht="12.75" x14ac:dyDescent="0.2">
      <c r="A27" s="583" t="s">
        <v>625</v>
      </c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305"/>
      <c r="AD27" s="306"/>
      <c r="AE27" s="306"/>
      <c r="AF27" s="306"/>
      <c r="AG27" s="306"/>
      <c r="AH27" s="554">
        <f t="shared" si="0"/>
        <v>0</v>
      </c>
      <c r="AI27" s="554"/>
      <c r="AJ27" s="554"/>
      <c r="AK27" s="554"/>
      <c r="AL27" s="554"/>
      <c r="AM27" s="554"/>
      <c r="AN27" s="554"/>
      <c r="AO27" s="554"/>
      <c r="AP27" s="554"/>
      <c r="AQ27" s="554"/>
      <c r="AR27" s="554"/>
      <c r="AS27" s="554"/>
      <c r="AT27" s="554"/>
      <c r="AU27" s="554"/>
      <c r="AV27" s="554"/>
      <c r="AW27" s="554"/>
      <c r="AX27" s="554"/>
      <c r="AY27" s="554"/>
      <c r="AZ27" s="554"/>
      <c r="BA27" s="554"/>
      <c r="BB27" s="554"/>
      <c r="BC27" s="554"/>
      <c r="BD27" s="554"/>
      <c r="BE27" s="554"/>
      <c r="BF27" s="554"/>
      <c r="BG27" s="554"/>
      <c r="BH27" s="554"/>
      <c r="BI27" s="554"/>
      <c r="BJ27" s="554"/>
      <c r="BK27" s="554"/>
      <c r="BL27" s="554"/>
      <c r="BM27" s="554"/>
      <c r="BN27" s="554"/>
      <c r="BO27" s="554"/>
      <c r="BP27" s="554"/>
      <c r="BQ27" s="554"/>
      <c r="BR27" s="554"/>
      <c r="BS27" s="554"/>
      <c r="BT27" s="554"/>
      <c r="BU27" s="554"/>
      <c r="BV27" s="554"/>
      <c r="BW27" s="554"/>
      <c r="BX27" s="554"/>
      <c r="BY27" s="554"/>
      <c r="BZ27" s="554"/>
      <c r="CA27" s="554"/>
      <c r="CB27" s="554"/>
      <c r="CC27" s="554"/>
      <c r="CD27" s="554"/>
      <c r="CE27" s="554"/>
      <c r="CF27" s="554"/>
      <c r="CG27" s="554"/>
      <c r="CH27" s="554"/>
      <c r="CI27" s="554"/>
      <c r="CJ27" s="554"/>
      <c r="CK27" s="554"/>
      <c r="CL27" s="554"/>
      <c r="CM27" s="554"/>
      <c r="CN27" s="554"/>
      <c r="CO27" s="554"/>
      <c r="CP27" s="554"/>
      <c r="CQ27" s="554"/>
      <c r="CR27" s="554"/>
      <c r="CS27" s="554"/>
      <c r="CT27" s="554"/>
      <c r="CU27" s="554"/>
      <c r="CV27" s="554"/>
      <c r="CW27" s="554"/>
      <c r="CX27" s="554"/>
      <c r="CY27" s="554"/>
      <c r="CZ27" s="554"/>
      <c r="DA27" s="554"/>
      <c r="DB27" s="554"/>
      <c r="DC27" s="554"/>
      <c r="DD27" s="554"/>
      <c r="DE27" s="554"/>
      <c r="DF27" s="554"/>
      <c r="DG27" s="554"/>
      <c r="DH27" s="554"/>
      <c r="DI27" s="554"/>
      <c r="DJ27" s="554"/>
      <c r="DK27" s="554"/>
      <c r="DL27" s="554"/>
      <c r="DM27" s="554"/>
      <c r="DN27" s="554"/>
      <c r="DO27" s="554"/>
      <c r="DP27" s="554"/>
      <c r="DQ27" s="554"/>
      <c r="DR27" s="554"/>
      <c r="DS27" s="554"/>
      <c r="DT27" s="554"/>
      <c r="DU27" s="554"/>
      <c r="DV27" s="554"/>
      <c r="DW27" s="554"/>
      <c r="DX27" s="554"/>
      <c r="DY27" s="554"/>
      <c r="DZ27" s="554"/>
      <c r="EA27" s="554"/>
      <c r="EB27" s="554"/>
      <c r="EC27" s="554"/>
      <c r="ED27" s="554"/>
      <c r="EE27" s="554"/>
      <c r="EF27" s="554"/>
      <c r="EG27" s="554"/>
      <c r="EH27" s="554"/>
      <c r="EI27" s="554"/>
      <c r="EJ27" s="554"/>
      <c r="EK27" s="555"/>
    </row>
    <row r="28" spans="1:141" s="29" customFormat="1" ht="12.75" x14ac:dyDescent="0.2">
      <c r="A28" s="582" t="s">
        <v>626</v>
      </c>
      <c r="B28" s="582"/>
      <c r="C28" s="582"/>
      <c r="D28" s="582"/>
      <c r="E28" s="582"/>
      <c r="F28" s="582"/>
      <c r="G28" s="582"/>
      <c r="H28" s="582"/>
      <c r="I28" s="582"/>
      <c r="J28" s="582"/>
      <c r="K28" s="582"/>
      <c r="L28" s="582"/>
      <c r="M28" s="582"/>
      <c r="N28" s="582"/>
      <c r="O28" s="582"/>
      <c r="P28" s="582"/>
      <c r="Q28" s="582"/>
      <c r="R28" s="582"/>
      <c r="S28" s="582"/>
      <c r="T28" s="582"/>
      <c r="U28" s="582"/>
      <c r="V28" s="582"/>
      <c r="W28" s="582"/>
      <c r="X28" s="582"/>
      <c r="Y28" s="582"/>
      <c r="Z28" s="582"/>
      <c r="AA28" s="582"/>
      <c r="AB28" s="582"/>
      <c r="AC28" s="305"/>
      <c r="AD28" s="306"/>
      <c r="AE28" s="306"/>
      <c r="AF28" s="306"/>
      <c r="AG28" s="306"/>
      <c r="AH28" s="554">
        <f t="shared" si="0"/>
        <v>0</v>
      </c>
      <c r="AI28" s="554"/>
      <c r="AJ28" s="554"/>
      <c r="AK28" s="554"/>
      <c r="AL28" s="554"/>
      <c r="AM28" s="554"/>
      <c r="AN28" s="554"/>
      <c r="AO28" s="554"/>
      <c r="AP28" s="554"/>
      <c r="AQ28" s="554"/>
      <c r="AR28" s="554"/>
      <c r="AS28" s="554"/>
      <c r="AT28" s="554"/>
      <c r="AU28" s="554"/>
      <c r="AV28" s="554"/>
      <c r="AW28" s="554"/>
      <c r="AX28" s="554"/>
      <c r="AY28" s="554"/>
      <c r="AZ28" s="554"/>
      <c r="BA28" s="554"/>
      <c r="BB28" s="554"/>
      <c r="BC28" s="554"/>
      <c r="BD28" s="554"/>
      <c r="BE28" s="554"/>
      <c r="BF28" s="554"/>
      <c r="BG28" s="554"/>
      <c r="BH28" s="554"/>
      <c r="BI28" s="554"/>
      <c r="BJ28" s="554"/>
      <c r="BK28" s="554"/>
      <c r="BL28" s="554"/>
      <c r="BM28" s="554"/>
      <c r="BN28" s="554"/>
      <c r="BO28" s="554"/>
      <c r="BP28" s="554"/>
      <c r="BQ28" s="554"/>
      <c r="BR28" s="554"/>
      <c r="BS28" s="554"/>
      <c r="BT28" s="554"/>
      <c r="BU28" s="554"/>
      <c r="BV28" s="554"/>
      <c r="BW28" s="554"/>
      <c r="BX28" s="554"/>
      <c r="BY28" s="554"/>
      <c r="BZ28" s="554"/>
      <c r="CA28" s="554"/>
      <c r="CB28" s="554"/>
      <c r="CC28" s="554"/>
      <c r="CD28" s="554"/>
      <c r="CE28" s="554"/>
      <c r="CF28" s="554"/>
      <c r="CG28" s="554"/>
      <c r="CH28" s="554"/>
      <c r="CI28" s="554"/>
      <c r="CJ28" s="554"/>
      <c r="CK28" s="554"/>
      <c r="CL28" s="554"/>
      <c r="CM28" s="554"/>
      <c r="CN28" s="554"/>
      <c r="CO28" s="554"/>
      <c r="CP28" s="554"/>
      <c r="CQ28" s="554"/>
      <c r="CR28" s="554"/>
      <c r="CS28" s="554"/>
      <c r="CT28" s="554"/>
      <c r="CU28" s="554"/>
      <c r="CV28" s="554"/>
      <c r="CW28" s="554"/>
      <c r="CX28" s="554"/>
      <c r="CY28" s="554"/>
      <c r="CZ28" s="554"/>
      <c r="DA28" s="554"/>
      <c r="DB28" s="554"/>
      <c r="DC28" s="554"/>
      <c r="DD28" s="554"/>
      <c r="DE28" s="554"/>
      <c r="DF28" s="554"/>
      <c r="DG28" s="554"/>
      <c r="DH28" s="554"/>
      <c r="DI28" s="554"/>
      <c r="DJ28" s="554"/>
      <c r="DK28" s="554"/>
      <c r="DL28" s="554"/>
      <c r="DM28" s="554"/>
      <c r="DN28" s="554"/>
      <c r="DO28" s="554"/>
      <c r="DP28" s="554"/>
      <c r="DQ28" s="554"/>
      <c r="DR28" s="554"/>
      <c r="DS28" s="554"/>
      <c r="DT28" s="554"/>
      <c r="DU28" s="554"/>
      <c r="DV28" s="554"/>
      <c r="DW28" s="554"/>
      <c r="DX28" s="554"/>
      <c r="DY28" s="554"/>
      <c r="DZ28" s="554"/>
      <c r="EA28" s="554"/>
      <c r="EB28" s="554"/>
      <c r="EC28" s="554"/>
      <c r="ED28" s="554"/>
      <c r="EE28" s="554"/>
      <c r="EF28" s="554"/>
      <c r="EG28" s="554"/>
      <c r="EH28" s="554"/>
      <c r="EI28" s="554"/>
      <c r="EJ28" s="554"/>
      <c r="EK28" s="555"/>
    </row>
    <row r="29" spans="1:141" s="29" customFormat="1" ht="12.75" x14ac:dyDescent="0.2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305"/>
      <c r="AD29" s="306"/>
      <c r="AE29" s="306"/>
      <c r="AF29" s="306"/>
      <c r="AG29" s="306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554"/>
      <c r="BL29" s="554"/>
      <c r="BM29" s="554"/>
      <c r="BN29" s="554"/>
      <c r="BO29" s="554"/>
      <c r="BP29" s="554"/>
      <c r="BQ29" s="554"/>
      <c r="BR29" s="554"/>
      <c r="BS29" s="554"/>
      <c r="BT29" s="554"/>
      <c r="BU29" s="554"/>
      <c r="BV29" s="554"/>
      <c r="BW29" s="554"/>
      <c r="BX29" s="554"/>
      <c r="BY29" s="554"/>
      <c r="BZ29" s="554"/>
      <c r="CA29" s="554"/>
      <c r="CB29" s="554"/>
      <c r="CC29" s="554"/>
      <c r="CD29" s="554"/>
      <c r="CE29" s="554"/>
      <c r="CF29" s="554"/>
      <c r="CG29" s="554"/>
      <c r="CH29" s="554"/>
      <c r="CI29" s="554"/>
      <c r="CJ29" s="554"/>
      <c r="CK29" s="554"/>
      <c r="CL29" s="554"/>
      <c r="CM29" s="554"/>
      <c r="CN29" s="554"/>
      <c r="CO29" s="554"/>
      <c r="CP29" s="554"/>
      <c r="CQ29" s="554"/>
      <c r="CR29" s="554"/>
      <c r="CS29" s="554"/>
      <c r="CT29" s="554"/>
      <c r="CU29" s="554"/>
      <c r="CV29" s="554"/>
      <c r="CW29" s="554"/>
      <c r="CX29" s="554"/>
      <c r="CY29" s="554"/>
      <c r="CZ29" s="554"/>
      <c r="DA29" s="554"/>
      <c r="DB29" s="554"/>
      <c r="DC29" s="554"/>
      <c r="DD29" s="554"/>
      <c r="DE29" s="554"/>
      <c r="DF29" s="554"/>
      <c r="DG29" s="554"/>
      <c r="DH29" s="554"/>
      <c r="DI29" s="554"/>
      <c r="DJ29" s="554"/>
      <c r="DK29" s="554"/>
      <c r="DL29" s="554"/>
      <c r="DM29" s="554"/>
      <c r="DN29" s="554"/>
      <c r="DO29" s="554"/>
      <c r="DP29" s="554"/>
      <c r="DQ29" s="554"/>
      <c r="DR29" s="554"/>
      <c r="DS29" s="554"/>
      <c r="DT29" s="554"/>
      <c r="DU29" s="554"/>
      <c r="DV29" s="554"/>
      <c r="DW29" s="554"/>
      <c r="DX29" s="554"/>
      <c r="DY29" s="554"/>
      <c r="DZ29" s="554"/>
      <c r="EA29" s="554"/>
      <c r="EB29" s="554"/>
      <c r="EC29" s="554"/>
      <c r="ED29" s="554"/>
      <c r="EE29" s="554"/>
      <c r="EF29" s="554"/>
      <c r="EG29" s="554"/>
      <c r="EH29" s="554"/>
      <c r="EI29" s="554"/>
      <c r="EJ29" s="554"/>
      <c r="EK29" s="555"/>
    </row>
    <row r="30" spans="1:141" s="29" customFormat="1" ht="12.75" x14ac:dyDescent="0.2">
      <c r="A30" s="328" t="s">
        <v>574</v>
      </c>
      <c r="B30" s="328"/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05" t="s">
        <v>581</v>
      </c>
      <c r="AD30" s="306"/>
      <c r="AE30" s="306"/>
      <c r="AF30" s="306"/>
      <c r="AG30" s="306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  <c r="BK30" s="554"/>
      <c r="BL30" s="554"/>
      <c r="BM30" s="554"/>
      <c r="BN30" s="554"/>
      <c r="BO30" s="554"/>
      <c r="BP30" s="554"/>
      <c r="BQ30" s="554"/>
      <c r="BR30" s="554"/>
      <c r="BS30" s="554"/>
      <c r="BT30" s="554"/>
      <c r="BU30" s="554"/>
      <c r="BV30" s="554"/>
      <c r="BW30" s="554"/>
      <c r="BX30" s="554"/>
      <c r="BY30" s="554"/>
      <c r="BZ30" s="554"/>
      <c r="CA30" s="554"/>
      <c r="CB30" s="554"/>
      <c r="CC30" s="554"/>
      <c r="CD30" s="554"/>
      <c r="CE30" s="554"/>
      <c r="CF30" s="554"/>
      <c r="CG30" s="554"/>
      <c r="CH30" s="554"/>
      <c r="CI30" s="554"/>
      <c r="CJ30" s="554"/>
      <c r="CK30" s="554"/>
      <c r="CL30" s="554"/>
      <c r="CM30" s="554"/>
      <c r="CN30" s="554"/>
      <c r="CO30" s="554"/>
      <c r="CP30" s="554"/>
      <c r="CQ30" s="554"/>
      <c r="CR30" s="554"/>
      <c r="CS30" s="554"/>
      <c r="CT30" s="554"/>
      <c r="CU30" s="554"/>
      <c r="CV30" s="554"/>
      <c r="CW30" s="554"/>
      <c r="CX30" s="554"/>
      <c r="CY30" s="554"/>
      <c r="CZ30" s="554"/>
      <c r="DA30" s="554"/>
      <c r="DB30" s="554"/>
      <c r="DC30" s="554"/>
      <c r="DD30" s="554"/>
      <c r="DE30" s="554"/>
      <c r="DF30" s="554"/>
      <c r="DG30" s="554"/>
      <c r="DH30" s="554"/>
      <c r="DI30" s="554"/>
      <c r="DJ30" s="554"/>
      <c r="DK30" s="554"/>
      <c r="DL30" s="554"/>
      <c r="DM30" s="554"/>
      <c r="DN30" s="554"/>
      <c r="DO30" s="554"/>
      <c r="DP30" s="554"/>
      <c r="DQ30" s="554"/>
      <c r="DR30" s="554"/>
      <c r="DS30" s="554"/>
      <c r="DT30" s="554"/>
      <c r="DU30" s="554"/>
      <c r="DV30" s="554"/>
      <c r="DW30" s="554"/>
      <c r="DX30" s="554"/>
      <c r="DY30" s="554"/>
      <c r="DZ30" s="554"/>
      <c r="EA30" s="554"/>
      <c r="EB30" s="554"/>
      <c r="EC30" s="554"/>
      <c r="ED30" s="554"/>
      <c r="EE30" s="554"/>
      <c r="EF30" s="554"/>
      <c r="EG30" s="554"/>
      <c r="EH30" s="554"/>
      <c r="EI30" s="554"/>
      <c r="EJ30" s="554"/>
      <c r="EK30" s="555"/>
    </row>
    <row r="31" spans="1:141" s="29" customFormat="1" ht="12.75" x14ac:dyDescent="0.2">
      <c r="A31" s="286" t="s">
        <v>627</v>
      </c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305" t="s">
        <v>168</v>
      </c>
      <c r="AD31" s="306"/>
      <c r="AE31" s="306"/>
      <c r="AF31" s="306"/>
      <c r="AG31" s="306"/>
      <c r="AH31" s="554"/>
      <c r="AI31" s="554"/>
      <c r="AJ31" s="554"/>
      <c r="AK31" s="554"/>
      <c r="AL31" s="554"/>
      <c r="AM31" s="554"/>
      <c r="AN31" s="554"/>
      <c r="AO31" s="554"/>
      <c r="AP31" s="554"/>
      <c r="AQ31" s="554"/>
      <c r="AR31" s="554"/>
      <c r="AS31" s="554"/>
      <c r="AT31" s="554"/>
      <c r="AU31" s="554"/>
      <c r="AV31" s="554"/>
      <c r="AW31" s="554"/>
      <c r="AX31" s="554"/>
      <c r="AY31" s="554"/>
      <c r="AZ31" s="554"/>
      <c r="BA31" s="554"/>
      <c r="BB31" s="554"/>
      <c r="BC31" s="554"/>
      <c r="BD31" s="554"/>
      <c r="BE31" s="554"/>
      <c r="BF31" s="554"/>
      <c r="BG31" s="554"/>
      <c r="BH31" s="554"/>
      <c r="BI31" s="554"/>
      <c r="BJ31" s="554"/>
      <c r="BK31" s="554"/>
      <c r="BL31" s="554"/>
      <c r="BM31" s="554"/>
      <c r="BN31" s="554"/>
      <c r="BO31" s="554"/>
      <c r="BP31" s="554"/>
      <c r="BQ31" s="554"/>
      <c r="BR31" s="554"/>
      <c r="BS31" s="554"/>
      <c r="BT31" s="554"/>
      <c r="BU31" s="554"/>
      <c r="BV31" s="554"/>
      <c r="BW31" s="554"/>
      <c r="BX31" s="554"/>
      <c r="BY31" s="554"/>
      <c r="BZ31" s="554"/>
      <c r="CA31" s="554"/>
      <c r="CB31" s="554"/>
      <c r="CC31" s="554"/>
      <c r="CD31" s="554"/>
      <c r="CE31" s="554"/>
      <c r="CF31" s="554"/>
      <c r="CG31" s="554"/>
      <c r="CH31" s="554"/>
      <c r="CI31" s="554"/>
      <c r="CJ31" s="554"/>
      <c r="CK31" s="554"/>
      <c r="CL31" s="554"/>
      <c r="CM31" s="554"/>
      <c r="CN31" s="554"/>
      <c r="CO31" s="554"/>
      <c r="CP31" s="554"/>
      <c r="CQ31" s="554"/>
      <c r="CR31" s="554"/>
      <c r="CS31" s="554"/>
      <c r="CT31" s="554"/>
      <c r="CU31" s="554"/>
      <c r="CV31" s="554"/>
      <c r="CW31" s="554"/>
      <c r="CX31" s="554"/>
      <c r="CY31" s="554"/>
      <c r="CZ31" s="554"/>
      <c r="DA31" s="554"/>
      <c r="DB31" s="554"/>
      <c r="DC31" s="554"/>
      <c r="DD31" s="554"/>
      <c r="DE31" s="554"/>
      <c r="DF31" s="554"/>
      <c r="DG31" s="554"/>
      <c r="DH31" s="554"/>
      <c r="DI31" s="554"/>
      <c r="DJ31" s="554"/>
      <c r="DK31" s="554"/>
      <c r="DL31" s="554"/>
      <c r="DM31" s="554"/>
      <c r="DN31" s="554"/>
      <c r="DO31" s="554"/>
      <c r="DP31" s="554"/>
      <c r="DQ31" s="554"/>
      <c r="DR31" s="554"/>
      <c r="DS31" s="554"/>
      <c r="DT31" s="554"/>
      <c r="DU31" s="554"/>
      <c r="DV31" s="554"/>
      <c r="DW31" s="554"/>
      <c r="DX31" s="554"/>
      <c r="DY31" s="554"/>
      <c r="DZ31" s="554"/>
      <c r="EA31" s="554"/>
      <c r="EB31" s="554"/>
      <c r="EC31" s="554"/>
      <c r="ED31" s="554"/>
      <c r="EE31" s="554"/>
      <c r="EF31" s="554"/>
      <c r="EG31" s="554"/>
      <c r="EH31" s="554"/>
      <c r="EI31" s="554"/>
      <c r="EJ31" s="554"/>
      <c r="EK31" s="555"/>
    </row>
    <row r="32" spans="1:141" s="29" customFormat="1" ht="12.75" x14ac:dyDescent="0.2">
      <c r="A32" s="313" t="s">
        <v>133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05" t="s">
        <v>167</v>
      </c>
      <c r="AD32" s="306"/>
      <c r="AE32" s="306"/>
      <c r="AF32" s="306"/>
      <c r="AG32" s="306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  <c r="BF32" s="532"/>
      <c r="BG32" s="532"/>
      <c r="BH32" s="532"/>
      <c r="BI32" s="532"/>
      <c r="BJ32" s="532"/>
      <c r="BK32" s="532"/>
      <c r="BL32" s="532"/>
      <c r="BM32" s="532"/>
      <c r="BN32" s="532"/>
      <c r="BO32" s="532"/>
      <c r="BP32" s="532"/>
      <c r="BQ32" s="532"/>
      <c r="BR32" s="532"/>
      <c r="BS32" s="532"/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2"/>
      <c r="DN32" s="532"/>
      <c r="DO32" s="532"/>
      <c r="DP32" s="532"/>
      <c r="DQ32" s="532"/>
      <c r="DR32" s="532"/>
      <c r="DS32" s="532"/>
      <c r="DT32" s="532"/>
      <c r="DU32" s="532"/>
      <c r="DV32" s="532"/>
      <c r="DW32" s="532"/>
      <c r="DX32" s="532"/>
      <c r="DY32" s="532"/>
      <c r="DZ32" s="532"/>
      <c r="EA32" s="532"/>
      <c r="EB32" s="532"/>
      <c r="EC32" s="532"/>
      <c r="ED32" s="532"/>
      <c r="EE32" s="532"/>
      <c r="EF32" s="532"/>
      <c r="EG32" s="532"/>
      <c r="EH32" s="532"/>
      <c r="EI32" s="532"/>
      <c r="EJ32" s="532"/>
      <c r="EK32" s="533"/>
    </row>
    <row r="33" spans="1:141" s="29" customFormat="1" ht="12.75" x14ac:dyDescent="0.2">
      <c r="A33" s="301" t="s">
        <v>571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5"/>
      <c r="AD33" s="306"/>
      <c r="AE33" s="306"/>
      <c r="AF33" s="306"/>
      <c r="AG33" s="306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/>
      <c r="DM33" s="532"/>
      <c r="DN33" s="532"/>
      <c r="DO33" s="532"/>
      <c r="DP33" s="532"/>
      <c r="DQ33" s="532"/>
      <c r="DR33" s="532"/>
      <c r="DS33" s="532"/>
      <c r="DT33" s="532"/>
      <c r="DU33" s="532"/>
      <c r="DV33" s="532"/>
      <c r="DW33" s="532"/>
      <c r="DX33" s="532"/>
      <c r="DY33" s="532"/>
      <c r="DZ33" s="532"/>
      <c r="EA33" s="532"/>
      <c r="EB33" s="532"/>
      <c r="EC33" s="532"/>
      <c r="ED33" s="532"/>
      <c r="EE33" s="532"/>
      <c r="EF33" s="532"/>
      <c r="EG33" s="532"/>
      <c r="EH33" s="532"/>
      <c r="EI33" s="532"/>
      <c r="EJ33" s="532"/>
      <c r="EK33" s="533"/>
    </row>
    <row r="34" spans="1:141" s="29" customFormat="1" ht="12.75" x14ac:dyDescent="0.2">
      <c r="A34" s="585" t="s">
        <v>143</v>
      </c>
      <c r="B34" s="585"/>
      <c r="C34" s="585"/>
      <c r="D34" s="585"/>
      <c r="E34" s="585"/>
      <c r="F34" s="585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85"/>
      <c r="S34" s="585"/>
      <c r="T34" s="585"/>
      <c r="U34" s="585"/>
      <c r="V34" s="585"/>
      <c r="W34" s="585"/>
      <c r="X34" s="585"/>
      <c r="Y34" s="585"/>
      <c r="Z34" s="585"/>
      <c r="AA34" s="585"/>
      <c r="AB34" s="585"/>
      <c r="AC34" s="305" t="s">
        <v>582</v>
      </c>
      <c r="AD34" s="306"/>
      <c r="AE34" s="306"/>
      <c r="AF34" s="306"/>
      <c r="AG34" s="306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2"/>
      <c r="BO34" s="532"/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A34" s="532"/>
      <c r="DB34" s="532"/>
      <c r="DC34" s="532"/>
      <c r="DD34" s="532"/>
      <c r="DE34" s="532"/>
      <c r="DF34" s="532"/>
      <c r="DG34" s="532"/>
      <c r="DH34" s="532"/>
      <c r="DI34" s="532"/>
      <c r="DJ34" s="532"/>
      <c r="DK34" s="532"/>
      <c r="DL34" s="532"/>
      <c r="DM34" s="532"/>
      <c r="DN34" s="532"/>
      <c r="DO34" s="532"/>
      <c r="DP34" s="532"/>
      <c r="DQ34" s="532"/>
      <c r="DR34" s="532"/>
      <c r="DS34" s="532"/>
      <c r="DT34" s="532"/>
      <c r="DU34" s="532"/>
      <c r="DV34" s="532"/>
      <c r="DW34" s="532"/>
      <c r="DX34" s="532"/>
      <c r="DY34" s="532"/>
      <c r="DZ34" s="532"/>
      <c r="EA34" s="532"/>
      <c r="EB34" s="532"/>
      <c r="EC34" s="532"/>
      <c r="ED34" s="532"/>
      <c r="EE34" s="532"/>
      <c r="EF34" s="532"/>
      <c r="EG34" s="532"/>
      <c r="EH34" s="532"/>
      <c r="EI34" s="532"/>
      <c r="EJ34" s="532"/>
      <c r="EK34" s="533"/>
    </row>
    <row r="35" spans="1:141" s="29" customFormat="1" ht="12.75" x14ac:dyDescent="0.2">
      <c r="A35" s="583" t="s">
        <v>624</v>
      </c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305"/>
      <c r="AD35" s="306"/>
      <c r="AE35" s="306"/>
      <c r="AF35" s="306"/>
      <c r="AG35" s="306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2"/>
      <c r="BN35" s="532"/>
      <c r="BO35" s="532"/>
      <c r="BP35" s="532"/>
      <c r="BQ35" s="532"/>
      <c r="BR35" s="532"/>
      <c r="BS35" s="532"/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A35" s="532"/>
      <c r="DB35" s="532"/>
      <c r="DC35" s="532"/>
      <c r="DD35" s="532"/>
      <c r="DE35" s="532"/>
      <c r="DF35" s="532"/>
      <c r="DG35" s="532"/>
      <c r="DH35" s="532"/>
      <c r="DI35" s="532"/>
      <c r="DJ35" s="532"/>
      <c r="DK35" s="532"/>
      <c r="DL35" s="532"/>
      <c r="DM35" s="532"/>
      <c r="DN35" s="532"/>
      <c r="DO35" s="532"/>
      <c r="DP35" s="532"/>
      <c r="DQ35" s="532"/>
      <c r="DR35" s="532"/>
      <c r="DS35" s="532"/>
      <c r="DT35" s="532"/>
      <c r="DU35" s="532"/>
      <c r="DV35" s="532"/>
      <c r="DW35" s="532"/>
      <c r="DX35" s="532"/>
      <c r="DY35" s="532"/>
      <c r="DZ35" s="532"/>
      <c r="EA35" s="532"/>
      <c r="EB35" s="532"/>
      <c r="EC35" s="532"/>
      <c r="ED35" s="532"/>
      <c r="EE35" s="532"/>
      <c r="EF35" s="532"/>
      <c r="EG35" s="532"/>
      <c r="EH35" s="532"/>
      <c r="EI35" s="532"/>
      <c r="EJ35" s="532"/>
      <c r="EK35" s="533"/>
    </row>
    <row r="36" spans="1:141" s="29" customFormat="1" ht="12.75" x14ac:dyDescent="0.2">
      <c r="A36" s="583" t="s">
        <v>625</v>
      </c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305"/>
      <c r="AD36" s="306"/>
      <c r="AE36" s="306"/>
      <c r="AF36" s="306"/>
      <c r="AG36" s="306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2"/>
      <c r="BN36" s="532"/>
      <c r="BO36" s="532"/>
      <c r="BP36" s="532"/>
      <c r="BQ36" s="532"/>
      <c r="BR36" s="532"/>
      <c r="BS36" s="532"/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A36" s="532"/>
      <c r="DB36" s="532"/>
      <c r="DC36" s="532"/>
      <c r="DD36" s="532"/>
      <c r="DE36" s="532"/>
      <c r="DF36" s="532"/>
      <c r="DG36" s="532"/>
      <c r="DH36" s="532"/>
      <c r="DI36" s="532"/>
      <c r="DJ36" s="532"/>
      <c r="DK36" s="532"/>
      <c r="DL36" s="532"/>
      <c r="DM36" s="532"/>
      <c r="DN36" s="532"/>
      <c r="DO36" s="532"/>
      <c r="DP36" s="532"/>
      <c r="DQ36" s="532"/>
      <c r="DR36" s="532"/>
      <c r="DS36" s="532"/>
      <c r="DT36" s="532"/>
      <c r="DU36" s="532"/>
      <c r="DV36" s="532"/>
      <c r="DW36" s="532"/>
      <c r="DX36" s="532"/>
      <c r="DY36" s="532"/>
      <c r="DZ36" s="532"/>
      <c r="EA36" s="532"/>
      <c r="EB36" s="532"/>
      <c r="EC36" s="532"/>
      <c r="ED36" s="532"/>
      <c r="EE36" s="532"/>
      <c r="EF36" s="532"/>
      <c r="EG36" s="532"/>
      <c r="EH36" s="532"/>
      <c r="EI36" s="532"/>
      <c r="EJ36" s="532"/>
      <c r="EK36" s="533"/>
    </row>
    <row r="37" spans="1:141" s="29" customFormat="1" ht="12.75" x14ac:dyDescent="0.2">
      <c r="A37" s="582" t="s">
        <v>626</v>
      </c>
      <c r="B37" s="582"/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  <c r="N37" s="582"/>
      <c r="O37" s="582"/>
      <c r="P37" s="582"/>
      <c r="Q37" s="582"/>
      <c r="R37" s="582"/>
      <c r="S37" s="582"/>
      <c r="T37" s="582"/>
      <c r="U37" s="582"/>
      <c r="V37" s="582"/>
      <c r="W37" s="582"/>
      <c r="X37" s="582"/>
      <c r="Y37" s="582"/>
      <c r="Z37" s="582"/>
      <c r="AA37" s="582"/>
      <c r="AB37" s="582"/>
      <c r="AC37" s="305"/>
      <c r="AD37" s="306"/>
      <c r="AE37" s="306"/>
      <c r="AF37" s="306"/>
      <c r="AG37" s="306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A37" s="532"/>
      <c r="DB37" s="532"/>
      <c r="DC37" s="532"/>
      <c r="DD37" s="532"/>
      <c r="DE37" s="532"/>
      <c r="DF37" s="532"/>
      <c r="DG37" s="532"/>
      <c r="DH37" s="532"/>
      <c r="DI37" s="532"/>
      <c r="DJ37" s="532"/>
      <c r="DK37" s="532"/>
      <c r="DL37" s="532"/>
      <c r="DM37" s="532"/>
      <c r="DN37" s="532"/>
      <c r="DO37" s="532"/>
      <c r="DP37" s="532"/>
      <c r="DQ37" s="532"/>
      <c r="DR37" s="532"/>
      <c r="DS37" s="532"/>
      <c r="DT37" s="532"/>
      <c r="DU37" s="532"/>
      <c r="DV37" s="532"/>
      <c r="DW37" s="532"/>
      <c r="DX37" s="532"/>
      <c r="DY37" s="532"/>
      <c r="DZ37" s="532"/>
      <c r="EA37" s="532"/>
      <c r="EB37" s="532"/>
      <c r="EC37" s="532"/>
      <c r="ED37" s="532"/>
      <c r="EE37" s="532"/>
      <c r="EF37" s="532"/>
      <c r="EG37" s="532"/>
      <c r="EH37" s="532"/>
      <c r="EI37" s="532"/>
      <c r="EJ37" s="532"/>
      <c r="EK37" s="533"/>
    </row>
    <row r="38" spans="1:141" s="29" customFormat="1" ht="12.75" x14ac:dyDescent="0.2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305"/>
      <c r="AD38" s="306"/>
      <c r="AE38" s="306"/>
      <c r="AF38" s="306"/>
      <c r="AG38" s="306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2"/>
      <c r="BN38" s="532"/>
      <c r="BO38" s="532"/>
      <c r="BP38" s="532"/>
      <c r="BQ38" s="532"/>
      <c r="BR38" s="532"/>
      <c r="BS38" s="532"/>
      <c r="BT38" s="532"/>
      <c r="BU38" s="532"/>
      <c r="BV38" s="532"/>
      <c r="BW38" s="532"/>
      <c r="BX38" s="532"/>
      <c r="BY38" s="532"/>
      <c r="BZ38" s="532"/>
      <c r="CA38" s="532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A38" s="532"/>
      <c r="DB38" s="532"/>
      <c r="DC38" s="532"/>
      <c r="DD38" s="532"/>
      <c r="DE38" s="532"/>
      <c r="DF38" s="532"/>
      <c r="DG38" s="532"/>
      <c r="DH38" s="532"/>
      <c r="DI38" s="532"/>
      <c r="DJ38" s="532"/>
      <c r="DK38" s="532"/>
      <c r="DL38" s="532"/>
      <c r="DM38" s="532"/>
      <c r="DN38" s="532"/>
      <c r="DO38" s="532"/>
      <c r="DP38" s="532"/>
      <c r="DQ38" s="532"/>
      <c r="DR38" s="532"/>
      <c r="DS38" s="532"/>
      <c r="DT38" s="532"/>
      <c r="DU38" s="532"/>
      <c r="DV38" s="532"/>
      <c r="DW38" s="532"/>
      <c r="DX38" s="532"/>
      <c r="DY38" s="532"/>
      <c r="DZ38" s="532"/>
      <c r="EA38" s="532"/>
      <c r="EB38" s="532"/>
      <c r="EC38" s="532"/>
      <c r="ED38" s="532"/>
      <c r="EE38" s="532"/>
      <c r="EF38" s="532"/>
      <c r="EG38" s="532"/>
      <c r="EH38" s="532"/>
      <c r="EI38" s="532"/>
      <c r="EJ38" s="532"/>
      <c r="EK38" s="533"/>
    </row>
    <row r="39" spans="1:141" s="29" customFormat="1" ht="12.75" x14ac:dyDescent="0.2">
      <c r="A39" s="328" t="s">
        <v>574</v>
      </c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05" t="s">
        <v>166</v>
      </c>
      <c r="AD39" s="306"/>
      <c r="AE39" s="306"/>
      <c r="AF39" s="306"/>
      <c r="AG39" s="306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532"/>
      <c r="BJ39" s="532"/>
      <c r="BK39" s="532"/>
      <c r="BL39" s="532"/>
      <c r="BM39" s="532"/>
      <c r="BN39" s="532"/>
      <c r="BO39" s="532"/>
      <c r="BP39" s="532"/>
      <c r="BQ39" s="532"/>
      <c r="BR39" s="532"/>
      <c r="BS39" s="532"/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2"/>
      <c r="DS39" s="532"/>
      <c r="DT39" s="532"/>
      <c r="DU39" s="532"/>
      <c r="DV39" s="532"/>
      <c r="DW39" s="532"/>
      <c r="DX39" s="532"/>
      <c r="DY39" s="532"/>
      <c r="DZ39" s="532"/>
      <c r="EA39" s="532"/>
      <c r="EB39" s="532"/>
      <c r="EC39" s="532"/>
      <c r="ED39" s="532"/>
      <c r="EE39" s="532"/>
      <c r="EF39" s="532"/>
      <c r="EG39" s="532"/>
      <c r="EH39" s="532"/>
      <c r="EI39" s="532"/>
      <c r="EJ39" s="532"/>
      <c r="EK39" s="533"/>
    </row>
    <row r="40" spans="1:141" s="29" customFormat="1" ht="12.75" x14ac:dyDescent="0.2">
      <c r="A40" s="286" t="s">
        <v>637</v>
      </c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305" t="s">
        <v>160</v>
      </c>
      <c r="AD40" s="306"/>
      <c r="AE40" s="306"/>
      <c r="AF40" s="306"/>
      <c r="AG40" s="306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2"/>
      <c r="BN40" s="532"/>
      <c r="BO40" s="532"/>
      <c r="BP40" s="532"/>
      <c r="BQ40" s="532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2"/>
      <c r="DU40" s="532"/>
      <c r="DV40" s="532"/>
      <c r="DW40" s="532"/>
      <c r="DX40" s="532"/>
      <c r="DY40" s="532"/>
      <c r="DZ40" s="532"/>
      <c r="EA40" s="532"/>
      <c r="EB40" s="532"/>
      <c r="EC40" s="532"/>
      <c r="ED40" s="532"/>
      <c r="EE40" s="532"/>
      <c r="EF40" s="532"/>
      <c r="EG40" s="532"/>
      <c r="EH40" s="532"/>
      <c r="EI40" s="532"/>
      <c r="EJ40" s="532"/>
      <c r="EK40" s="533"/>
    </row>
    <row r="41" spans="1:141" s="29" customFormat="1" ht="12.75" x14ac:dyDescent="0.2">
      <c r="A41" s="313" t="s">
        <v>133</v>
      </c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05" t="s">
        <v>159</v>
      </c>
      <c r="AD41" s="306"/>
      <c r="AE41" s="306"/>
      <c r="AF41" s="306"/>
      <c r="AG41" s="306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532"/>
      <c r="BF41" s="532"/>
      <c r="BG41" s="532"/>
      <c r="BH41" s="532"/>
      <c r="BI41" s="532"/>
      <c r="BJ41" s="532"/>
      <c r="BK41" s="532"/>
      <c r="BL41" s="532"/>
      <c r="BM41" s="532"/>
      <c r="BN41" s="532"/>
      <c r="BO41" s="532"/>
      <c r="BP41" s="532"/>
      <c r="BQ41" s="532"/>
      <c r="BR41" s="532"/>
      <c r="BS41" s="532"/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2"/>
      <c r="DU41" s="532"/>
      <c r="DV41" s="532"/>
      <c r="DW41" s="532"/>
      <c r="DX41" s="532"/>
      <c r="DY41" s="532"/>
      <c r="DZ41" s="532"/>
      <c r="EA41" s="532"/>
      <c r="EB41" s="532"/>
      <c r="EC41" s="532"/>
      <c r="ED41" s="532"/>
      <c r="EE41" s="532"/>
      <c r="EF41" s="532"/>
      <c r="EG41" s="532"/>
      <c r="EH41" s="532"/>
      <c r="EI41" s="532"/>
      <c r="EJ41" s="532"/>
      <c r="EK41" s="533"/>
    </row>
    <row r="42" spans="1:141" s="29" customFormat="1" ht="12.75" x14ac:dyDescent="0.2">
      <c r="A42" s="301" t="s">
        <v>571</v>
      </c>
      <c r="B42" s="301"/>
      <c r="C42" s="301"/>
      <c r="D42" s="301"/>
      <c r="E42" s="301"/>
      <c r="F42" s="301"/>
      <c r="G42" s="301"/>
      <c r="H42" s="301"/>
      <c r="I42" s="301"/>
      <c r="J42" s="301"/>
      <c r="K42" s="30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  <c r="AA42" s="301"/>
      <c r="AB42" s="301"/>
      <c r="AC42" s="305"/>
      <c r="AD42" s="306"/>
      <c r="AE42" s="306"/>
      <c r="AF42" s="306"/>
      <c r="AG42" s="306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3"/>
    </row>
    <row r="43" spans="1:141" s="29" customFormat="1" ht="12.75" x14ac:dyDescent="0.2">
      <c r="A43" s="585" t="s">
        <v>143</v>
      </c>
      <c r="B43" s="585"/>
      <c r="C43" s="585"/>
      <c r="D43" s="585"/>
      <c r="E43" s="585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  <c r="R43" s="585"/>
      <c r="S43" s="585"/>
      <c r="T43" s="585"/>
      <c r="U43" s="585"/>
      <c r="V43" s="585"/>
      <c r="W43" s="585"/>
      <c r="X43" s="585"/>
      <c r="Y43" s="585"/>
      <c r="Z43" s="585"/>
      <c r="AA43" s="585"/>
      <c r="AB43" s="585"/>
      <c r="AC43" s="305" t="s">
        <v>583</v>
      </c>
      <c r="AD43" s="306"/>
      <c r="AE43" s="306"/>
      <c r="AF43" s="306"/>
      <c r="AG43" s="306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3"/>
    </row>
    <row r="44" spans="1:141" s="29" customFormat="1" ht="12.75" x14ac:dyDescent="0.2">
      <c r="A44" s="583" t="s">
        <v>624</v>
      </c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305"/>
      <c r="AD44" s="306"/>
      <c r="AE44" s="306"/>
      <c r="AF44" s="306"/>
      <c r="AG44" s="306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3"/>
    </row>
    <row r="45" spans="1:141" s="29" customFormat="1" ht="12.75" x14ac:dyDescent="0.2">
      <c r="A45" s="583" t="s">
        <v>625</v>
      </c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305"/>
      <c r="AD45" s="306"/>
      <c r="AE45" s="306"/>
      <c r="AF45" s="306"/>
      <c r="AG45" s="306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3"/>
    </row>
    <row r="46" spans="1:141" s="29" customFormat="1" ht="12.75" x14ac:dyDescent="0.2">
      <c r="A46" s="582" t="s">
        <v>626</v>
      </c>
      <c r="B46" s="582"/>
      <c r="C46" s="582"/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/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/>
      <c r="AB46" s="582"/>
      <c r="AC46" s="305"/>
      <c r="AD46" s="306"/>
      <c r="AE46" s="306"/>
      <c r="AF46" s="306"/>
      <c r="AG46" s="306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3"/>
    </row>
    <row r="47" spans="1:141" s="29" customFormat="1" ht="12.75" x14ac:dyDescent="0.2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305"/>
      <c r="AD47" s="306"/>
      <c r="AE47" s="306"/>
      <c r="AF47" s="306"/>
      <c r="AG47" s="306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3"/>
    </row>
    <row r="48" spans="1:141" s="29" customFormat="1" ht="12.75" x14ac:dyDescent="0.2">
      <c r="A48" s="328" t="s">
        <v>574</v>
      </c>
      <c r="B48" s="328"/>
      <c r="C48" s="328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05" t="s">
        <v>584</v>
      </c>
      <c r="AD48" s="306"/>
      <c r="AE48" s="306"/>
      <c r="AF48" s="306"/>
      <c r="AG48" s="306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3"/>
    </row>
    <row r="49" spans="1:141" s="220" customFormat="1" ht="13.5" thickBot="1" x14ac:dyDescent="0.25">
      <c r="A49" s="302" t="s">
        <v>38</v>
      </c>
      <c r="B49" s="302"/>
      <c r="C49" s="302"/>
      <c r="D49" s="302"/>
      <c r="E49" s="302"/>
      <c r="F49" s="302"/>
      <c r="G49" s="302"/>
      <c r="H49" s="302"/>
      <c r="I49" s="302"/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  <c r="AA49" s="302"/>
      <c r="AB49" s="302"/>
      <c r="AC49" s="322" t="s">
        <v>42</v>
      </c>
      <c r="AD49" s="323"/>
      <c r="AE49" s="323"/>
      <c r="AF49" s="323"/>
      <c r="AG49" s="323"/>
      <c r="AH49" s="686">
        <f>AH22</f>
        <v>305049.07</v>
      </c>
      <c r="AI49" s="685"/>
      <c r="AJ49" s="685"/>
      <c r="AK49" s="685"/>
      <c r="AL49" s="685"/>
      <c r="AM49" s="685"/>
      <c r="AN49" s="685"/>
      <c r="AO49" s="685"/>
      <c r="AP49" s="685"/>
      <c r="AQ49" s="685"/>
      <c r="AR49" s="685"/>
      <c r="AS49" s="685"/>
      <c r="AT49" s="686">
        <f>AT22</f>
        <v>28000</v>
      </c>
      <c r="AU49" s="685"/>
      <c r="AV49" s="685"/>
      <c r="AW49" s="685"/>
      <c r="AX49" s="685"/>
      <c r="AY49" s="685"/>
      <c r="AZ49" s="685"/>
      <c r="BA49" s="685"/>
      <c r="BB49" s="685"/>
      <c r="BC49" s="685"/>
      <c r="BD49" s="685"/>
      <c r="BE49" s="685"/>
      <c r="BF49" s="685"/>
      <c r="BG49" s="685"/>
      <c r="BH49" s="685"/>
      <c r="BI49" s="685"/>
      <c r="BJ49" s="685"/>
      <c r="BK49" s="685"/>
      <c r="BL49" s="685"/>
      <c r="BM49" s="685"/>
      <c r="BN49" s="685"/>
      <c r="BO49" s="685"/>
      <c r="BP49" s="685"/>
      <c r="BQ49" s="685"/>
      <c r="BR49" s="685"/>
      <c r="BS49" s="685"/>
      <c r="BT49" s="685"/>
      <c r="BU49" s="685"/>
      <c r="BV49" s="685"/>
      <c r="BW49" s="685"/>
      <c r="BX49" s="685"/>
      <c r="BY49" s="685"/>
      <c r="BZ49" s="685"/>
      <c r="CA49" s="685"/>
      <c r="CB49" s="685"/>
      <c r="CC49" s="685"/>
      <c r="CD49" s="685"/>
      <c r="CE49" s="685"/>
      <c r="CF49" s="685"/>
      <c r="CG49" s="685"/>
      <c r="CH49" s="685"/>
      <c r="CI49" s="685"/>
      <c r="CJ49" s="685"/>
      <c r="CK49" s="685"/>
      <c r="CL49" s="685"/>
      <c r="CM49" s="685"/>
      <c r="CN49" s="685"/>
      <c r="CO49" s="685"/>
      <c r="CP49" s="685"/>
      <c r="CQ49" s="685"/>
      <c r="CR49" s="685"/>
      <c r="CS49" s="685"/>
      <c r="CT49" s="685"/>
      <c r="CU49" s="685"/>
      <c r="CV49" s="685"/>
      <c r="CW49" s="685"/>
      <c r="CX49" s="685"/>
      <c r="CY49" s="685"/>
      <c r="CZ49" s="685"/>
      <c r="DA49" s="685"/>
      <c r="DB49" s="685"/>
      <c r="DC49" s="685"/>
      <c r="DD49" s="685"/>
      <c r="DE49" s="685"/>
      <c r="DF49" s="685"/>
      <c r="DG49" s="685"/>
      <c r="DH49" s="685"/>
      <c r="DI49" s="685"/>
      <c r="DJ49" s="685"/>
      <c r="DK49" s="685"/>
      <c r="DL49" s="685"/>
      <c r="DM49" s="685"/>
      <c r="DN49" s="686">
        <f>DN22</f>
        <v>277049.07</v>
      </c>
      <c r="DO49" s="685"/>
      <c r="DP49" s="685"/>
      <c r="DQ49" s="685"/>
      <c r="DR49" s="685"/>
      <c r="DS49" s="685"/>
      <c r="DT49" s="685"/>
      <c r="DU49" s="685"/>
      <c r="DV49" s="685"/>
      <c r="DW49" s="685"/>
      <c r="DX49" s="685"/>
      <c r="DY49" s="685"/>
      <c r="DZ49" s="685"/>
      <c r="EA49" s="685"/>
      <c r="EB49" s="685"/>
      <c r="EC49" s="685"/>
      <c r="ED49" s="685"/>
      <c r="EE49" s="685"/>
      <c r="EF49" s="685"/>
      <c r="EG49" s="685"/>
      <c r="EH49" s="685"/>
      <c r="EI49" s="685"/>
      <c r="EJ49" s="685"/>
      <c r="EK49" s="687"/>
    </row>
    <row r="52" spans="1:141" s="29" customFormat="1" ht="12.75" x14ac:dyDescent="0.2">
      <c r="A52" s="32" t="s">
        <v>45</v>
      </c>
    </row>
    <row r="53" spans="1:141" s="29" customFormat="1" ht="12.75" x14ac:dyDescent="0.2">
      <c r="A53" s="32" t="s">
        <v>86</v>
      </c>
    </row>
    <row r="54" spans="1:141" s="29" customFormat="1" ht="12.75" x14ac:dyDescent="0.2">
      <c r="A54" s="32" t="s">
        <v>85</v>
      </c>
      <c r="W54" s="288" t="str">
        <f>Лист1!$O$68</f>
        <v>директор</v>
      </c>
      <c r="X54" s="288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  <c r="BC54" s="288"/>
      <c r="BD54" s="288"/>
      <c r="BG54" s="288"/>
      <c r="BH54" s="288"/>
      <c r="BI54" s="288"/>
      <c r="BJ54" s="288"/>
      <c r="BK54" s="288"/>
      <c r="BL54" s="288"/>
      <c r="BM54" s="288"/>
      <c r="BN54" s="288"/>
      <c r="BO54" s="288"/>
      <c r="BP54" s="288"/>
      <c r="BQ54" s="288"/>
      <c r="BR54" s="288"/>
      <c r="BS54" s="288"/>
      <c r="BT54" s="288"/>
      <c r="BU54" s="288"/>
      <c r="BV54" s="288"/>
      <c r="BW54" s="288"/>
      <c r="BX54" s="288"/>
      <c r="BY54" s="288"/>
      <c r="BZ54" s="288"/>
      <c r="CA54" s="288"/>
      <c r="CB54" s="288"/>
      <c r="CC54" s="288"/>
      <c r="CD54" s="288"/>
      <c r="CE54" s="288"/>
      <c r="CF54" s="288"/>
      <c r="CG54" s="288"/>
      <c r="CH54" s="288"/>
      <c r="CI54" s="288"/>
      <c r="CJ54" s="288"/>
      <c r="CK54" s="288"/>
      <c r="CL54" s="288"/>
      <c r="CM54" s="288"/>
      <c r="CN54" s="288"/>
      <c r="CQ54" s="288" t="str">
        <f>Лист1!$BB$68</f>
        <v>И.Ю. Лодырев</v>
      </c>
      <c r="CR54" s="288"/>
      <c r="CS54" s="288"/>
      <c r="CT54" s="288"/>
      <c r="CU54" s="288"/>
      <c r="CV54" s="288"/>
      <c r="CW54" s="288"/>
      <c r="CX54" s="288"/>
      <c r="CY54" s="288"/>
      <c r="CZ54" s="288"/>
      <c r="DA54" s="288"/>
      <c r="DB54" s="288"/>
      <c r="DC54" s="288"/>
      <c r="DD54" s="288"/>
      <c r="DE54" s="288"/>
      <c r="DF54" s="288"/>
      <c r="DG54" s="288"/>
      <c r="DH54" s="288"/>
      <c r="DI54" s="288"/>
      <c r="DJ54" s="288"/>
      <c r="DK54" s="288"/>
      <c r="DL54" s="288"/>
      <c r="DM54" s="288"/>
      <c r="DN54" s="288"/>
      <c r="DO54" s="288"/>
      <c r="DP54" s="288"/>
      <c r="DQ54" s="288"/>
      <c r="DR54" s="288"/>
      <c r="DS54" s="288"/>
      <c r="DT54" s="288"/>
      <c r="DU54" s="288"/>
      <c r="DV54" s="288"/>
      <c r="DW54" s="288"/>
      <c r="DX54" s="288"/>
    </row>
    <row r="55" spans="1:141" s="30" customFormat="1" ht="10.5" x14ac:dyDescent="0.2">
      <c r="W55" s="287" t="s">
        <v>46</v>
      </c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  <c r="BA55" s="287"/>
      <c r="BB55" s="287"/>
      <c r="BC55" s="287"/>
      <c r="BD55" s="287"/>
      <c r="BG55" s="287" t="s">
        <v>47</v>
      </c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7"/>
      <c r="BY55" s="287"/>
      <c r="BZ55" s="287"/>
      <c r="CA55" s="287"/>
      <c r="CB55" s="287"/>
      <c r="CC55" s="287"/>
      <c r="CD55" s="287"/>
      <c r="CE55" s="287"/>
      <c r="CF55" s="287"/>
      <c r="CG55" s="287"/>
      <c r="CH55" s="287"/>
      <c r="CI55" s="287"/>
      <c r="CJ55" s="287"/>
      <c r="CK55" s="287"/>
      <c r="CL55" s="287"/>
      <c r="CM55" s="287"/>
      <c r="CN55" s="287"/>
      <c r="CQ55" s="287" t="s">
        <v>48</v>
      </c>
      <c r="CR55" s="287"/>
      <c r="CS55" s="287"/>
      <c r="CT55" s="287"/>
      <c r="CU55" s="287"/>
      <c r="CV55" s="287"/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</row>
    <row r="56" spans="1:141" s="30" customFormat="1" ht="3" customHeight="1" x14ac:dyDescent="0.2"/>
    <row r="57" spans="1:141" s="29" customFormat="1" ht="12.75" x14ac:dyDescent="0.2">
      <c r="A57" s="32" t="s">
        <v>49</v>
      </c>
      <c r="W57" s="288" t="s">
        <v>1592</v>
      </c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G57" s="288" t="s">
        <v>1626</v>
      </c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Q57" s="284" t="s">
        <v>1627</v>
      </c>
      <c r="CR57" s="284"/>
      <c r="CS57" s="284"/>
      <c r="CT57" s="284"/>
      <c r="CU57" s="284"/>
      <c r="CV57" s="284"/>
      <c r="CW57" s="284"/>
      <c r="CX57" s="284"/>
      <c r="CY57" s="284"/>
      <c r="CZ57" s="284"/>
      <c r="DA57" s="284"/>
      <c r="DB57" s="284"/>
      <c r="DC57" s="284"/>
      <c r="DD57" s="284"/>
      <c r="DE57" s="284"/>
      <c r="DF57" s="284"/>
      <c r="DG57" s="284"/>
      <c r="DH57" s="284"/>
      <c r="DI57" s="284"/>
      <c r="DJ57" s="284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284"/>
      <c r="DW57" s="284"/>
      <c r="DX57" s="284"/>
    </row>
    <row r="58" spans="1:141" s="30" customFormat="1" ht="10.5" x14ac:dyDescent="0.2">
      <c r="W58" s="287" t="s">
        <v>46</v>
      </c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G58" s="287" t="s">
        <v>87</v>
      </c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Q58" s="287" t="s">
        <v>169</v>
      </c>
      <c r="CR58" s="287"/>
      <c r="CS58" s="287"/>
      <c r="CT58" s="287"/>
      <c r="CU58" s="287"/>
      <c r="CV58" s="287"/>
      <c r="CW58" s="287"/>
      <c r="CX58" s="287"/>
      <c r="CY58" s="287"/>
      <c r="CZ58" s="287"/>
      <c r="DA58" s="287"/>
      <c r="DB58" s="287"/>
      <c r="DC58" s="287"/>
      <c r="DD58" s="287"/>
      <c r="DE58" s="287"/>
      <c r="DF58" s="287"/>
      <c r="DG58" s="287"/>
      <c r="DH58" s="287"/>
      <c r="DI58" s="287"/>
      <c r="DJ58" s="287"/>
      <c r="DK58" s="287"/>
      <c r="DL58" s="287"/>
      <c r="DM58" s="287"/>
      <c r="DN58" s="287"/>
      <c r="DO58" s="287"/>
      <c r="DP58" s="287"/>
      <c r="DQ58" s="287"/>
      <c r="DR58" s="287"/>
      <c r="DS58" s="287"/>
      <c r="DT58" s="287"/>
      <c r="DU58" s="287"/>
      <c r="DV58" s="287"/>
      <c r="DW58" s="287"/>
      <c r="DX58" s="287"/>
    </row>
    <row r="59" spans="1:141" s="30" customFormat="1" ht="3" customHeight="1" x14ac:dyDescent="0.2"/>
    <row r="60" spans="1:141" s="29" customFormat="1" ht="12.75" x14ac:dyDescent="0.2">
      <c r="A60" s="31" t="s">
        <v>51</v>
      </c>
      <c r="B60" s="540" t="str">
        <f>Лист1!$B$74</f>
        <v>20</v>
      </c>
      <c r="C60" s="540"/>
      <c r="D60" s="540"/>
      <c r="E60" s="32" t="s">
        <v>52</v>
      </c>
      <c r="G60" s="284" t="str">
        <f>Лист1!$G$74</f>
        <v>февраля</v>
      </c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5">
        <v>20</v>
      </c>
      <c r="S60" s="285"/>
      <c r="T60" s="285"/>
      <c r="U60" s="541" t="str">
        <f>Лист1!$U$74</f>
        <v>25</v>
      </c>
      <c r="V60" s="541"/>
      <c r="W60" s="541"/>
      <c r="X60" s="32" t="s">
        <v>10</v>
      </c>
    </row>
  </sheetData>
  <customSheetViews>
    <customSheetView guid="{5B44D67A-4A8A-4B75-BA10-E8F24D4649E0}">
      <selection activeCell="B61" sqref="B6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B61" sqref="B6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B61" sqref="B6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47">
    <mergeCell ref="A1:EK1"/>
    <mergeCell ref="AH3:AS3"/>
    <mergeCell ref="DZ6:EK6"/>
    <mergeCell ref="AT5:CO5"/>
    <mergeCell ref="AT4:EK4"/>
    <mergeCell ref="AC3:AG3"/>
    <mergeCell ref="A3:AB3"/>
    <mergeCell ref="A4:AB4"/>
    <mergeCell ref="AC4:AG4"/>
    <mergeCell ref="AH4:AS4"/>
    <mergeCell ref="AT3:EK3"/>
    <mergeCell ref="A9:AB9"/>
    <mergeCell ref="AC9:AG9"/>
    <mergeCell ref="AH9:AS9"/>
    <mergeCell ref="AT9:BE9"/>
    <mergeCell ref="BF9:BQ9"/>
    <mergeCell ref="BR9:CC9"/>
    <mergeCell ref="CD9:CO9"/>
    <mergeCell ref="DN5:DY5"/>
    <mergeCell ref="DZ5:EK5"/>
    <mergeCell ref="A6:AB6"/>
    <mergeCell ref="AC6:AG6"/>
    <mergeCell ref="AH6:AS6"/>
    <mergeCell ref="AT6:BE6"/>
    <mergeCell ref="BF6:BQ6"/>
    <mergeCell ref="BR6:CC6"/>
    <mergeCell ref="CD6:CO6"/>
    <mergeCell ref="CP6:DA6"/>
    <mergeCell ref="A5:AB5"/>
    <mergeCell ref="AC5:AG5"/>
    <mergeCell ref="AH5:AS5"/>
    <mergeCell ref="CP5:DA5"/>
    <mergeCell ref="DB5:DM5"/>
    <mergeCell ref="DB6:DM6"/>
    <mergeCell ref="DN6:DY6"/>
    <mergeCell ref="CP7:DA7"/>
    <mergeCell ref="DB7:DM7"/>
    <mergeCell ref="DN7:DY7"/>
    <mergeCell ref="DZ7:EK7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BF7:BQ7"/>
    <mergeCell ref="BR7:CC7"/>
    <mergeCell ref="CD7:CO7"/>
    <mergeCell ref="CP9:DA9"/>
    <mergeCell ref="DB9:DM9"/>
    <mergeCell ref="DN9:DY9"/>
    <mergeCell ref="DZ9:EK9"/>
    <mergeCell ref="CD8:CO8"/>
    <mergeCell ref="CP8:DA8"/>
    <mergeCell ref="DB8:DM8"/>
    <mergeCell ref="DN8:DY8"/>
    <mergeCell ref="DZ8:EK8"/>
    <mergeCell ref="A11:AB11"/>
    <mergeCell ref="AC11:AG11"/>
    <mergeCell ref="AH11:AS11"/>
    <mergeCell ref="AT11:BE11"/>
    <mergeCell ref="BF11:BQ11"/>
    <mergeCell ref="A10:AB10"/>
    <mergeCell ref="AC10:AG10"/>
    <mergeCell ref="AH10:AS10"/>
    <mergeCell ref="AT10:BE10"/>
    <mergeCell ref="BF10:BQ10"/>
    <mergeCell ref="BR11:CC11"/>
    <mergeCell ref="CD11:CO11"/>
    <mergeCell ref="CP11:DA11"/>
    <mergeCell ref="DB11:DM11"/>
    <mergeCell ref="DN11:DY11"/>
    <mergeCell ref="DZ11:EK11"/>
    <mergeCell ref="CD10:CO10"/>
    <mergeCell ref="CP10:DA10"/>
    <mergeCell ref="DB10:DM10"/>
    <mergeCell ref="DN10:DY10"/>
    <mergeCell ref="DZ10:EK10"/>
    <mergeCell ref="BR10:CC10"/>
    <mergeCell ref="BR12:CC13"/>
    <mergeCell ref="CD12:CO13"/>
    <mergeCell ref="CP12:DA13"/>
    <mergeCell ref="DB12:DM13"/>
    <mergeCell ref="A13:AB13"/>
    <mergeCell ref="A12:AB12"/>
    <mergeCell ref="AC12:AG13"/>
    <mergeCell ref="AH12:AS13"/>
    <mergeCell ref="AT12:BE13"/>
    <mergeCell ref="BF12:BQ13"/>
    <mergeCell ref="DN16:DY19"/>
    <mergeCell ref="DZ16:EK19"/>
    <mergeCell ref="A19:AB19"/>
    <mergeCell ref="A18:AB18"/>
    <mergeCell ref="A17:AB17"/>
    <mergeCell ref="A16:AB16"/>
    <mergeCell ref="BR14:CC15"/>
    <mergeCell ref="CD14:CO15"/>
    <mergeCell ref="CP14:DA15"/>
    <mergeCell ref="DB14:DM15"/>
    <mergeCell ref="A15:AB15"/>
    <mergeCell ref="A14:AB14"/>
    <mergeCell ref="AC14:AG15"/>
    <mergeCell ref="AH14:AS15"/>
    <mergeCell ref="AT14:BE15"/>
    <mergeCell ref="BF14:BQ15"/>
    <mergeCell ref="DZ21:EK21"/>
    <mergeCell ref="CD20:CO20"/>
    <mergeCell ref="CP20:DA20"/>
    <mergeCell ref="DB20:DM20"/>
    <mergeCell ref="DN20:DY20"/>
    <mergeCell ref="DZ20:EK20"/>
    <mergeCell ref="A21:AB21"/>
    <mergeCell ref="AC21:AG21"/>
    <mergeCell ref="AH21:AS21"/>
    <mergeCell ref="AT21:BE21"/>
    <mergeCell ref="BF21:BQ21"/>
    <mergeCell ref="A20:AB20"/>
    <mergeCell ref="AC20:AG20"/>
    <mergeCell ref="AH20:AS20"/>
    <mergeCell ref="AT20:BE20"/>
    <mergeCell ref="BF20:BQ20"/>
    <mergeCell ref="BR20:CC20"/>
    <mergeCell ref="AH22:AS22"/>
    <mergeCell ref="AT22:BE22"/>
    <mergeCell ref="BF22:BQ22"/>
    <mergeCell ref="BR22:CC22"/>
    <mergeCell ref="BR21:CC21"/>
    <mergeCell ref="CD21:CO21"/>
    <mergeCell ref="CP21:DA21"/>
    <mergeCell ref="DB21:DM21"/>
    <mergeCell ref="DN21:DY21"/>
    <mergeCell ref="CD22:CO22"/>
    <mergeCell ref="CP22:DA22"/>
    <mergeCell ref="DB22:DM22"/>
    <mergeCell ref="DN22:DY22"/>
    <mergeCell ref="A28:AB28"/>
    <mergeCell ref="AC23:AG24"/>
    <mergeCell ref="AH23:AS24"/>
    <mergeCell ref="DZ25:EK28"/>
    <mergeCell ref="A27:AB27"/>
    <mergeCell ref="A26:AB26"/>
    <mergeCell ref="A25:AB25"/>
    <mergeCell ref="A24:AB24"/>
    <mergeCell ref="AT23:BE24"/>
    <mergeCell ref="BF23:BQ24"/>
    <mergeCell ref="BR23:CC24"/>
    <mergeCell ref="CD23:CO24"/>
    <mergeCell ref="CP23:DA24"/>
    <mergeCell ref="DB23:DM24"/>
    <mergeCell ref="DN23:DY24"/>
    <mergeCell ref="DZ22:EK22"/>
    <mergeCell ref="A23:AB23"/>
    <mergeCell ref="A22:AB22"/>
    <mergeCell ref="AC22:AG22"/>
    <mergeCell ref="A30:AB30"/>
    <mergeCell ref="AC30:AG30"/>
    <mergeCell ref="AH30:AS30"/>
    <mergeCell ref="AT30:BE30"/>
    <mergeCell ref="BF30:BQ30"/>
    <mergeCell ref="A29:AB29"/>
    <mergeCell ref="AC29:AG29"/>
    <mergeCell ref="AH29:AS29"/>
    <mergeCell ref="AT29:BE29"/>
    <mergeCell ref="BF29:BQ29"/>
    <mergeCell ref="BR30:CC30"/>
    <mergeCell ref="CD30:CO30"/>
    <mergeCell ref="CP30:DA30"/>
    <mergeCell ref="DB30:DM30"/>
    <mergeCell ref="DN30:DY30"/>
    <mergeCell ref="DZ30:EK30"/>
    <mergeCell ref="CD29:CO29"/>
    <mergeCell ref="CP29:DA29"/>
    <mergeCell ref="DB29:DM29"/>
    <mergeCell ref="DN29:DY29"/>
    <mergeCell ref="BR29:CC29"/>
    <mergeCell ref="CD31:CO31"/>
    <mergeCell ref="CP31:DA31"/>
    <mergeCell ref="DB31:DM31"/>
    <mergeCell ref="DN31:DY31"/>
    <mergeCell ref="DZ31:EK31"/>
    <mergeCell ref="A40:AB40"/>
    <mergeCell ref="AC40:AG40"/>
    <mergeCell ref="AH40:AS40"/>
    <mergeCell ref="AT40:BE40"/>
    <mergeCell ref="BF40:BQ40"/>
    <mergeCell ref="A31:AB31"/>
    <mergeCell ref="AC31:AG31"/>
    <mergeCell ref="AH31:AS31"/>
    <mergeCell ref="AT31:BE31"/>
    <mergeCell ref="BF31:BQ31"/>
    <mergeCell ref="BR31:CC31"/>
    <mergeCell ref="A33:AB33"/>
    <mergeCell ref="DN32:DY33"/>
    <mergeCell ref="DZ32:EK33"/>
    <mergeCell ref="A32:AB32"/>
    <mergeCell ref="BR40:CC40"/>
    <mergeCell ref="CD40:CO40"/>
    <mergeCell ref="A37:AB37"/>
    <mergeCell ref="A36:AB36"/>
    <mergeCell ref="A35:AB35"/>
    <mergeCell ref="A34:AB34"/>
    <mergeCell ref="CD49:CO49"/>
    <mergeCell ref="CP49:DA49"/>
    <mergeCell ref="DB49:DM49"/>
    <mergeCell ref="DN49:DY49"/>
    <mergeCell ref="DZ49:EK49"/>
    <mergeCell ref="A49:AB49"/>
    <mergeCell ref="AC49:AG49"/>
    <mergeCell ref="AH49:AS49"/>
    <mergeCell ref="AT49:BE49"/>
    <mergeCell ref="BF49:BQ49"/>
    <mergeCell ref="BR49:CC49"/>
    <mergeCell ref="A38:AB38"/>
    <mergeCell ref="AC38:AG38"/>
    <mergeCell ref="AH38:AS38"/>
    <mergeCell ref="AT38:BE38"/>
    <mergeCell ref="BF38:BQ38"/>
    <mergeCell ref="A42:AB42"/>
    <mergeCell ref="AC41:AG42"/>
    <mergeCell ref="AH41:AS42"/>
    <mergeCell ref="AT41:BE42"/>
    <mergeCell ref="BF41:BQ42"/>
    <mergeCell ref="A39:AB39"/>
    <mergeCell ref="AC39:AG39"/>
    <mergeCell ref="AH39:AS39"/>
    <mergeCell ref="AT39:BE39"/>
    <mergeCell ref="BF39:BQ39"/>
    <mergeCell ref="CP48:DA48"/>
    <mergeCell ref="DB48:DM48"/>
    <mergeCell ref="DN48:DY48"/>
    <mergeCell ref="DZ48:EK48"/>
    <mergeCell ref="AC43:AG46"/>
    <mergeCell ref="AH43:AS46"/>
    <mergeCell ref="AT43:BE46"/>
    <mergeCell ref="DB41:DM42"/>
    <mergeCell ref="A41:AB41"/>
    <mergeCell ref="A46:AB46"/>
    <mergeCell ref="CD43:CO46"/>
    <mergeCell ref="CP43:DA46"/>
    <mergeCell ref="DB43:DM46"/>
    <mergeCell ref="DN43:DY46"/>
    <mergeCell ref="A45:AB45"/>
    <mergeCell ref="A44:AB44"/>
    <mergeCell ref="BF43:BQ46"/>
    <mergeCell ref="BR43:CC46"/>
    <mergeCell ref="BR41:CC42"/>
    <mergeCell ref="CD41:CO42"/>
    <mergeCell ref="CP41:DA42"/>
    <mergeCell ref="A43:AB43"/>
    <mergeCell ref="A48:AB48"/>
    <mergeCell ref="AC48:AG48"/>
    <mergeCell ref="AH48:AS48"/>
    <mergeCell ref="AT48:BE48"/>
    <mergeCell ref="BF48:BQ48"/>
    <mergeCell ref="BR48:CC48"/>
    <mergeCell ref="BR47:CC47"/>
    <mergeCell ref="CD47:CO47"/>
    <mergeCell ref="A47:AB47"/>
    <mergeCell ref="AC47:AG47"/>
    <mergeCell ref="AH47:AS47"/>
    <mergeCell ref="AT47:BE47"/>
    <mergeCell ref="BF47:BQ47"/>
    <mergeCell ref="CD48:CO48"/>
    <mergeCell ref="DB47:DM47"/>
    <mergeCell ref="DN47:DY47"/>
    <mergeCell ref="DZ47:EK47"/>
    <mergeCell ref="CD25:CO28"/>
    <mergeCell ref="CP25:DA28"/>
    <mergeCell ref="DB25:DM28"/>
    <mergeCell ref="DN25:DY28"/>
    <mergeCell ref="DN41:DY42"/>
    <mergeCell ref="DZ41:EK42"/>
    <mergeCell ref="DN39:DY39"/>
    <mergeCell ref="DZ39:EK39"/>
    <mergeCell ref="DN38:DY38"/>
    <mergeCell ref="DZ38:EK38"/>
    <mergeCell ref="DN34:DY37"/>
    <mergeCell ref="DZ34:EK37"/>
    <mergeCell ref="DZ43:EK46"/>
    <mergeCell ref="CP47:DA47"/>
    <mergeCell ref="CP38:DA38"/>
    <mergeCell ref="CP40:DA40"/>
    <mergeCell ref="DB40:DM40"/>
    <mergeCell ref="DN40:DY40"/>
    <mergeCell ref="DZ40:EK40"/>
    <mergeCell ref="CD38:CO38"/>
    <mergeCell ref="DZ29:EK29"/>
    <mergeCell ref="AC32:AG33"/>
    <mergeCell ref="AH32:AS33"/>
    <mergeCell ref="AT32:BE33"/>
    <mergeCell ref="BF32:BQ33"/>
    <mergeCell ref="BR32:CC33"/>
    <mergeCell ref="CD32:CO33"/>
    <mergeCell ref="CP32:DA33"/>
    <mergeCell ref="DB32:DM33"/>
    <mergeCell ref="CD39:CO39"/>
    <mergeCell ref="CP39:DA39"/>
    <mergeCell ref="DB39:DM39"/>
    <mergeCell ref="DB38:DM38"/>
    <mergeCell ref="BR39:CC39"/>
    <mergeCell ref="BR38:CC38"/>
    <mergeCell ref="AC34:AG37"/>
    <mergeCell ref="AH34:AS37"/>
    <mergeCell ref="AT34:BE37"/>
    <mergeCell ref="BF34:BQ37"/>
    <mergeCell ref="BR34:CC37"/>
    <mergeCell ref="CD34:CO37"/>
    <mergeCell ref="CP34:DA37"/>
    <mergeCell ref="DB34:DM37"/>
    <mergeCell ref="DN12:DY13"/>
    <mergeCell ref="DZ12:EK13"/>
    <mergeCell ref="W54:BD54"/>
    <mergeCell ref="BG54:CN54"/>
    <mergeCell ref="CQ54:DX54"/>
    <mergeCell ref="W55:BD55"/>
    <mergeCell ref="BG55:CN55"/>
    <mergeCell ref="CQ55:DX55"/>
    <mergeCell ref="DN14:DY15"/>
    <mergeCell ref="DZ14:EK15"/>
    <mergeCell ref="AC16:AG19"/>
    <mergeCell ref="AH16:AS19"/>
    <mergeCell ref="AT16:BE19"/>
    <mergeCell ref="BF16:BQ19"/>
    <mergeCell ref="BR16:CC19"/>
    <mergeCell ref="CD16:CO19"/>
    <mergeCell ref="CP16:DA19"/>
    <mergeCell ref="DB16:DM19"/>
    <mergeCell ref="DZ23:EK24"/>
    <mergeCell ref="AC25:AG28"/>
    <mergeCell ref="AH25:AS28"/>
    <mergeCell ref="AT25:BE28"/>
    <mergeCell ref="BF25:BQ28"/>
    <mergeCell ref="BR25:CC28"/>
    <mergeCell ref="B60:D60"/>
    <mergeCell ref="G60:Q60"/>
    <mergeCell ref="R60:T60"/>
    <mergeCell ref="U60:W60"/>
    <mergeCell ref="W57:BD57"/>
    <mergeCell ref="BG57:CN57"/>
    <mergeCell ref="CQ57:DX57"/>
    <mergeCell ref="W58:BD58"/>
    <mergeCell ref="BG58:CN58"/>
    <mergeCell ref="CQ58:DX58"/>
  </mergeCells>
  <pageMargins left="0.59055118110236227" right="0.39370078740157483" top="0.78740157480314965" bottom="0.39370078740157483" header="0.27559055118110237" footer="0.27559055118110237"/>
  <pageSetup paperSize="8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L87"/>
  <sheetViews>
    <sheetView workbookViewId="0">
      <selection activeCell="CL31" sqref="CL31:DX33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49" t="s">
        <v>444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2" s="25" customFormat="1" ht="13.5" thickBot="1" x14ac:dyDescent="0.25">
      <c r="DW3" s="527" t="s">
        <v>2</v>
      </c>
      <c r="DX3" s="527"/>
      <c r="DY3" s="527"/>
      <c r="DZ3" s="527"/>
      <c r="EA3" s="527"/>
      <c r="EB3" s="527"/>
      <c r="EC3" s="527"/>
      <c r="ED3" s="527"/>
      <c r="EE3" s="527"/>
      <c r="EF3" s="527"/>
      <c r="EG3" s="527"/>
      <c r="EH3" s="527"/>
      <c r="EI3" s="527"/>
      <c r="EJ3" s="527"/>
      <c r="EK3" s="527"/>
    </row>
    <row r="4" spans="1:142" s="25" customFormat="1" ht="12.75" x14ac:dyDescent="0.2">
      <c r="A4" s="28"/>
      <c r="BL4" s="23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541" t="str">
        <f>Лист1!$BD$16</f>
        <v>25</v>
      </c>
      <c r="CB4" s="541"/>
      <c r="CC4" s="541"/>
      <c r="CD4" s="28" t="s">
        <v>10</v>
      </c>
      <c r="DU4" s="23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2" s="25" customFormat="1" ht="12.75" x14ac:dyDescent="0.2">
      <c r="A5" s="28"/>
      <c r="DU5" s="23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2" s="25" customFormat="1" ht="12.75" x14ac:dyDescent="0.2">
      <c r="A6" s="28"/>
      <c r="DU6" s="23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25" customFormat="1" ht="41.25" customHeight="1" x14ac:dyDescent="0.2">
      <c r="A7" s="28" t="s">
        <v>11</v>
      </c>
      <c r="Z7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23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25" customFormat="1" ht="12.75" x14ac:dyDescent="0.2">
      <c r="A8" s="28" t="s">
        <v>12</v>
      </c>
      <c r="DU8" s="23"/>
      <c r="DW8" s="499" t="str">
        <f>Лист1!$CI$22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25" customFormat="1" ht="12.75" x14ac:dyDescent="0.2">
      <c r="A9" s="28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23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25" customFormat="1" ht="12.75" x14ac:dyDescent="0.2">
      <c r="A10" s="28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23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25" customFormat="1" ht="13.5" thickBot="1" x14ac:dyDescent="0.25">
      <c r="A11" s="28" t="s">
        <v>15</v>
      </c>
      <c r="DU11" s="23"/>
      <c r="DW11" s="551"/>
      <c r="DX11" s="552"/>
      <c r="DY11" s="552"/>
      <c r="DZ11" s="552"/>
      <c r="EA11" s="552"/>
      <c r="EB11" s="552"/>
      <c r="EC11" s="552"/>
      <c r="ED11" s="552"/>
      <c r="EE11" s="552"/>
      <c r="EF11" s="552"/>
      <c r="EG11" s="552"/>
      <c r="EH11" s="552"/>
      <c r="EI11" s="552"/>
      <c r="EJ11" s="552"/>
      <c r="EK11" s="553"/>
    </row>
    <row r="13" spans="1:142" s="11" customFormat="1" ht="15" x14ac:dyDescent="0.25">
      <c r="A13" s="369" t="s">
        <v>445</v>
      </c>
      <c r="B13" s="369"/>
      <c r="C13" s="369"/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  <c r="AZ13" s="369"/>
      <c r="BA13" s="369"/>
      <c r="BB13" s="369"/>
      <c r="BC13" s="369"/>
      <c r="BD13" s="369"/>
      <c r="BE13" s="369"/>
      <c r="BF13" s="369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369"/>
      <c r="BS13" s="369"/>
      <c r="BT13" s="369"/>
      <c r="BU13" s="369"/>
      <c r="BV13" s="369"/>
      <c r="BW13" s="369"/>
      <c r="BX13" s="369"/>
      <c r="BY13" s="369"/>
      <c r="BZ13" s="369"/>
      <c r="CA13" s="369"/>
      <c r="CB13" s="369"/>
      <c r="CC13" s="369"/>
      <c r="CD13" s="369"/>
      <c r="CE13" s="369"/>
      <c r="CF13" s="369"/>
      <c r="CG13" s="369"/>
      <c r="CH13" s="369"/>
      <c r="CI13" s="369"/>
      <c r="CJ13" s="369"/>
      <c r="CK13" s="369"/>
      <c r="CL13" s="369"/>
      <c r="CM13" s="369"/>
      <c r="CN13" s="369"/>
      <c r="CO13" s="369"/>
      <c r="CP13" s="369"/>
      <c r="CQ13" s="369"/>
      <c r="CR13" s="369"/>
      <c r="CS13" s="369"/>
      <c r="CT13" s="369"/>
      <c r="CU13" s="369"/>
      <c r="CV13" s="369"/>
      <c r="CW13" s="369"/>
      <c r="CX13" s="369"/>
      <c r="CY13" s="369"/>
      <c r="CZ13" s="369"/>
      <c r="DA13" s="369"/>
      <c r="DB13" s="369"/>
      <c r="DC13" s="369"/>
      <c r="DD13" s="369"/>
      <c r="DE13" s="369"/>
      <c r="DF13" s="369"/>
      <c r="DG13" s="369"/>
      <c r="DH13" s="369"/>
      <c r="DI13" s="369"/>
      <c r="DJ13" s="369"/>
      <c r="DK13" s="369"/>
      <c r="DL13" s="369"/>
      <c r="DM13" s="369"/>
      <c r="DN13" s="369"/>
      <c r="DO13" s="369"/>
      <c r="DP13" s="369"/>
      <c r="DQ13" s="369"/>
      <c r="DR13" s="369"/>
      <c r="DS13" s="369"/>
      <c r="DT13" s="369"/>
      <c r="DU13" s="369"/>
      <c r="DV13" s="369"/>
      <c r="DW13" s="369"/>
      <c r="DX13" s="369"/>
      <c r="DY13" s="369"/>
      <c r="DZ13" s="369"/>
      <c r="EA13" s="369"/>
      <c r="EB13" s="369"/>
      <c r="EC13" s="369"/>
      <c r="ED13" s="369"/>
      <c r="EE13" s="369"/>
      <c r="EF13" s="369"/>
      <c r="EG13" s="369"/>
      <c r="EH13" s="369"/>
      <c r="EI13" s="369"/>
      <c r="EJ13" s="369"/>
      <c r="EK13" s="369"/>
    </row>
    <row r="14" spans="1:142" s="22" customFormat="1" ht="8.25" x14ac:dyDescent="0.15"/>
    <row r="15" spans="1:142" s="25" customFormat="1" ht="12.75" x14ac:dyDescent="0.2">
      <c r="A15" s="510" t="s">
        <v>93</v>
      </c>
      <c r="B15" s="510"/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510"/>
      <c r="R15" s="510"/>
      <c r="S15" s="510"/>
      <c r="T15" s="510"/>
      <c r="U15" s="510"/>
      <c r="V15" s="510"/>
      <c r="W15" s="510"/>
      <c r="X15" s="510"/>
      <c r="Y15" s="510"/>
      <c r="Z15" s="510"/>
      <c r="AA15" s="510"/>
      <c r="AB15" s="510"/>
      <c r="AC15" s="510"/>
      <c r="AD15" s="510"/>
      <c r="AE15" s="510"/>
      <c r="AF15" s="348" t="s">
        <v>18</v>
      </c>
      <c r="AG15" s="510"/>
      <c r="AH15" s="510"/>
      <c r="AI15" s="510"/>
      <c r="AJ15" s="510"/>
      <c r="AK15" s="365"/>
      <c r="AL15" s="510" t="s">
        <v>638</v>
      </c>
      <c r="AM15" s="510"/>
      <c r="AN15" s="510"/>
      <c r="AO15" s="510"/>
      <c r="AP15" s="510"/>
      <c r="AQ15" s="510"/>
      <c r="AR15" s="510"/>
      <c r="AS15" s="510"/>
      <c r="AT15" s="510"/>
      <c r="AU15" s="510"/>
      <c r="AV15" s="510"/>
      <c r="AW15" s="510"/>
      <c r="AX15" s="510"/>
      <c r="AY15" s="510"/>
      <c r="AZ15" s="510"/>
      <c r="BA15" s="510"/>
      <c r="BB15" s="510"/>
      <c r="BC15" s="510"/>
      <c r="BD15" s="510"/>
      <c r="BE15" s="510"/>
      <c r="BF15" s="510"/>
      <c r="BG15" s="510"/>
      <c r="BH15" s="510"/>
      <c r="BI15" s="510"/>
      <c r="BJ15" s="510"/>
      <c r="BK15" s="510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291"/>
      <c r="EA15" s="291"/>
      <c r="EB15" s="291"/>
      <c r="EC15" s="291"/>
      <c r="ED15" s="291"/>
      <c r="EE15" s="291"/>
      <c r="EF15" s="291"/>
      <c r="EG15" s="291"/>
      <c r="EH15" s="291"/>
      <c r="EI15" s="291"/>
      <c r="EJ15" s="291"/>
      <c r="EK15" s="291"/>
      <c r="EL15" s="76"/>
    </row>
    <row r="16" spans="1:142" s="25" customFormat="1" ht="12.75" x14ac:dyDescent="0.2">
      <c r="A16" s="588"/>
      <c r="B16" s="588"/>
      <c r="C16" s="588"/>
      <c r="D16" s="588"/>
      <c r="E16" s="588"/>
      <c r="F16" s="588"/>
      <c r="G16" s="588"/>
      <c r="H16" s="588"/>
      <c r="I16" s="588"/>
      <c r="J16" s="588"/>
      <c r="K16" s="588"/>
      <c r="L16" s="588"/>
      <c r="M16" s="588"/>
      <c r="N16" s="588"/>
      <c r="O16" s="588"/>
      <c r="P16" s="588"/>
      <c r="Q16" s="588"/>
      <c r="R16" s="588"/>
      <c r="S16" s="588"/>
      <c r="T16" s="588"/>
      <c r="U16" s="588"/>
      <c r="V16" s="588"/>
      <c r="W16" s="588"/>
      <c r="X16" s="588"/>
      <c r="Y16" s="588"/>
      <c r="Z16" s="588"/>
      <c r="AA16" s="588"/>
      <c r="AB16" s="588"/>
      <c r="AC16" s="588"/>
      <c r="AD16" s="588"/>
      <c r="AE16" s="588"/>
      <c r="AF16" s="360" t="s">
        <v>21</v>
      </c>
      <c r="AG16" s="512"/>
      <c r="AH16" s="512"/>
      <c r="AI16" s="512"/>
      <c r="AJ16" s="512"/>
      <c r="AK16" s="364"/>
      <c r="AL16" s="348" t="s">
        <v>28</v>
      </c>
      <c r="AM16" s="510"/>
      <c r="AN16" s="510"/>
      <c r="AO16" s="510"/>
      <c r="AP16" s="510"/>
      <c r="AQ16" s="510"/>
      <c r="AR16" s="510"/>
      <c r="AS16" s="510"/>
      <c r="AT16" s="510"/>
      <c r="AU16" s="510"/>
      <c r="AV16" s="510"/>
      <c r="AW16" s="510"/>
      <c r="AX16" s="510"/>
      <c r="AY16" s="510"/>
      <c r="AZ16" s="510"/>
      <c r="BA16" s="510"/>
      <c r="BB16" s="510"/>
      <c r="BC16" s="510"/>
      <c r="BD16" s="510"/>
      <c r="BE16" s="510"/>
      <c r="BF16" s="510"/>
      <c r="BG16" s="510"/>
      <c r="BH16" s="510"/>
      <c r="BI16" s="510"/>
      <c r="BJ16" s="510"/>
      <c r="BK16" s="365"/>
      <c r="BL16" s="510" t="s">
        <v>133</v>
      </c>
      <c r="BM16" s="510"/>
      <c r="BN16" s="510"/>
      <c r="BO16" s="510"/>
      <c r="BP16" s="510"/>
      <c r="BQ16" s="510"/>
      <c r="BR16" s="510"/>
      <c r="BS16" s="510"/>
      <c r="BT16" s="510"/>
      <c r="BU16" s="510"/>
      <c r="BV16" s="510"/>
      <c r="BW16" s="510"/>
      <c r="BX16" s="510"/>
      <c r="BY16" s="510"/>
      <c r="BZ16" s="510"/>
      <c r="CA16" s="510"/>
      <c r="CB16" s="510"/>
      <c r="CC16" s="510"/>
      <c r="CD16" s="510"/>
      <c r="CE16" s="510"/>
      <c r="CF16" s="510"/>
      <c r="CG16" s="510"/>
      <c r="CH16" s="510"/>
      <c r="CI16" s="510"/>
      <c r="CJ16" s="510"/>
      <c r="CK16" s="510"/>
      <c r="CL16" s="510"/>
      <c r="CM16" s="510"/>
      <c r="CN16" s="510"/>
      <c r="CO16" s="510"/>
      <c r="CP16" s="510"/>
      <c r="CQ16" s="510"/>
      <c r="CR16" s="510"/>
      <c r="CS16" s="510"/>
      <c r="CT16" s="510"/>
      <c r="CU16" s="510"/>
      <c r="CV16" s="510"/>
      <c r="CW16" s="510"/>
      <c r="CX16" s="510"/>
      <c r="CY16" s="510"/>
      <c r="CZ16" s="510"/>
      <c r="DA16" s="510"/>
      <c r="DB16" s="510"/>
      <c r="DC16" s="510"/>
      <c r="DD16" s="510"/>
      <c r="DE16" s="510"/>
      <c r="DF16" s="510"/>
      <c r="DG16" s="510"/>
      <c r="DH16" s="510"/>
      <c r="DI16" s="510"/>
      <c r="DJ16" s="510"/>
      <c r="DK16" s="510"/>
      <c r="DL16" s="291"/>
      <c r="DM16" s="291"/>
      <c r="DN16" s="291"/>
      <c r="DO16" s="291"/>
      <c r="DP16" s="291"/>
      <c r="DQ16" s="291"/>
      <c r="DR16" s="291"/>
      <c r="DS16" s="291"/>
      <c r="DT16" s="291"/>
      <c r="DU16" s="291"/>
      <c r="DV16" s="291"/>
      <c r="DW16" s="291"/>
      <c r="DX16" s="291"/>
      <c r="DY16" s="291"/>
      <c r="DZ16" s="291"/>
      <c r="EA16" s="291"/>
      <c r="EB16" s="291"/>
      <c r="EC16" s="291"/>
      <c r="ED16" s="291"/>
      <c r="EE16" s="291"/>
      <c r="EF16" s="291"/>
      <c r="EG16" s="291"/>
      <c r="EH16" s="291"/>
      <c r="EI16" s="291"/>
      <c r="EJ16" s="291"/>
      <c r="EK16" s="291"/>
      <c r="EL16" s="76"/>
    </row>
    <row r="17" spans="1:142" s="25" customFormat="1" ht="12.75" x14ac:dyDescent="0.2">
      <c r="A17" s="588"/>
      <c r="B17" s="588"/>
      <c r="C17" s="588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588"/>
      <c r="X17" s="588"/>
      <c r="Y17" s="588"/>
      <c r="Z17" s="588"/>
      <c r="AA17" s="588"/>
      <c r="AB17" s="588"/>
      <c r="AC17" s="588"/>
      <c r="AD17" s="588"/>
      <c r="AE17" s="588"/>
      <c r="AF17" s="360"/>
      <c r="AG17" s="512"/>
      <c r="AH17" s="512"/>
      <c r="AI17" s="512"/>
      <c r="AJ17" s="512"/>
      <c r="AK17" s="364"/>
      <c r="AL17" s="363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361"/>
      <c r="BL17" s="511" t="s">
        <v>639</v>
      </c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356"/>
      <c r="CL17" s="511" t="s">
        <v>640</v>
      </c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  <c r="DJ17" s="291"/>
      <c r="DK17" s="356"/>
      <c r="DL17" s="510" t="s">
        <v>641</v>
      </c>
      <c r="DM17" s="510"/>
      <c r="DN17" s="510"/>
      <c r="DO17" s="510"/>
      <c r="DP17" s="510"/>
      <c r="DQ17" s="510"/>
      <c r="DR17" s="510"/>
      <c r="DS17" s="510"/>
      <c r="DT17" s="510"/>
      <c r="DU17" s="510"/>
      <c r="DV17" s="510"/>
      <c r="DW17" s="510"/>
      <c r="DX17" s="510"/>
      <c r="DY17" s="291"/>
      <c r="DZ17" s="291"/>
      <c r="EA17" s="291"/>
      <c r="EB17" s="291"/>
      <c r="EC17" s="291"/>
      <c r="ED17" s="291"/>
      <c r="EE17" s="291"/>
      <c r="EF17" s="291"/>
      <c r="EG17" s="291"/>
      <c r="EH17" s="291"/>
      <c r="EI17" s="291"/>
      <c r="EJ17" s="291"/>
      <c r="EK17" s="291"/>
      <c r="EL17" s="76"/>
    </row>
    <row r="18" spans="1:142" s="25" customFormat="1" ht="12.75" x14ac:dyDescent="0.2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363"/>
      <c r="AG18" s="241"/>
      <c r="AH18" s="241"/>
      <c r="AI18" s="241"/>
      <c r="AJ18" s="241"/>
      <c r="AK18" s="361"/>
      <c r="AL18" s="511" t="s">
        <v>643</v>
      </c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356"/>
      <c r="AY18" s="511" t="s">
        <v>642</v>
      </c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356"/>
      <c r="BL18" s="511" t="s">
        <v>643</v>
      </c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356"/>
      <c r="BY18" s="511" t="s">
        <v>642</v>
      </c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356"/>
      <c r="CL18" s="511" t="s">
        <v>643</v>
      </c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356"/>
      <c r="CY18" s="511" t="s">
        <v>642</v>
      </c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  <c r="DJ18" s="291"/>
      <c r="DK18" s="356"/>
      <c r="DL18" s="511" t="s">
        <v>643</v>
      </c>
      <c r="DM18" s="291"/>
      <c r="DN18" s="291"/>
      <c r="DO18" s="291"/>
      <c r="DP18" s="291"/>
      <c r="DQ18" s="291"/>
      <c r="DR18" s="291"/>
      <c r="DS18" s="291"/>
      <c r="DT18" s="291"/>
      <c r="DU18" s="291"/>
      <c r="DV18" s="291"/>
      <c r="DW18" s="291"/>
      <c r="DX18" s="356"/>
      <c r="DY18" s="241" t="s">
        <v>642</v>
      </c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76"/>
    </row>
    <row r="19" spans="1:142" s="25" customFormat="1" ht="13.5" thickBot="1" x14ac:dyDescent="0.25">
      <c r="A19" s="356">
        <v>1</v>
      </c>
      <c r="B19" s="357"/>
      <c r="C19" s="357"/>
      <c r="D19" s="357"/>
      <c r="E19" s="357"/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47">
        <v>2</v>
      </c>
      <c r="AG19" s="347"/>
      <c r="AH19" s="347"/>
      <c r="AI19" s="347"/>
      <c r="AJ19" s="347"/>
      <c r="AK19" s="347"/>
      <c r="AL19" s="347">
        <v>3</v>
      </c>
      <c r="AM19" s="347"/>
      <c r="AN19" s="347"/>
      <c r="AO19" s="347"/>
      <c r="AP19" s="347"/>
      <c r="AQ19" s="347"/>
      <c r="AR19" s="347"/>
      <c r="AS19" s="347"/>
      <c r="AT19" s="347"/>
      <c r="AU19" s="347"/>
      <c r="AV19" s="347"/>
      <c r="AW19" s="347"/>
      <c r="AX19" s="347"/>
      <c r="AY19" s="347">
        <v>4</v>
      </c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>
        <v>5</v>
      </c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>
        <v>6</v>
      </c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>
        <v>7</v>
      </c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>
        <v>8</v>
      </c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>
        <v>9</v>
      </c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>
        <v>10</v>
      </c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8"/>
      <c r="EL19" s="76"/>
    </row>
    <row r="20" spans="1:142" s="25" customFormat="1" ht="15" customHeight="1" x14ac:dyDescent="0.2">
      <c r="A20" s="688" t="s">
        <v>644</v>
      </c>
      <c r="B20" s="688"/>
      <c r="C20" s="688"/>
      <c r="D20" s="688"/>
      <c r="E20" s="688"/>
      <c r="F20" s="688"/>
      <c r="G20" s="688"/>
      <c r="H20" s="688"/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8"/>
      <c r="AC20" s="688"/>
      <c r="AD20" s="688"/>
      <c r="AE20" s="688"/>
      <c r="AF20" s="689" t="s">
        <v>40</v>
      </c>
      <c r="AG20" s="690"/>
      <c r="AH20" s="690"/>
      <c r="AI20" s="690"/>
      <c r="AJ20" s="690"/>
      <c r="AK20" s="690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  <c r="CB20" s="528"/>
      <c r="CC20" s="528"/>
      <c r="CD20" s="528"/>
      <c r="CE20" s="528"/>
      <c r="CF20" s="528"/>
      <c r="CG20" s="528"/>
      <c r="CH20" s="528"/>
      <c r="CI20" s="528"/>
      <c r="CJ20" s="528"/>
      <c r="CK20" s="528"/>
      <c r="CL20" s="528"/>
      <c r="CM20" s="528"/>
      <c r="CN20" s="528"/>
      <c r="CO20" s="528"/>
      <c r="CP20" s="528"/>
      <c r="CQ20" s="528"/>
      <c r="CR20" s="528"/>
      <c r="CS20" s="528"/>
      <c r="CT20" s="528"/>
      <c r="CU20" s="528"/>
      <c r="CV20" s="528"/>
      <c r="CW20" s="528"/>
      <c r="CX20" s="528"/>
      <c r="CY20" s="528"/>
      <c r="CZ20" s="528"/>
      <c r="DA20" s="528"/>
      <c r="DB20" s="528"/>
      <c r="DC20" s="528"/>
      <c r="DD20" s="528"/>
      <c r="DE20" s="528"/>
      <c r="DF20" s="528"/>
      <c r="DG20" s="528"/>
      <c r="DH20" s="528"/>
      <c r="DI20" s="528"/>
      <c r="DJ20" s="528"/>
      <c r="DK20" s="528"/>
      <c r="DL20" s="528"/>
      <c r="DM20" s="528"/>
      <c r="DN20" s="528"/>
      <c r="DO20" s="528"/>
      <c r="DP20" s="528"/>
      <c r="DQ20" s="528"/>
      <c r="DR20" s="528"/>
      <c r="DS20" s="528"/>
      <c r="DT20" s="528"/>
      <c r="DU20" s="528"/>
      <c r="DV20" s="528"/>
      <c r="DW20" s="528"/>
      <c r="DX20" s="528"/>
      <c r="DY20" s="528"/>
      <c r="DZ20" s="528"/>
      <c r="EA20" s="528"/>
      <c r="EB20" s="528"/>
      <c r="EC20" s="528"/>
      <c r="ED20" s="528"/>
      <c r="EE20" s="528"/>
      <c r="EF20" s="528"/>
      <c r="EG20" s="528"/>
      <c r="EH20" s="528"/>
      <c r="EI20" s="528"/>
      <c r="EJ20" s="528"/>
      <c r="EK20" s="529"/>
    </row>
    <row r="21" spans="1:142" s="25" customFormat="1" ht="12.75" x14ac:dyDescent="0.2">
      <c r="A21" s="304" t="s">
        <v>645</v>
      </c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5" t="s">
        <v>281</v>
      </c>
      <c r="AG21" s="306"/>
      <c r="AH21" s="306"/>
      <c r="AI21" s="306"/>
      <c r="AJ21" s="306"/>
      <c r="AK21" s="306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532"/>
      <c r="BF21" s="532"/>
      <c r="BG21" s="532"/>
      <c r="BH21" s="532"/>
      <c r="BI21" s="532"/>
      <c r="BJ21" s="532"/>
      <c r="BK21" s="532"/>
      <c r="BL21" s="532"/>
      <c r="BM21" s="532"/>
      <c r="BN21" s="532"/>
      <c r="BO21" s="532"/>
      <c r="BP21" s="532"/>
      <c r="BQ21" s="532"/>
      <c r="BR21" s="532"/>
      <c r="BS21" s="532"/>
      <c r="BT21" s="532"/>
      <c r="BU21" s="532"/>
      <c r="BV21" s="532"/>
      <c r="BW21" s="532"/>
      <c r="BX21" s="532"/>
      <c r="BY21" s="532"/>
      <c r="BZ21" s="532"/>
      <c r="CA21" s="532"/>
      <c r="CB21" s="532"/>
      <c r="CC21" s="532"/>
      <c r="CD21" s="532"/>
      <c r="CE21" s="532"/>
      <c r="CF21" s="532"/>
      <c r="CG21" s="532"/>
      <c r="CH21" s="532"/>
      <c r="CI21" s="532"/>
      <c r="CJ21" s="532"/>
      <c r="CK21" s="532"/>
      <c r="CL21" s="532"/>
      <c r="CM21" s="532"/>
      <c r="CN21" s="532"/>
      <c r="CO21" s="532"/>
      <c r="CP21" s="532"/>
      <c r="CQ21" s="532"/>
      <c r="CR21" s="532"/>
      <c r="CS21" s="532"/>
      <c r="CT21" s="532"/>
      <c r="CU21" s="532"/>
      <c r="CV21" s="532"/>
      <c r="CW21" s="532"/>
      <c r="CX21" s="532"/>
      <c r="CY21" s="532"/>
      <c r="CZ21" s="532"/>
      <c r="DA21" s="532"/>
      <c r="DB21" s="532"/>
      <c r="DC21" s="532"/>
      <c r="DD21" s="532"/>
      <c r="DE21" s="532"/>
      <c r="DF21" s="532"/>
      <c r="DG21" s="532"/>
      <c r="DH21" s="532"/>
      <c r="DI21" s="532"/>
      <c r="DJ21" s="532"/>
      <c r="DK21" s="532"/>
      <c r="DL21" s="532"/>
      <c r="DM21" s="532"/>
      <c r="DN21" s="532"/>
      <c r="DO21" s="532"/>
      <c r="DP21" s="532"/>
      <c r="DQ21" s="532"/>
      <c r="DR21" s="532"/>
      <c r="DS21" s="532"/>
      <c r="DT21" s="532"/>
      <c r="DU21" s="532"/>
      <c r="DV21" s="532"/>
      <c r="DW21" s="532"/>
      <c r="DX21" s="532"/>
      <c r="DY21" s="532"/>
      <c r="DZ21" s="532"/>
      <c r="EA21" s="532"/>
      <c r="EB21" s="532"/>
      <c r="EC21" s="532"/>
      <c r="ED21" s="532"/>
      <c r="EE21" s="532"/>
      <c r="EF21" s="532"/>
      <c r="EG21" s="532"/>
      <c r="EH21" s="532"/>
      <c r="EI21" s="532"/>
      <c r="EJ21" s="532"/>
      <c r="EK21" s="533"/>
    </row>
    <row r="22" spans="1:142" s="25" customFormat="1" ht="12.75" x14ac:dyDescent="0.2">
      <c r="A22" s="290" t="s">
        <v>646</v>
      </c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305"/>
      <c r="AG22" s="306"/>
      <c r="AH22" s="306"/>
      <c r="AI22" s="306"/>
      <c r="AJ22" s="306"/>
      <c r="AK22" s="306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532"/>
      <c r="BF22" s="532"/>
      <c r="BG22" s="532"/>
      <c r="BH22" s="532"/>
      <c r="BI22" s="532"/>
      <c r="BJ22" s="532"/>
      <c r="BK22" s="532"/>
      <c r="BL22" s="532"/>
      <c r="BM22" s="532"/>
      <c r="BN22" s="532"/>
      <c r="BO22" s="532"/>
      <c r="BP22" s="532"/>
      <c r="BQ22" s="532"/>
      <c r="BR22" s="532"/>
      <c r="BS22" s="532"/>
      <c r="BT22" s="532"/>
      <c r="BU22" s="532"/>
      <c r="BV22" s="532"/>
      <c r="BW22" s="532"/>
      <c r="BX22" s="532"/>
      <c r="BY22" s="532"/>
      <c r="BZ22" s="532"/>
      <c r="CA22" s="532"/>
      <c r="CB22" s="532"/>
      <c r="CC22" s="532"/>
      <c r="CD22" s="532"/>
      <c r="CE22" s="532"/>
      <c r="CF22" s="532"/>
      <c r="CG22" s="532"/>
      <c r="CH22" s="532"/>
      <c r="CI22" s="532"/>
      <c r="CJ22" s="532"/>
      <c r="CK22" s="532"/>
      <c r="CL22" s="532"/>
      <c r="CM22" s="532"/>
      <c r="CN22" s="532"/>
      <c r="CO22" s="532"/>
      <c r="CP22" s="532"/>
      <c r="CQ22" s="532"/>
      <c r="CR22" s="532"/>
      <c r="CS22" s="532"/>
      <c r="CT22" s="532"/>
      <c r="CU22" s="532"/>
      <c r="CV22" s="532"/>
      <c r="CW22" s="532"/>
      <c r="CX22" s="532"/>
      <c r="CY22" s="532"/>
      <c r="CZ22" s="532"/>
      <c r="DA22" s="532"/>
      <c r="DB22" s="532"/>
      <c r="DC22" s="532"/>
      <c r="DD22" s="532"/>
      <c r="DE22" s="532"/>
      <c r="DF22" s="532"/>
      <c r="DG22" s="532"/>
      <c r="DH22" s="532"/>
      <c r="DI22" s="532"/>
      <c r="DJ22" s="532"/>
      <c r="DK22" s="532"/>
      <c r="DL22" s="532"/>
      <c r="DM22" s="532"/>
      <c r="DN22" s="532"/>
      <c r="DO22" s="532"/>
      <c r="DP22" s="532"/>
      <c r="DQ22" s="532"/>
      <c r="DR22" s="532"/>
      <c r="DS22" s="532"/>
      <c r="DT22" s="532"/>
      <c r="DU22" s="532"/>
      <c r="DV22" s="532"/>
      <c r="DW22" s="532"/>
      <c r="DX22" s="532"/>
      <c r="DY22" s="532"/>
      <c r="DZ22" s="532"/>
      <c r="EA22" s="532"/>
      <c r="EB22" s="532"/>
      <c r="EC22" s="532"/>
      <c r="ED22" s="532"/>
      <c r="EE22" s="532"/>
      <c r="EF22" s="532"/>
      <c r="EG22" s="532"/>
      <c r="EH22" s="532"/>
      <c r="EI22" s="532"/>
      <c r="EJ22" s="532"/>
      <c r="EK22" s="533"/>
    </row>
    <row r="23" spans="1:142" s="25" customFormat="1" ht="12.75" customHeight="1" x14ac:dyDescent="0.2">
      <c r="A23" s="313" t="s">
        <v>647</v>
      </c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05" t="s">
        <v>669</v>
      </c>
      <c r="AG23" s="306"/>
      <c r="AH23" s="306"/>
      <c r="AI23" s="306"/>
      <c r="AJ23" s="306"/>
      <c r="AK23" s="306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  <c r="BF23" s="532"/>
      <c r="BG23" s="532"/>
      <c r="BH23" s="532"/>
      <c r="BI23" s="532"/>
      <c r="BJ23" s="532"/>
      <c r="BK23" s="532"/>
      <c r="BL23" s="532"/>
      <c r="BM23" s="532"/>
      <c r="BN23" s="532"/>
      <c r="BO23" s="532"/>
      <c r="BP23" s="532"/>
      <c r="BQ23" s="532"/>
      <c r="BR23" s="532"/>
      <c r="BS23" s="532"/>
      <c r="BT23" s="532"/>
      <c r="BU23" s="532"/>
      <c r="BV23" s="532"/>
      <c r="BW23" s="532"/>
      <c r="BX23" s="532"/>
      <c r="BY23" s="532"/>
      <c r="BZ23" s="532"/>
      <c r="CA23" s="532"/>
      <c r="CB23" s="532"/>
      <c r="CC23" s="532"/>
      <c r="CD23" s="532"/>
      <c r="CE23" s="532"/>
      <c r="CF23" s="532"/>
      <c r="CG23" s="532"/>
      <c r="CH23" s="532"/>
      <c r="CI23" s="532"/>
      <c r="CJ23" s="532"/>
      <c r="CK23" s="532"/>
      <c r="CL23" s="532"/>
      <c r="CM23" s="532"/>
      <c r="CN23" s="532"/>
      <c r="CO23" s="532"/>
      <c r="CP23" s="532"/>
      <c r="CQ23" s="532"/>
      <c r="CR23" s="532"/>
      <c r="CS23" s="532"/>
      <c r="CT23" s="532"/>
      <c r="CU23" s="532"/>
      <c r="CV23" s="532"/>
      <c r="CW23" s="532"/>
      <c r="CX23" s="532"/>
      <c r="CY23" s="532"/>
      <c r="CZ23" s="532"/>
      <c r="DA23" s="532"/>
      <c r="DB23" s="532"/>
      <c r="DC23" s="532"/>
      <c r="DD23" s="532"/>
      <c r="DE23" s="532"/>
      <c r="DF23" s="532"/>
      <c r="DG23" s="532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2"/>
      <c r="DS23" s="532"/>
      <c r="DT23" s="532"/>
      <c r="DU23" s="532"/>
      <c r="DV23" s="532"/>
      <c r="DW23" s="532"/>
      <c r="DX23" s="532"/>
      <c r="DY23" s="532"/>
      <c r="DZ23" s="532"/>
      <c r="EA23" s="532"/>
      <c r="EB23" s="532"/>
      <c r="EC23" s="532"/>
      <c r="ED23" s="532"/>
      <c r="EE23" s="532"/>
      <c r="EF23" s="532"/>
      <c r="EG23" s="532"/>
      <c r="EH23" s="532"/>
      <c r="EI23" s="532"/>
      <c r="EJ23" s="532"/>
      <c r="EK23" s="533"/>
    </row>
    <row r="24" spans="1:142" s="25" customFormat="1" ht="12.75" x14ac:dyDescent="0.2">
      <c r="A24" s="337" t="s">
        <v>648</v>
      </c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05"/>
      <c r="AG24" s="306"/>
      <c r="AH24" s="306"/>
      <c r="AI24" s="306"/>
      <c r="AJ24" s="306"/>
      <c r="AK24" s="306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  <c r="BF24" s="532"/>
      <c r="BG24" s="532"/>
      <c r="BH24" s="532"/>
      <c r="BI24" s="532"/>
      <c r="BJ24" s="532"/>
      <c r="BK24" s="532"/>
      <c r="BL24" s="532"/>
      <c r="BM24" s="532"/>
      <c r="BN24" s="532"/>
      <c r="BO24" s="532"/>
      <c r="BP24" s="532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2"/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3"/>
    </row>
    <row r="25" spans="1:142" s="25" customFormat="1" ht="12.75" x14ac:dyDescent="0.2">
      <c r="A25" s="301" t="s">
        <v>649</v>
      </c>
      <c r="B25" s="301"/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5"/>
      <c r="AG25" s="306"/>
      <c r="AH25" s="306"/>
      <c r="AI25" s="306"/>
      <c r="AJ25" s="306"/>
      <c r="AK25" s="306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  <c r="BF25" s="532"/>
      <c r="BG25" s="532"/>
      <c r="BH25" s="532"/>
      <c r="BI25" s="532"/>
      <c r="BJ25" s="532"/>
      <c r="BK25" s="532"/>
      <c r="BL25" s="532"/>
      <c r="BM25" s="532"/>
      <c r="BN25" s="532"/>
      <c r="BO25" s="532"/>
      <c r="BP25" s="532"/>
      <c r="BQ25" s="532"/>
      <c r="BR25" s="532"/>
      <c r="BS25" s="532"/>
      <c r="BT25" s="532"/>
      <c r="BU25" s="532"/>
      <c r="BV25" s="532"/>
      <c r="BW25" s="532"/>
      <c r="BX25" s="532"/>
      <c r="BY25" s="532"/>
      <c r="BZ25" s="532"/>
      <c r="CA25" s="532"/>
      <c r="CB25" s="532"/>
      <c r="CC25" s="532"/>
      <c r="CD25" s="532"/>
      <c r="CE25" s="532"/>
      <c r="CF25" s="532"/>
      <c r="CG25" s="532"/>
      <c r="CH25" s="532"/>
      <c r="CI25" s="532"/>
      <c r="CJ25" s="532"/>
      <c r="CK25" s="532"/>
      <c r="CL25" s="532"/>
      <c r="CM25" s="532"/>
      <c r="CN25" s="532"/>
      <c r="CO25" s="532"/>
      <c r="CP25" s="532"/>
      <c r="CQ25" s="532"/>
      <c r="CR25" s="532"/>
      <c r="CS25" s="532"/>
      <c r="CT25" s="532"/>
      <c r="CU25" s="532"/>
      <c r="CV25" s="532"/>
      <c r="CW25" s="532"/>
      <c r="CX25" s="532"/>
      <c r="CY25" s="532"/>
      <c r="CZ25" s="532"/>
      <c r="DA25" s="532"/>
      <c r="DB25" s="532"/>
      <c r="DC25" s="532"/>
      <c r="DD25" s="532"/>
      <c r="DE25" s="532"/>
      <c r="DF25" s="532"/>
      <c r="DG25" s="532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2"/>
      <c r="DS25" s="532"/>
      <c r="DT25" s="532"/>
      <c r="DU25" s="532"/>
      <c r="DV25" s="532"/>
      <c r="DW25" s="532"/>
      <c r="DX25" s="532"/>
      <c r="DY25" s="532"/>
      <c r="DZ25" s="532"/>
      <c r="EA25" s="532"/>
      <c r="EB25" s="532"/>
      <c r="EC25" s="532"/>
      <c r="ED25" s="532"/>
      <c r="EE25" s="532"/>
      <c r="EF25" s="532"/>
      <c r="EG25" s="532"/>
      <c r="EH25" s="532"/>
      <c r="EI25" s="532"/>
      <c r="EJ25" s="532"/>
      <c r="EK25" s="533"/>
    </row>
    <row r="26" spans="1:142" s="25" customFormat="1" ht="12.75" x14ac:dyDescent="0.2">
      <c r="A26" s="313" t="s">
        <v>648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05" t="s">
        <v>795</v>
      </c>
      <c r="AG26" s="306"/>
      <c r="AH26" s="306"/>
      <c r="AI26" s="306"/>
      <c r="AJ26" s="306"/>
      <c r="AK26" s="306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  <c r="BF26" s="532"/>
      <c r="BG26" s="532"/>
      <c r="BH26" s="532"/>
      <c r="BI26" s="532"/>
      <c r="BJ26" s="532"/>
      <c r="BK26" s="532"/>
      <c r="BL26" s="532"/>
      <c r="BM26" s="532"/>
      <c r="BN26" s="532"/>
      <c r="BO26" s="532"/>
      <c r="BP26" s="532"/>
      <c r="BQ26" s="532"/>
      <c r="BR26" s="532"/>
      <c r="BS26" s="532"/>
      <c r="BT26" s="532"/>
      <c r="BU26" s="532"/>
      <c r="BV26" s="532"/>
      <c r="BW26" s="532"/>
      <c r="BX26" s="532"/>
      <c r="BY26" s="532"/>
      <c r="BZ26" s="532"/>
      <c r="CA26" s="532"/>
      <c r="CB26" s="532"/>
      <c r="CC26" s="532"/>
      <c r="CD26" s="532"/>
      <c r="CE26" s="532"/>
      <c r="CF26" s="532"/>
      <c r="CG26" s="532"/>
      <c r="CH26" s="532"/>
      <c r="CI26" s="532"/>
      <c r="CJ26" s="532"/>
      <c r="CK26" s="532"/>
      <c r="CL26" s="532"/>
      <c r="CM26" s="532"/>
      <c r="CN26" s="532"/>
      <c r="CO26" s="532"/>
      <c r="CP26" s="532"/>
      <c r="CQ26" s="532"/>
      <c r="CR26" s="532"/>
      <c r="CS26" s="532"/>
      <c r="CT26" s="532"/>
      <c r="CU26" s="532"/>
      <c r="CV26" s="532"/>
      <c r="CW26" s="532"/>
      <c r="CX26" s="532"/>
      <c r="CY26" s="532"/>
      <c r="CZ26" s="532"/>
      <c r="DA26" s="532"/>
      <c r="DB26" s="532"/>
      <c r="DC26" s="532"/>
      <c r="DD26" s="532"/>
      <c r="DE26" s="532"/>
      <c r="DF26" s="532"/>
      <c r="DG26" s="532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2"/>
      <c r="DS26" s="532"/>
      <c r="DT26" s="532"/>
      <c r="DU26" s="532"/>
      <c r="DV26" s="532"/>
      <c r="DW26" s="532"/>
      <c r="DX26" s="532"/>
      <c r="DY26" s="532"/>
      <c r="DZ26" s="532"/>
      <c r="EA26" s="532"/>
      <c r="EB26" s="532"/>
      <c r="EC26" s="532"/>
      <c r="ED26" s="532"/>
      <c r="EE26" s="532"/>
      <c r="EF26" s="532"/>
      <c r="EG26" s="532"/>
      <c r="EH26" s="532"/>
      <c r="EI26" s="532"/>
      <c r="EJ26" s="532"/>
      <c r="EK26" s="533"/>
    </row>
    <row r="27" spans="1:142" s="25" customFormat="1" ht="12.75" x14ac:dyDescent="0.2">
      <c r="A27" s="301" t="s">
        <v>650</v>
      </c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5"/>
      <c r="AG27" s="306"/>
      <c r="AH27" s="306"/>
      <c r="AI27" s="306"/>
      <c r="AJ27" s="306"/>
      <c r="AK27" s="306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  <c r="BF27" s="532"/>
      <c r="BG27" s="532"/>
      <c r="BH27" s="532"/>
      <c r="BI27" s="532"/>
      <c r="BJ27" s="532"/>
      <c r="BK27" s="532"/>
      <c r="BL27" s="532"/>
      <c r="BM27" s="532"/>
      <c r="BN27" s="532"/>
      <c r="BO27" s="532"/>
      <c r="BP27" s="532"/>
      <c r="BQ27" s="532"/>
      <c r="BR27" s="532"/>
      <c r="BS27" s="532"/>
      <c r="BT27" s="532"/>
      <c r="BU27" s="532"/>
      <c r="BV27" s="532"/>
      <c r="BW27" s="532"/>
      <c r="BX27" s="532"/>
      <c r="BY27" s="532"/>
      <c r="BZ27" s="532"/>
      <c r="CA27" s="532"/>
      <c r="CB27" s="532"/>
      <c r="CC27" s="532"/>
      <c r="CD27" s="532"/>
      <c r="CE27" s="532"/>
      <c r="CF27" s="532"/>
      <c r="CG27" s="532"/>
      <c r="CH27" s="532"/>
      <c r="CI27" s="532"/>
      <c r="CJ27" s="532"/>
      <c r="CK27" s="532"/>
      <c r="CL27" s="532"/>
      <c r="CM27" s="532"/>
      <c r="CN27" s="532"/>
      <c r="CO27" s="532"/>
      <c r="CP27" s="532"/>
      <c r="CQ27" s="532"/>
      <c r="CR27" s="532"/>
      <c r="CS27" s="532"/>
      <c r="CT27" s="532"/>
      <c r="CU27" s="532"/>
      <c r="CV27" s="532"/>
      <c r="CW27" s="532"/>
      <c r="CX27" s="532"/>
      <c r="CY27" s="532"/>
      <c r="CZ27" s="532"/>
      <c r="DA27" s="532"/>
      <c r="DB27" s="532"/>
      <c r="DC27" s="532"/>
      <c r="DD27" s="532"/>
      <c r="DE27" s="532"/>
      <c r="DF27" s="532"/>
      <c r="DG27" s="532"/>
      <c r="DH27" s="532"/>
      <c r="DI27" s="532"/>
      <c r="DJ27" s="532"/>
      <c r="DK27" s="532"/>
      <c r="DL27" s="532"/>
      <c r="DM27" s="532"/>
      <c r="DN27" s="532"/>
      <c r="DO27" s="532"/>
      <c r="DP27" s="532"/>
      <c r="DQ27" s="532"/>
      <c r="DR27" s="532"/>
      <c r="DS27" s="532"/>
      <c r="DT27" s="532"/>
      <c r="DU27" s="532"/>
      <c r="DV27" s="532"/>
      <c r="DW27" s="532"/>
      <c r="DX27" s="532"/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3"/>
    </row>
    <row r="28" spans="1:142" s="25" customFormat="1" ht="12.75" x14ac:dyDescent="0.2">
      <c r="A28" s="327" t="s">
        <v>651</v>
      </c>
      <c r="B28" s="327"/>
      <c r="C28" s="327"/>
      <c r="D28" s="327"/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05" t="s">
        <v>670</v>
      </c>
      <c r="AG28" s="306"/>
      <c r="AH28" s="306"/>
      <c r="AI28" s="306"/>
      <c r="AJ28" s="306"/>
      <c r="AK28" s="306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  <c r="BF28" s="532"/>
      <c r="BG28" s="532"/>
      <c r="BH28" s="532"/>
      <c r="BI28" s="532"/>
      <c r="BJ28" s="532"/>
      <c r="BK28" s="532"/>
      <c r="BL28" s="532"/>
      <c r="BM28" s="532"/>
      <c r="BN28" s="532"/>
      <c r="BO28" s="532"/>
      <c r="BP28" s="532"/>
      <c r="BQ28" s="532"/>
      <c r="BR28" s="532"/>
      <c r="BS28" s="532"/>
      <c r="BT28" s="532"/>
      <c r="BU28" s="532"/>
      <c r="BV28" s="532"/>
      <c r="BW28" s="532"/>
      <c r="BX28" s="532"/>
      <c r="BY28" s="532"/>
      <c r="BZ28" s="532"/>
      <c r="CA28" s="532"/>
      <c r="CB28" s="532"/>
      <c r="CC28" s="532"/>
      <c r="CD28" s="532"/>
      <c r="CE28" s="532"/>
      <c r="CF28" s="532"/>
      <c r="CG28" s="532"/>
      <c r="CH28" s="532"/>
      <c r="CI28" s="532"/>
      <c r="CJ28" s="532"/>
      <c r="CK28" s="532"/>
      <c r="CL28" s="532"/>
      <c r="CM28" s="532"/>
      <c r="CN28" s="532"/>
      <c r="CO28" s="532"/>
      <c r="CP28" s="532"/>
      <c r="CQ28" s="532"/>
      <c r="CR28" s="532"/>
      <c r="CS28" s="532"/>
      <c r="CT28" s="532"/>
      <c r="CU28" s="532"/>
      <c r="CV28" s="532"/>
      <c r="CW28" s="532"/>
      <c r="CX28" s="532"/>
      <c r="CY28" s="532"/>
      <c r="CZ28" s="532"/>
      <c r="DA28" s="532"/>
      <c r="DB28" s="532"/>
      <c r="DC28" s="532"/>
      <c r="DD28" s="532"/>
      <c r="DE28" s="532"/>
      <c r="DF28" s="532"/>
      <c r="DG28" s="532"/>
      <c r="DH28" s="532"/>
      <c r="DI28" s="532"/>
      <c r="DJ28" s="532"/>
      <c r="DK28" s="532"/>
      <c r="DL28" s="532"/>
      <c r="DM28" s="532"/>
      <c r="DN28" s="532"/>
      <c r="DO28" s="532"/>
      <c r="DP28" s="532"/>
      <c r="DQ28" s="532"/>
      <c r="DR28" s="532"/>
      <c r="DS28" s="532"/>
      <c r="DT28" s="532"/>
      <c r="DU28" s="532"/>
      <c r="DV28" s="532"/>
      <c r="DW28" s="532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3"/>
    </row>
    <row r="29" spans="1:142" s="25" customFormat="1" ht="12.75" x14ac:dyDescent="0.2">
      <c r="A29" s="327" t="s">
        <v>652</v>
      </c>
      <c r="B29" s="327"/>
      <c r="C29" s="327"/>
      <c r="D29" s="327"/>
      <c r="E29" s="327"/>
      <c r="F29" s="327"/>
      <c r="G29" s="327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7"/>
      <c r="AD29" s="327"/>
      <c r="AE29" s="327"/>
      <c r="AF29" s="305"/>
      <c r="AG29" s="306"/>
      <c r="AH29" s="306"/>
      <c r="AI29" s="306"/>
      <c r="AJ29" s="306"/>
      <c r="AK29" s="306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  <c r="BF29" s="532"/>
      <c r="BG29" s="532"/>
      <c r="BH29" s="532"/>
      <c r="BI29" s="532"/>
      <c r="BJ29" s="532"/>
      <c r="BK29" s="532"/>
      <c r="BL29" s="532"/>
      <c r="BM29" s="532"/>
      <c r="BN29" s="532"/>
      <c r="BO29" s="532"/>
      <c r="BP29" s="532"/>
      <c r="BQ29" s="532"/>
      <c r="BR29" s="532"/>
      <c r="BS29" s="532"/>
      <c r="BT29" s="532"/>
      <c r="BU29" s="532"/>
      <c r="BV29" s="532"/>
      <c r="BW29" s="532"/>
      <c r="BX29" s="532"/>
      <c r="BY29" s="532"/>
      <c r="BZ29" s="532"/>
      <c r="CA29" s="532"/>
      <c r="CB29" s="532"/>
      <c r="CC29" s="532"/>
      <c r="CD29" s="532"/>
      <c r="CE29" s="532"/>
      <c r="CF29" s="532"/>
      <c r="CG29" s="532"/>
      <c r="CH29" s="532"/>
      <c r="CI29" s="532"/>
      <c r="CJ29" s="532"/>
      <c r="CK29" s="532"/>
      <c r="CL29" s="532"/>
      <c r="CM29" s="532"/>
      <c r="CN29" s="532"/>
      <c r="CO29" s="532"/>
      <c r="CP29" s="532"/>
      <c r="CQ29" s="532"/>
      <c r="CR29" s="532"/>
      <c r="CS29" s="532"/>
      <c r="CT29" s="532"/>
      <c r="CU29" s="532"/>
      <c r="CV29" s="532"/>
      <c r="CW29" s="532"/>
      <c r="CX29" s="532"/>
      <c r="CY29" s="532"/>
      <c r="CZ29" s="532"/>
      <c r="DA29" s="532"/>
      <c r="DB29" s="532"/>
      <c r="DC29" s="532"/>
      <c r="DD29" s="532"/>
      <c r="DE29" s="532"/>
      <c r="DF29" s="532"/>
      <c r="DG29" s="532"/>
      <c r="DH29" s="532"/>
      <c r="DI29" s="532"/>
      <c r="DJ29" s="532"/>
      <c r="DK29" s="532"/>
      <c r="DL29" s="532"/>
      <c r="DM29" s="532"/>
      <c r="DN29" s="532"/>
      <c r="DO29" s="532"/>
      <c r="DP29" s="532"/>
      <c r="DQ29" s="532"/>
      <c r="DR29" s="532"/>
      <c r="DS29" s="532"/>
      <c r="DT29" s="532"/>
      <c r="DU29" s="532"/>
      <c r="DV29" s="532"/>
      <c r="DW29" s="532"/>
      <c r="DX29" s="532"/>
      <c r="DY29" s="532"/>
      <c r="DZ29" s="532"/>
      <c r="EA29" s="532"/>
      <c r="EB29" s="532"/>
      <c r="EC29" s="532"/>
      <c r="ED29" s="532"/>
      <c r="EE29" s="532"/>
      <c r="EF29" s="532"/>
      <c r="EG29" s="532"/>
      <c r="EH29" s="532"/>
      <c r="EI29" s="532"/>
      <c r="EJ29" s="532"/>
      <c r="EK29" s="533"/>
    </row>
    <row r="30" spans="1:142" s="25" customFormat="1" ht="12.75" x14ac:dyDescent="0.2">
      <c r="A30" s="301" t="s">
        <v>653</v>
      </c>
      <c r="B30" s="301"/>
      <c r="C30" s="301"/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  <c r="AA30" s="301"/>
      <c r="AB30" s="301"/>
      <c r="AC30" s="301"/>
      <c r="AD30" s="301"/>
      <c r="AE30" s="301"/>
      <c r="AF30" s="305"/>
      <c r="AG30" s="306"/>
      <c r="AH30" s="306"/>
      <c r="AI30" s="306"/>
      <c r="AJ30" s="306"/>
      <c r="AK30" s="306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  <c r="BF30" s="532"/>
      <c r="BG30" s="532"/>
      <c r="BH30" s="532"/>
      <c r="BI30" s="532"/>
      <c r="BJ30" s="532"/>
      <c r="BK30" s="532"/>
      <c r="BL30" s="532"/>
      <c r="BM30" s="532"/>
      <c r="BN30" s="532"/>
      <c r="BO30" s="532"/>
      <c r="BP30" s="532"/>
      <c r="BQ30" s="532"/>
      <c r="BR30" s="532"/>
      <c r="BS30" s="532"/>
      <c r="BT30" s="532"/>
      <c r="BU30" s="532"/>
      <c r="BV30" s="532"/>
      <c r="BW30" s="532"/>
      <c r="BX30" s="532"/>
      <c r="BY30" s="532"/>
      <c r="BZ30" s="532"/>
      <c r="CA30" s="532"/>
      <c r="CB30" s="532"/>
      <c r="CC30" s="532"/>
      <c r="CD30" s="532"/>
      <c r="CE30" s="532"/>
      <c r="CF30" s="532"/>
      <c r="CG30" s="532"/>
      <c r="CH30" s="532"/>
      <c r="CI30" s="532"/>
      <c r="CJ30" s="532"/>
      <c r="CK30" s="532"/>
      <c r="CL30" s="532"/>
      <c r="CM30" s="532"/>
      <c r="CN30" s="532"/>
      <c r="CO30" s="532"/>
      <c r="CP30" s="532"/>
      <c r="CQ30" s="532"/>
      <c r="CR30" s="532"/>
      <c r="CS30" s="532"/>
      <c r="CT30" s="532"/>
      <c r="CU30" s="532"/>
      <c r="CV30" s="532"/>
      <c r="CW30" s="532"/>
      <c r="CX30" s="532"/>
      <c r="CY30" s="532"/>
      <c r="CZ30" s="532"/>
      <c r="DA30" s="532"/>
      <c r="DB30" s="532"/>
      <c r="DC30" s="532"/>
      <c r="DD30" s="532"/>
      <c r="DE30" s="532"/>
      <c r="DF30" s="532"/>
      <c r="DG30" s="532"/>
      <c r="DH30" s="532"/>
      <c r="DI30" s="532"/>
      <c r="DJ30" s="532"/>
      <c r="DK30" s="532"/>
      <c r="DL30" s="532"/>
      <c r="DM30" s="532"/>
      <c r="DN30" s="532"/>
      <c r="DO30" s="532"/>
      <c r="DP30" s="532"/>
      <c r="DQ30" s="532"/>
      <c r="DR30" s="532"/>
      <c r="DS30" s="532"/>
      <c r="DT30" s="532"/>
      <c r="DU30" s="532"/>
      <c r="DV30" s="532"/>
      <c r="DW30" s="532"/>
      <c r="DX30" s="532"/>
      <c r="DY30" s="532"/>
      <c r="DZ30" s="532"/>
      <c r="EA30" s="532"/>
      <c r="EB30" s="532"/>
      <c r="EC30" s="532"/>
      <c r="ED30" s="532"/>
      <c r="EE30" s="532"/>
      <c r="EF30" s="532"/>
      <c r="EG30" s="532"/>
      <c r="EH30" s="532"/>
      <c r="EI30" s="532"/>
      <c r="EJ30" s="532"/>
      <c r="EK30" s="533"/>
    </row>
    <row r="31" spans="1:142" s="25" customFormat="1" ht="12.75" x14ac:dyDescent="0.2">
      <c r="A31" s="313" t="s">
        <v>651</v>
      </c>
      <c r="B31" s="313"/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05" t="s">
        <v>671</v>
      </c>
      <c r="AG31" s="306"/>
      <c r="AH31" s="306"/>
      <c r="AI31" s="306"/>
      <c r="AJ31" s="306"/>
      <c r="AK31" s="306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  <c r="BF31" s="532"/>
      <c r="BG31" s="532"/>
      <c r="BH31" s="532"/>
      <c r="BI31" s="532"/>
      <c r="BJ31" s="532"/>
      <c r="BK31" s="532"/>
      <c r="BL31" s="532"/>
      <c r="BM31" s="532"/>
      <c r="BN31" s="532"/>
      <c r="BO31" s="532"/>
      <c r="BP31" s="532"/>
      <c r="BQ31" s="532"/>
      <c r="BR31" s="532"/>
      <c r="BS31" s="532"/>
      <c r="BT31" s="532"/>
      <c r="BU31" s="532"/>
      <c r="BV31" s="532"/>
      <c r="BW31" s="532"/>
      <c r="BX31" s="532"/>
      <c r="BY31" s="532"/>
      <c r="BZ31" s="532"/>
      <c r="CA31" s="532"/>
      <c r="CB31" s="532"/>
      <c r="CC31" s="532"/>
      <c r="CD31" s="532"/>
      <c r="CE31" s="532"/>
      <c r="CF31" s="532"/>
      <c r="CG31" s="532"/>
      <c r="CH31" s="532"/>
      <c r="CI31" s="532"/>
      <c r="CJ31" s="532"/>
      <c r="CK31" s="532"/>
      <c r="CL31" s="532"/>
      <c r="CM31" s="532"/>
      <c r="CN31" s="532"/>
      <c r="CO31" s="532"/>
      <c r="CP31" s="532"/>
      <c r="CQ31" s="532"/>
      <c r="CR31" s="532"/>
      <c r="CS31" s="532"/>
      <c r="CT31" s="532"/>
      <c r="CU31" s="532"/>
      <c r="CV31" s="532"/>
      <c r="CW31" s="532"/>
      <c r="CX31" s="532"/>
      <c r="CY31" s="532"/>
      <c r="CZ31" s="532"/>
      <c r="DA31" s="532"/>
      <c r="DB31" s="532"/>
      <c r="DC31" s="532"/>
      <c r="DD31" s="532"/>
      <c r="DE31" s="532"/>
      <c r="DF31" s="532"/>
      <c r="DG31" s="532"/>
      <c r="DH31" s="532"/>
      <c r="DI31" s="532"/>
      <c r="DJ31" s="532"/>
      <c r="DK31" s="532"/>
      <c r="DL31" s="532"/>
      <c r="DM31" s="532"/>
      <c r="DN31" s="532"/>
      <c r="DO31" s="532"/>
      <c r="DP31" s="532"/>
      <c r="DQ31" s="532"/>
      <c r="DR31" s="532"/>
      <c r="DS31" s="532"/>
      <c r="DT31" s="532"/>
      <c r="DU31" s="532"/>
      <c r="DV31" s="532"/>
      <c r="DW31" s="532"/>
      <c r="DX31" s="532"/>
      <c r="DY31" s="532"/>
      <c r="DZ31" s="532"/>
      <c r="EA31" s="532"/>
      <c r="EB31" s="532"/>
      <c r="EC31" s="532"/>
      <c r="ED31" s="532"/>
      <c r="EE31" s="532"/>
      <c r="EF31" s="532"/>
      <c r="EG31" s="532"/>
      <c r="EH31" s="532"/>
      <c r="EI31" s="532"/>
      <c r="EJ31" s="532"/>
      <c r="EK31" s="533"/>
    </row>
    <row r="32" spans="1:142" s="25" customFormat="1" ht="12.75" x14ac:dyDescent="0.2">
      <c r="A32" s="337" t="s">
        <v>652</v>
      </c>
      <c r="B32" s="337"/>
      <c r="C32" s="337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  <c r="AC32" s="337"/>
      <c r="AD32" s="337"/>
      <c r="AE32" s="337"/>
      <c r="AF32" s="305"/>
      <c r="AG32" s="306"/>
      <c r="AH32" s="306"/>
      <c r="AI32" s="306"/>
      <c r="AJ32" s="306"/>
      <c r="AK32" s="306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  <c r="BF32" s="532"/>
      <c r="BG32" s="532"/>
      <c r="BH32" s="532"/>
      <c r="BI32" s="532"/>
      <c r="BJ32" s="532"/>
      <c r="BK32" s="532"/>
      <c r="BL32" s="532"/>
      <c r="BM32" s="532"/>
      <c r="BN32" s="532"/>
      <c r="BO32" s="532"/>
      <c r="BP32" s="532"/>
      <c r="BQ32" s="532"/>
      <c r="BR32" s="532"/>
      <c r="BS32" s="532"/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2"/>
      <c r="DN32" s="532"/>
      <c r="DO32" s="532"/>
      <c r="DP32" s="532"/>
      <c r="DQ32" s="532"/>
      <c r="DR32" s="532"/>
      <c r="DS32" s="532"/>
      <c r="DT32" s="532"/>
      <c r="DU32" s="532"/>
      <c r="DV32" s="532"/>
      <c r="DW32" s="532"/>
      <c r="DX32" s="532"/>
      <c r="DY32" s="532"/>
      <c r="DZ32" s="532"/>
      <c r="EA32" s="532"/>
      <c r="EB32" s="532"/>
      <c r="EC32" s="532"/>
      <c r="ED32" s="532"/>
      <c r="EE32" s="532"/>
      <c r="EF32" s="532"/>
      <c r="EG32" s="532"/>
      <c r="EH32" s="532"/>
      <c r="EI32" s="532"/>
      <c r="EJ32" s="532"/>
      <c r="EK32" s="533"/>
    </row>
    <row r="33" spans="1:141" s="25" customFormat="1" ht="12.75" x14ac:dyDescent="0.2">
      <c r="A33" s="301" t="s">
        <v>654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5"/>
      <c r="AG33" s="306"/>
      <c r="AH33" s="306"/>
      <c r="AI33" s="306"/>
      <c r="AJ33" s="306"/>
      <c r="AK33" s="306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/>
      <c r="DM33" s="532"/>
      <c r="DN33" s="532"/>
      <c r="DO33" s="532"/>
      <c r="DP33" s="532"/>
      <c r="DQ33" s="532"/>
      <c r="DR33" s="532"/>
      <c r="DS33" s="532"/>
      <c r="DT33" s="532"/>
      <c r="DU33" s="532"/>
      <c r="DV33" s="532"/>
      <c r="DW33" s="532"/>
      <c r="DX33" s="532"/>
      <c r="DY33" s="532"/>
      <c r="DZ33" s="532"/>
      <c r="EA33" s="532"/>
      <c r="EB33" s="532"/>
      <c r="EC33" s="532"/>
      <c r="ED33" s="532"/>
      <c r="EE33" s="532"/>
      <c r="EF33" s="532"/>
      <c r="EG33" s="532"/>
      <c r="EH33" s="532"/>
      <c r="EI33" s="532"/>
      <c r="EJ33" s="532"/>
      <c r="EK33" s="533"/>
    </row>
    <row r="34" spans="1:141" s="25" customFormat="1" ht="12.75" x14ac:dyDescent="0.2">
      <c r="A34" s="313" t="s">
        <v>655</v>
      </c>
      <c r="B34" s="313"/>
      <c r="C34" s="313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05" t="s">
        <v>672</v>
      </c>
      <c r="AG34" s="306"/>
      <c r="AH34" s="306"/>
      <c r="AI34" s="306"/>
      <c r="AJ34" s="306"/>
      <c r="AK34" s="306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2"/>
      <c r="BO34" s="532"/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A34" s="532"/>
      <c r="DB34" s="532"/>
      <c r="DC34" s="532"/>
      <c r="DD34" s="532"/>
      <c r="DE34" s="532"/>
      <c r="DF34" s="532"/>
      <c r="DG34" s="532"/>
      <c r="DH34" s="532"/>
      <c r="DI34" s="532"/>
      <c r="DJ34" s="532"/>
      <c r="DK34" s="532"/>
      <c r="DL34" s="532"/>
      <c r="DM34" s="532"/>
      <c r="DN34" s="532"/>
      <c r="DO34" s="532"/>
      <c r="DP34" s="532"/>
      <c r="DQ34" s="532"/>
      <c r="DR34" s="532"/>
      <c r="DS34" s="532"/>
      <c r="DT34" s="532"/>
      <c r="DU34" s="532"/>
      <c r="DV34" s="532"/>
      <c r="DW34" s="532"/>
      <c r="DX34" s="532"/>
      <c r="DY34" s="532"/>
      <c r="DZ34" s="532"/>
      <c r="EA34" s="532"/>
      <c r="EB34" s="532"/>
      <c r="EC34" s="532"/>
      <c r="ED34" s="532"/>
      <c r="EE34" s="532"/>
      <c r="EF34" s="532"/>
      <c r="EG34" s="532"/>
      <c r="EH34" s="532"/>
      <c r="EI34" s="532"/>
      <c r="EJ34" s="532"/>
      <c r="EK34" s="533"/>
    </row>
    <row r="35" spans="1:141" s="25" customFormat="1" ht="12.75" x14ac:dyDescent="0.2">
      <c r="A35" s="337" t="s">
        <v>652</v>
      </c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05"/>
      <c r="AG35" s="306"/>
      <c r="AH35" s="306"/>
      <c r="AI35" s="306"/>
      <c r="AJ35" s="306"/>
      <c r="AK35" s="306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2"/>
      <c r="BN35" s="532"/>
      <c r="BO35" s="532"/>
      <c r="BP35" s="532"/>
      <c r="BQ35" s="532"/>
      <c r="BR35" s="532"/>
      <c r="BS35" s="532"/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A35" s="532"/>
      <c r="DB35" s="532"/>
      <c r="DC35" s="532"/>
      <c r="DD35" s="532"/>
      <c r="DE35" s="532"/>
      <c r="DF35" s="532"/>
      <c r="DG35" s="532"/>
      <c r="DH35" s="532"/>
      <c r="DI35" s="532"/>
      <c r="DJ35" s="532"/>
      <c r="DK35" s="532"/>
      <c r="DL35" s="532"/>
      <c r="DM35" s="532"/>
      <c r="DN35" s="532"/>
      <c r="DO35" s="532"/>
      <c r="DP35" s="532"/>
      <c r="DQ35" s="532"/>
      <c r="DR35" s="532"/>
      <c r="DS35" s="532"/>
      <c r="DT35" s="532"/>
      <c r="DU35" s="532"/>
      <c r="DV35" s="532"/>
      <c r="DW35" s="532"/>
      <c r="DX35" s="532"/>
      <c r="DY35" s="532"/>
      <c r="DZ35" s="532"/>
      <c r="EA35" s="532"/>
      <c r="EB35" s="532"/>
      <c r="EC35" s="532"/>
      <c r="ED35" s="532"/>
      <c r="EE35" s="532"/>
      <c r="EF35" s="532"/>
      <c r="EG35" s="532"/>
      <c r="EH35" s="532"/>
      <c r="EI35" s="532"/>
      <c r="EJ35" s="532"/>
      <c r="EK35" s="533"/>
    </row>
    <row r="36" spans="1:141" s="25" customFormat="1" ht="12.75" x14ac:dyDescent="0.2">
      <c r="A36" s="301" t="s">
        <v>653</v>
      </c>
      <c r="B36" s="301"/>
      <c r="C36" s="301"/>
      <c r="D36" s="301"/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1"/>
      <c r="AB36" s="301"/>
      <c r="AC36" s="301"/>
      <c r="AD36" s="301"/>
      <c r="AE36" s="301"/>
      <c r="AF36" s="305"/>
      <c r="AG36" s="306"/>
      <c r="AH36" s="306"/>
      <c r="AI36" s="306"/>
      <c r="AJ36" s="306"/>
      <c r="AK36" s="306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2"/>
      <c r="BN36" s="532"/>
      <c r="BO36" s="532"/>
      <c r="BP36" s="532"/>
      <c r="BQ36" s="532"/>
      <c r="BR36" s="532"/>
      <c r="BS36" s="532"/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A36" s="532"/>
      <c r="DB36" s="532"/>
      <c r="DC36" s="532"/>
      <c r="DD36" s="532"/>
      <c r="DE36" s="532"/>
      <c r="DF36" s="532"/>
      <c r="DG36" s="532"/>
      <c r="DH36" s="532"/>
      <c r="DI36" s="532"/>
      <c r="DJ36" s="532"/>
      <c r="DK36" s="532"/>
      <c r="DL36" s="532"/>
      <c r="DM36" s="532"/>
      <c r="DN36" s="532"/>
      <c r="DO36" s="532"/>
      <c r="DP36" s="532"/>
      <c r="DQ36" s="532"/>
      <c r="DR36" s="532"/>
      <c r="DS36" s="532"/>
      <c r="DT36" s="532"/>
      <c r="DU36" s="532"/>
      <c r="DV36" s="532"/>
      <c r="DW36" s="532"/>
      <c r="DX36" s="532"/>
      <c r="DY36" s="532"/>
      <c r="DZ36" s="532"/>
      <c r="EA36" s="532"/>
      <c r="EB36" s="532"/>
      <c r="EC36" s="532"/>
      <c r="ED36" s="532"/>
      <c r="EE36" s="532"/>
      <c r="EF36" s="532"/>
      <c r="EG36" s="532"/>
      <c r="EH36" s="532"/>
      <c r="EI36" s="532"/>
      <c r="EJ36" s="532"/>
      <c r="EK36" s="533"/>
    </row>
    <row r="37" spans="1:141" s="25" customFormat="1" ht="12.75" x14ac:dyDescent="0.2">
      <c r="A37" s="313" t="s">
        <v>655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05" t="s">
        <v>673</v>
      </c>
      <c r="AG37" s="306"/>
      <c r="AH37" s="306"/>
      <c r="AI37" s="306"/>
      <c r="AJ37" s="306"/>
      <c r="AK37" s="306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A37" s="532"/>
      <c r="DB37" s="532"/>
      <c r="DC37" s="532"/>
      <c r="DD37" s="532"/>
      <c r="DE37" s="532"/>
      <c r="DF37" s="532"/>
      <c r="DG37" s="532"/>
      <c r="DH37" s="532"/>
      <c r="DI37" s="532"/>
      <c r="DJ37" s="532"/>
      <c r="DK37" s="532"/>
      <c r="DL37" s="532"/>
      <c r="DM37" s="532"/>
      <c r="DN37" s="532"/>
      <c r="DO37" s="532"/>
      <c r="DP37" s="532"/>
      <c r="DQ37" s="532"/>
      <c r="DR37" s="532"/>
      <c r="DS37" s="532"/>
      <c r="DT37" s="532"/>
      <c r="DU37" s="532"/>
      <c r="DV37" s="532"/>
      <c r="DW37" s="532"/>
      <c r="DX37" s="532"/>
      <c r="DY37" s="532"/>
      <c r="DZ37" s="532"/>
      <c r="EA37" s="532"/>
      <c r="EB37" s="532"/>
      <c r="EC37" s="532"/>
      <c r="ED37" s="532"/>
      <c r="EE37" s="532"/>
      <c r="EF37" s="532"/>
      <c r="EG37" s="532"/>
      <c r="EH37" s="532"/>
      <c r="EI37" s="532"/>
      <c r="EJ37" s="532"/>
      <c r="EK37" s="533"/>
    </row>
    <row r="38" spans="1:141" s="25" customFormat="1" ht="12.75" x14ac:dyDescent="0.2">
      <c r="A38" s="337" t="s">
        <v>652</v>
      </c>
      <c r="B38" s="337"/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05"/>
      <c r="AG38" s="306"/>
      <c r="AH38" s="306"/>
      <c r="AI38" s="306"/>
      <c r="AJ38" s="306"/>
      <c r="AK38" s="306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2"/>
      <c r="BN38" s="532"/>
      <c r="BO38" s="532"/>
      <c r="BP38" s="532"/>
      <c r="BQ38" s="532"/>
      <c r="BR38" s="532"/>
      <c r="BS38" s="532"/>
      <c r="BT38" s="532"/>
      <c r="BU38" s="532"/>
      <c r="BV38" s="532"/>
      <c r="BW38" s="532"/>
      <c r="BX38" s="532"/>
      <c r="BY38" s="532"/>
      <c r="BZ38" s="532"/>
      <c r="CA38" s="532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A38" s="532"/>
      <c r="DB38" s="532"/>
      <c r="DC38" s="532"/>
      <c r="DD38" s="532"/>
      <c r="DE38" s="532"/>
      <c r="DF38" s="532"/>
      <c r="DG38" s="532"/>
      <c r="DH38" s="532"/>
      <c r="DI38" s="532"/>
      <c r="DJ38" s="532"/>
      <c r="DK38" s="532"/>
      <c r="DL38" s="532"/>
      <c r="DM38" s="532"/>
      <c r="DN38" s="532"/>
      <c r="DO38" s="532"/>
      <c r="DP38" s="532"/>
      <c r="DQ38" s="532"/>
      <c r="DR38" s="532"/>
      <c r="DS38" s="532"/>
      <c r="DT38" s="532"/>
      <c r="DU38" s="532"/>
      <c r="DV38" s="532"/>
      <c r="DW38" s="532"/>
      <c r="DX38" s="532"/>
      <c r="DY38" s="532"/>
      <c r="DZ38" s="532"/>
      <c r="EA38" s="532"/>
      <c r="EB38" s="532"/>
      <c r="EC38" s="532"/>
      <c r="ED38" s="532"/>
      <c r="EE38" s="532"/>
      <c r="EF38" s="532"/>
      <c r="EG38" s="532"/>
      <c r="EH38" s="532"/>
      <c r="EI38" s="532"/>
      <c r="EJ38" s="532"/>
      <c r="EK38" s="533"/>
    </row>
    <row r="39" spans="1:141" s="25" customFormat="1" ht="12.75" x14ac:dyDescent="0.2">
      <c r="A39" s="301" t="s">
        <v>654</v>
      </c>
      <c r="B39" s="301"/>
      <c r="C39" s="301"/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  <c r="AA39" s="301"/>
      <c r="AB39" s="301"/>
      <c r="AC39" s="301"/>
      <c r="AD39" s="301"/>
      <c r="AE39" s="301"/>
      <c r="AF39" s="305"/>
      <c r="AG39" s="306"/>
      <c r="AH39" s="306"/>
      <c r="AI39" s="306"/>
      <c r="AJ39" s="306"/>
      <c r="AK39" s="306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532"/>
      <c r="BJ39" s="532"/>
      <c r="BK39" s="532"/>
      <c r="BL39" s="532"/>
      <c r="BM39" s="532"/>
      <c r="BN39" s="532"/>
      <c r="BO39" s="532"/>
      <c r="BP39" s="532"/>
      <c r="BQ39" s="532"/>
      <c r="BR39" s="532"/>
      <c r="BS39" s="532"/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2"/>
      <c r="DS39" s="532"/>
      <c r="DT39" s="532"/>
      <c r="DU39" s="532"/>
      <c r="DV39" s="532"/>
      <c r="DW39" s="532"/>
      <c r="DX39" s="532"/>
      <c r="DY39" s="532"/>
      <c r="DZ39" s="532"/>
      <c r="EA39" s="532"/>
      <c r="EB39" s="532"/>
      <c r="EC39" s="532"/>
      <c r="ED39" s="532"/>
      <c r="EE39" s="532"/>
      <c r="EF39" s="532"/>
      <c r="EG39" s="532"/>
      <c r="EH39" s="532"/>
      <c r="EI39" s="532"/>
      <c r="EJ39" s="532"/>
      <c r="EK39" s="533"/>
    </row>
    <row r="40" spans="1:141" s="25" customFormat="1" ht="12.75" x14ac:dyDescent="0.2">
      <c r="A40" s="313" t="s">
        <v>735</v>
      </c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05" t="s">
        <v>674</v>
      </c>
      <c r="AG40" s="306"/>
      <c r="AH40" s="306"/>
      <c r="AI40" s="306"/>
      <c r="AJ40" s="306"/>
      <c r="AK40" s="306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2"/>
      <c r="BN40" s="532"/>
      <c r="BO40" s="532"/>
      <c r="BP40" s="532"/>
      <c r="BQ40" s="532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2"/>
      <c r="DU40" s="532"/>
      <c r="DV40" s="532"/>
      <c r="DW40" s="532"/>
      <c r="DX40" s="532"/>
      <c r="DY40" s="532"/>
      <c r="DZ40" s="532"/>
      <c r="EA40" s="532"/>
      <c r="EB40" s="532"/>
      <c r="EC40" s="532"/>
      <c r="ED40" s="532"/>
      <c r="EE40" s="532"/>
      <c r="EF40" s="532"/>
      <c r="EG40" s="532"/>
      <c r="EH40" s="532"/>
      <c r="EI40" s="532"/>
      <c r="EJ40" s="532"/>
      <c r="EK40" s="533"/>
    </row>
    <row r="41" spans="1:141" s="25" customFormat="1" ht="12.75" x14ac:dyDescent="0.2">
      <c r="A41" s="301" t="s">
        <v>736</v>
      </c>
      <c r="B41" s="301"/>
      <c r="C41" s="301"/>
      <c r="D41" s="301"/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1"/>
      <c r="AB41" s="301"/>
      <c r="AC41" s="301"/>
      <c r="AD41" s="301"/>
      <c r="AE41" s="301"/>
      <c r="AF41" s="305"/>
      <c r="AG41" s="306"/>
      <c r="AH41" s="306"/>
      <c r="AI41" s="306"/>
      <c r="AJ41" s="306"/>
      <c r="AK41" s="306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532"/>
      <c r="BF41" s="532"/>
      <c r="BG41" s="532"/>
      <c r="BH41" s="532"/>
      <c r="BI41" s="532"/>
      <c r="BJ41" s="532"/>
      <c r="BK41" s="532"/>
      <c r="BL41" s="532"/>
      <c r="BM41" s="532"/>
      <c r="BN41" s="532"/>
      <c r="BO41" s="532"/>
      <c r="BP41" s="532"/>
      <c r="BQ41" s="532"/>
      <c r="BR41" s="532"/>
      <c r="BS41" s="532"/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2"/>
      <c r="DU41" s="532"/>
      <c r="DV41" s="532"/>
      <c r="DW41" s="532"/>
      <c r="DX41" s="532"/>
      <c r="DY41" s="532"/>
      <c r="DZ41" s="532"/>
      <c r="EA41" s="532"/>
      <c r="EB41" s="532"/>
      <c r="EC41" s="532"/>
      <c r="ED41" s="532"/>
      <c r="EE41" s="532"/>
      <c r="EF41" s="532"/>
      <c r="EG41" s="532"/>
      <c r="EH41" s="532"/>
      <c r="EI41" s="532"/>
      <c r="EJ41" s="532"/>
      <c r="EK41" s="533"/>
    </row>
    <row r="42" spans="1:141" s="25" customFormat="1" ht="15" customHeight="1" x14ac:dyDescent="0.2">
      <c r="A42" s="328" t="s">
        <v>657</v>
      </c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05" t="s">
        <v>675</v>
      </c>
      <c r="AG42" s="306"/>
      <c r="AH42" s="306"/>
      <c r="AI42" s="306"/>
      <c r="AJ42" s="306"/>
      <c r="AK42" s="306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3"/>
    </row>
    <row r="43" spans="1:141" s="25" customFormat="1" ht="15" customHeight="1" x14ac:dyDescent="0.2">
      <c r="A43" s="290" t="s">
        <v>658</v>
      </c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305" t="s">
        <v>579</v>
      </c>
      <c r="AG43" s="306"/>
      <c r="AH43" s="306"/>
      <c r="AI43" s="306"/>
      <c r="AJ43" s="306"/>
      <c r="AK43" s="306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3"/>
    </row>
    <row r="44" spans="1:141" s="25" customFormat="1" ht="15" customHeight="1" x14ac:dyDescent="0.2">
      <c r="A44" s="290" t="s">
        <v>659</v>
      </c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305" t="s">
        <v>676</v>
      </c>
      <c r="AG44" s="306"/>
      <c r="AH44" s="306"/>
      <c r="AI44" s="306"/>
      <c r="AJ44" s="306"/>
      <c r="AK44" s="306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3"/>
    </row>
    <row r="45" spans="1:141" s="25" customFormat="1" ht="12.75" x14ac:dyDescent="0.2">
      <c r="A45" s="304" t="s">
        <v>660</v>
      </c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04"/>
      <c r="AF45" s="305" t="s">
        <v>677</v>
      </c>
      <c r="AG45" s="306"/>
      <c r="AH45" s="306"/>
      <c r="AI45" s="306"/>
      <c r="AJ45" s="306"/>
      <c r="AK45" s="306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3"/>
    </row>
    <row r="46" spans="1:141" s="25" customFormat="1" ht="12.75" x14ac:dyDescent="0.2">
      <c r="A46" s="691" t="s">
        <v>661</v>
      </c>
      <c r="B46" s="691"/>
      <c r="C46" s="691"/>
      <c r="D46" s="691"/>
      <c r="E46" s="691"/>
      <c r="F46" s="691"/>
      <c r="G46" s="691"/>
      <c r="H46" s="691"/>
      <c r="I46" s="691"/>
      <c r="J46" s="691"/>
      <c r="K46" s="691"/>
      <c r="L46" s="691"/>
      <c r="M46" s="691"/>
      <c r="N46" s="691"/>
      <c r="O46" s="691"/>
      <c r="P46" s="691"/>
      <c r="Q46" s="691"/>
      <c r="R46" s="691"/>
      <c r="S46" s="691"/>
      <c r="T46" s="691"/>
      <c r="U46" s="691"/>
      <c r="V46" s="691"/>
      <c r="W46" s="691"/>
      <c r="X46" s="691"/>
      <c r="Y46" s="691"/>
      <c r="Z46" s="691"/>
      <c r="AA46" s="691"/>
      <c r="AB46" s="691"/>
      <c r="AC46" s="691"/>
      <c r="AD46" s="691"/>
      <c r="AE46" s="691"/>
      <c r="AF46" s="305"/>
      <c r="AG46" s="306"/>
      <c r="AH46" s="306"/>
      <c r="AI46" s="306"/>
      <c r="AJ46" s="306"/>
      <c r="AK46" s="306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3"/>
    </row>
    <row r="47" spans="1:141" s="25" customFormat="1" ht="12.75" x14ac:dyDescent="0.2">
      <c r="A47" s="691" t="s">
        <v>662</v>
      </c>
      <c r="B47" s="691"/>
      <c r="C47" s="691"/>
      <c r="D47" s="691"/>
      <c r="E47" s="691"/>
      <c r="F47" s="691"/>
      <c r="G47" s="691"/>
      <c r="H47" s="691"/>
      <c r="I47" s="691"/>
      <c r="J47" s="691"/>
      <c r="K47" s="691"/>
      <c r="L47" s="691"/>
      <c r="M47" s="691"/>
      <c r="N47" s="691"/>
      <c r="O47" s="691"/>
      <c r="P47" s="691"/>
      <c r="Q47" s="691"/>
      <c r="R47" s="691"/>
      <c r="S47" s="691"/>
      <c r="T47" s="691"/>
      <c r="U47" s="691"/>
      <c r="V47" s="691"/>
      <c r="W47" s="691"/>
      <c r="X47" s="691"/>
      <c r="Y47" s="691"/>
      <c r="Z47" s="691"/>
      <c r="AA47" s="691"/>
      <c r="AB47" s="691"/>
      <c r="AC47" s="691"/>
      <c r="AD47" s="691"/>
      <c r="AE47" s="691"/>
      <c r="AF47" s="305"/>
      <c r="AG47" s="306"/>
      <c r="AH47" s="306"/>
      <c r="AI47" s="306"/>
      <c r="AJ47" s="306"/>
      <c r="AK47" s="306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3"/>
    </row>
    <row r="48" spans="1:141" s="25" customFormat="1" ht="12.75" x14ac:dyDescent="0.2">
      <c r="A48" s="290" t="s">
        <v>663</v>
      </c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305"/>
      <c r="AG48" s="306"/>
      <c r="AH48" s="306"/>
      <c r="AI48" s="306"/>
      <c r="AJ48" s="306"/>
      <c r="AK48" s="306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3"/>
    </row>
    <row r="49" spans="1:141" s="25" customFormat="1" ht="15" customHeight="1" x14ac:dyDescent="0.2">
      <c r="A49" s="290" t="s">
        <v>664</v>
      </c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305" t="s">
        <v>678</v>
      </c>
      <c r="AG49" s="306"/>
      <c r="AH49" s="306"/>
      <c r="AI49" s="306"/>
      <c r="AJ49" s="306"/>
      <c r="AK49" s="306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3"/>
    </row>
    <row r="50" spans="1:141" s="25" customFormat="1" ht="15" customHeight="1" x14ac:dyDescent="0.2">
      <c r="A50" s="290" t="s">
        <v>779</v>
      </c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305" t="s">
        <v>679</v>
      </c>
      <c r="AG50" s="306"/>
      <c r="AH50" s="306"/>
      <c r="AI50" s="306"/>
      <c r="AJ50" s="306"/>
      <c r="AK50" s="306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3"/>
    </row>
    <row r="51" spans="1:141" s="25" customFormat="1" ht="15" customHeight="1" x14ac:dyDescent="0.2">
      <c r="A51" s="290" t="s">
        <v>665</v>
      </c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305" t="s">
        <v>680</v>
      </c>
      <c r="AG51" s="306"/>
      <c r="AH51" s="306"/>
      <c r="AI51" s="306"/>
      <c r="AJ51" s="306"/>
      <c r="AK51" s="306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3"/>
    </row>
    <row r="52" spans="1:141" s="25" customFormat="1" ht="12.75" x14ac:dyDescent="0.2">
      <c r="A52" s="336" t="s">
        <v>666</v>
      </c>
      <c r="B52" s="33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  <c r="Y52" s="336"/>
      <c r="Z52" s="336"/>
      <c r="AA52" s="336"/>
      <c r="AB52" s="336"/>
      <c r="AC52" s="336"/>
      <c r="AD52" s="336"/>
      <c r="AE52" s="336"/>
      <c r="AF52" s="305" t="s">
        <v>681</v>
      </c>
      <c r="AG52" s="306"/>
      <c r="AH52" s="306"/>
      <c r="AI52" s="306"/>
      <c r="AJ52" s="306"/>
      <c r="AK52" s="306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3"/>
    </row>
    <row r="53" spans="1:141" s="25" customFormat="1" ht="12.75" x14ac:dyDescent="0.2">
      <c r="A53" s="290" t="s">
        <v>667</v>
      </c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305"/>
      <c r="AG53" s="306"/>
      <c r="AH53" s="306"/>
      <c r="AI53" s="306"/>
      <c r="AJ53" s="306"/>
      <c r="AK53" s="306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3"/>
    </row>
    <row r="54" spans="1:141" s="25" customFormat="1" ht="15" customHeight="1" x14ac:dyDescent="0.2">
      <c r="A54" s="286" t="s">
        <v>668</v>
      </c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696"/>
      <c r="AF54" s="305" t="s">
        <v>682</v>
      </c>
      <c r="AG54" s="306"/>
      <c r="AH54" s="306"/>
      <c r="AI54" s="306"/>
      <c r="AJ54" s="306"/>
      <c r="AK54" s="306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2"/>
      <c r="DU54" s="532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3"/>
    </row>
    <row r="55" spans="1:141" s="25" customFormat="1" ht="15" customHeight="1" x14ac:dyDescent="0.2">
      <c r="A55" s="692" t="s">
        <v>683</v>
      </c>
      <c r="B55" s="692"/>
      <c r="C55" s="692"/>
      <c r="D55" s="692"/>
      <c r="E55" s="692"/>
      <c r="F55" s="692"/>
      <c r="G55" s="692"/>
      <c r="H55" s="692"/>
      <c r="I55" s="692"/>
      <c r="J55" s="692"/>
      <c r="K55" s="692"/>
      <c r="L55" s="692"/>
      <c r="M55" s="692"/>
      <c r="N55" s="692"/>
      <c r="O55" s="692"/>
      <c r="P55" s="692"/>
      <c r="Q55" s="692"/>
      <c r="R55" s="692"/>
      <c r="S55" s="692"/>
      <c r="T55" s="692"/>
      <c r="U55" s="692"/>
      <c r="V55" s="692"/>
      <c r="W55" s="692"/>
      <c r="X55" s="692"/>
      <c r="Y55" s="692"/>
      <c r="Z55" s="692"/>
      <c r="AA55" s="692"/>
      <c r="AB55" s="692"/>
      <c r="AC55" s="692"/>
      <c r="AD55" s="692"/>
      <c r="AE55" s="693"/>
      <c r="AF55" s="694">
        <v>2000</v>
      </c>
      <c r="AG55" s="695"/>
      <c r="AH55" s="695"/>
      <c r="AI55" s="695"/>
      <c r="AJ55" s="695"/>
      <c r="AK55" s="695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532"/>
      <c r="BV55" s="532"/>
      <c r="BW55" s="532"/>
      <c r="BX55" s="532"/>
      <c r="BY55" s="532"/>
      <c r="BZ55" s="532"/>
      <c r="CA55" s="532"/>
      <c r="CB55" s="532"/>
      <c r="CC55" s="532"/>
      <c r="CD55" s="532"/>
      <c r="CE55" s="532"/>
      <c r="CF55" s="532"/>
      <c r="CG55" s="532"/>
      <c r="CH55" s="532"/>
      <c r="CI55" s="532"/>
      <c r="CJ55" s="532"/>
      <c r="CK55" s="532"/>
      <c r="CL55" s="532"/>
      <c r="CM55" s="532"/>
      <c r="CN55" s="532"/>
      <c r="CO55" s="532"/>
      <c r="CP55" s="532"/>
      <c r="CQ55" s="532"/>
      <c r="CR55" s="532"/>
      <c r="CS55" s="532"/>
      <c r="CT55" s="532"/>
      <c r="CU55" s="532"/>
      <c r="CV55" s="532"/>
      <c r="CW55" s="532"/>
      <c r="CX55" s="532"/>
      <c r="CY55" s="532"/>
      <c r="CZ55" s="532"/>
      <c r="DA55" s="532"/>
      <c r="DB55" s="532"/>
      <c r="DC55" s="532"/>
      <c r="DD55" s="532"/>
      <c r="DE55" s="532"/>
      <c r="DF55" s="532"/>
      <c r="DG55" s="532"/>
      <c r="DH55" s="532"/>
      <c r="DI55" s="532"/>
      <c r="DJ55" s="532"/>
      <c r="DK55" s="532"/>
      <c r="DL55" s="532"/>
      <c r="DM55" s="532"/>
      <c r="DN55" s="532"/>
      <c r="DO55" s="532"/>
      <c r="DP55" s="532"/>
      <c r="DQ55" s="532"/>
      <c r="DR55" s="532"/>
      <c r="DS55" s="532"/>
      <c r="DT55" s="532"/>
      <c r="DU55" s="532"/>
      <c r="DV55" s="532"/>
      <c r="DW55" s="532"/>
      <c r="DX55" s="532"/>
      <c r="DY55" s="532"/>
      <c r="DZ55" s="532"/>
      <c r="EA55" s="532"/>
      <c r="EB55" s="532"/>
      <c r="EC55" s="532"/>
      <c r="ED55" s="532"/>
      <c r="EE55" s="532"/>
      <c r="EF55" s="532"/>
      <c r="EG55" s="532"/>
      <c r="EH55" s="532"/>
      <c r="EI55" s="532"/>
      <c r="EJ55" s="532"/>
      <c r="EK55" s="533"/>
    </row>
    <row r="56" spans="1:141" s="25" customFormat="1" ht="15" customHeight="1" x14ac:dyDescent="0.2">
      <c r="A56" s="286" t="s">
        <v>684</v>
      </c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629">
        <v>2100</v>
      </c>
      <c r="AG56" s="525"/>
      <c r="AH56" s="525"/>
      <c r="AI56" s="525"/>
      <c r="AJ56" s="525"/>
      <c r="AK56" s="525"/>
      <c r="AL56" s="532"/>
      <c r="AM56" s="532"/>
      <c r="AN56" s="532"/>
      <c r="AO56" s="532"/>
      <c r="AP56" s="532"/>
      <c r="AQ56" s="532"/>
      <c r="AR56" s="532"/>
      <c r="AS56" s="532"/>
      <c r="AT56" s="532"/>
      <c r="AU56" s="532"/>
      <c r="AV56" s="532"/>
      <c r="AW56" s="532"/>
      <c r="AX56" s="532"/>
      <c r="AY56" s="532"/>
      <c r="AZ56" s="532"/>
      <c r="BA56" s="532"/>
      <c r="BB56" s="532"/>
      <c r="BC56" s="532"/>
      <c r="BD56" s="532"/>
      <c r="BE56" s="532"/>
      <c r="BF56" s="532"/>
      <c r="BG56" s="532"/>
      <c r="BH56" s="532"/>
      <c r="BI56" s="532"/>
      <c r="BJ56" s="532"/>
      <c r="BK56" s="532"/>
      <c r="BL56" s="532"/>
      <c r="BM56" s="532"/>
      <c r="BN56" s="532"/>
      <c r="BO56" s="532"/>
      <c r="BP56" s="532"/>
      <c r="BQ56" s="532"/>
      <c r="BR56" s="532"/>
      <c r="BS56" s="532"/>
      <c r="BT56" s="532"/>
      <c r="BU56" s="532"/>
      <c r="BV56" s="532"/>
      <c r="BW56" s="532"/>
      <c r="BX56" s="532"/>
      <c r="BY56" s="532"/>
      <c r="BZ56" s="532"/>
      <c r="CA56" s="532"/>
      <c r="CB56" s="532"/>
      <c r="CC56" s="532"/>
      <c r="CD56" s="532"/>
      <c r="CE56" s="532"/>
      <c r="CF56" s="532"/>
      <c r="CG56" s="532"/>
      <c r="CH56" s="532"/>
      <c r="CI56" s="532"/>
      <c r="CJ56" s="532"/>
      <c r="CK56" s="532"/>
      <c r="CL56" s="532"/>
      <c r="CM56" s="532"/>
      <c r="CN56" s="532"/>
      <c r="CO56" s="532"/>
      <c r="CP56" s="532"/>
      <c r="CQ56" s="532"/>
      <c r="CR56" s="532"/>
      <c r="CS56" s="532"/>
      <c r="CT56" s="532"/>
      <c r="CU56" s="532"/>
      <c r="CV56" s="532"/>
      <c r="CW56" s="532"/>
      <c r="CX56" s="532"/>
      <c r="CY56" s="532"/>
      <c r="CZ56" s="532"/>
      <c r="DA56" s="532"/>
      <c r="DB56" s="532"/>
      <c r="DC56" s="532"/>
      <c r="DD56" s="532"/>
      <c r="DE56" s="532"/>
      <c r="DF56" s="532"/>
      <c r="DG56" s="532"/>
      <c r="DH56" s="532"/>
      <c r="DI56" s="532"/>
      <c r="DJ56" s="532"/>
      <c r="DK56" s="532"/>
      <c r="DL56" s="532"/>
      <c r="DM56" s="532"/>
      <c r="DN56" s="532"/>
      <c r="DO56" s="532"/>
      <c r="DP56" s="532"/>
      <c r="DQ56" s="532"/>
      <c r="DR56" s="532"/>
      <c r="DS56" s="532"/>
      <c r="DT56" s="532"/>
      <c r="DU56" s="532"/>
      <c r="DV56" s="532"/>
      <c r="DW56" s="532"/>
      <c r="DX56" s="532"/>
      <c r="DY56" s="532"/>
      <c r="DZ56" s="532"/>
      <c r="EA56" s="532"/>
      <c r="EB56" s="532"/>
      <c r="EC56" s="532"/>
      <c r="ED56" s="532"/>
      <c r="EE56" s="532"/>
      <c r="EF56" s="532"/>
      <c r="EG56" s="532"/>
      <c r="EH56" s="532"/>
      <c r="EI56" s="532"/>
      <c r="EJ56" s="532"/>
      <c r="EK56" s="533"/>
    </row>
    <row r="57" spans="1:141" s="36" customFormat="1" ht="12.75" customHeight="1" x14ac:dyDescent="0.2">
      <c r="A57" s="313" t="s">
        <v>647</v>
      </c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629">
        <v>2101</v>
      </c>
      <c r="AG57" s="525"/>
      <c r="AH57" s="525"/>
      <c r="AI57" s="525"/>
      <c r="AJ57" s="525"/>
      <c r="AK57" s="525"/>
      <c r="AL57" s="532"/>
      <c r="AM57" s="532"/>
      <c r="AN57" s="532"/>
      <c r="AO57" s="532"/>
      <c r="AP57" s="532"/>
      <c r="AQ57" s="532"/>
      <c r="AR57" s="532"/>
      <c r="AS57" s="532"/>
      <c r="AT57" s="532"/>
      <c r="AU57" s="532"/>
      <c r="AV57" s="532"/>
      <c r="AW57" s="532"/>
      <c r="AX57" s="532"/>
      <c r="AY57" s="532"/>
      <c r="AZ57" s="532"/>
      <c r="BA57" s="532"/>
      <c r="BB57" s="532"/>
      <c r="BC57" s="532"/>
      <c r="BD57" s="532"/>
      <c r="BE57" s="532"/>
      <c r="BF57" s="532"/>
      <c r="BG57" s="532"/>
      <c r="BH57" s="532"/>
      <c r="BI57" s="532"/>
      <c r="BJ57" s="532"/>
      <c r="BK57" s="532"/>
      <c r="BL57" s="532"/>
      <c r="BM57" s="532"/>
      <c r="BN57" s="532"/>
      <c r="BO57" s="532"/>
      <c r="BP57" s="532"/>
      <c r="BQ57" s="532"/>
      <c r="BR57" s="532"/>
      <c r="BS57" s="532"/>
      <c r="BT57" s="532"/>
      <c r="BU57" s="532"/>
      <c r="BV57" s="532"/>
      <c r="BW57" s="532"/>
      <c r="BX57" s="532"/>
      <c r="BY57" s="532"/>
      <c r="BZ57" s="532"/>
      <c r="CA57" s="532"/>
      <c r="CB57" s="532"/>
      <c r="CC57" s="532"/>
      <c r="CD57" s="532"/>
      <c r="CE57" s="532"/>
      <c r="CF57" s="532"/>
      <c r="CG57" s="532"/>
      <c r="CH57" s="532"/>
      <c r="CI57" s="532"/>
      <c r="CJ57" s="532"/>
      <c r="CK57" s="532"/>
      <c r="CL57" s="532"/>
      <c r="CM57" s="532"/>
      <c r="CN57" s="532"/>
      <c r="CO57" s="532"/>
      <c r="CP57" s="532"/>
      <c r="CQ57" s="532"/>
      <c r="CR57" s="532"/>
      <c r="CS57" s="532"/>
      <c r="CT57" s="532"/>
      <c r="CU57" s="532"/>
      <c r="CV57" s="532"/>
      <c r="CW57" s="532"/>
      <c r="CX57" s="532"/>
      <c r="CY57" s="532"/>
      <c r="CZ57" s="532"/>
      <c r="DA57" s="532"/>
      <c r="DB57" s="532"/>
      <c r="DC57" s="532"/>
      <c r="DD57" s="532"/>
      <c r="DE57" s="532"/>
      <c r="DF57" s="532"/>
      <c r="DG57" s="532"/>
      <c r="DH57" s="532"/>
      <c r="DI57" s="532"/>
      <c r="DJ57" s="532"/>
      <c r="DK57" s="532"/>
      <c r="DL57" s="532"/>
      <c r="DM57" s="532"/>
      <c r="DN57" s="532"/>
      <c r="DO57" s="532"/>
      <c r="DP57" s="532"/>
      <c r="DQ57" s="532"/>
      <c r="DR57" s="532"/>
      <c r="DS57" s="532"/>
      <c r="DT57" s="532"/>
      <c r="DU57" s="532"/>
      <c r="DV57" s="532"/>
      <c r="DW57" s="532"/>
      <c r="DX57" s="532"/>
      <c r="DY57" s="532"/>
      <c r="DZ57" s="532"/>
      <c r="EA57" s="532"/>
      <c r="EB57" s="532"/>
      <c r="EC57" s="532"/>
      <c r="ED57" s="532"/>
      <c r="EE57" s="532"/>
      <c r="EF57" s="532"/>
      <c r="EG57" s="532"/>
      <c r="EH57" s="532"/>
      <c r="EI57" s="532"/>
      <c r="EJ57" s="532"/>
      <c r="EK57" s="533"/>
    </row>
    <row r="58" spans="1:141" s="25" customFormat="1" ht="12.75" x14ac:dyDescent="0.2">
      <c r="A58" s="301" t="s">
        <v>685</v>
      </c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629"/>
      <c r="AG58" s="525"/>
      <c r="AH58" s="525"/>
      <c r="AI58" s="525"/>
      <c r="AJ58" s="525"/>
      <c r="AK58" s="525"/>
      <c r="AL58" s="532"/>
      <c r="AM58" s="532"/>
      <c r="AN58" s="532"/>
      <c r="AO58" s="532"/>
      <c r="AP58" s="532"/>
      <c r="AQ58" s="532"/>
      <c r="AR58" s="532"/>
      <c r="AS58" s="532"/>
      <c r="AT58" s="532"/>
      <c r="AU58" s="532"/>
      <c r="AV58" s="532"/>
      <c r="AW58" s="532"/>
      <c r="AX58" s="532"/>
      <c r="AY58" s="532"/>
      <c r="AZ58" s="532"/>
      <c r="BA58" s="532"/>
      <c r="BB58" s="532"/>
      <c r="BC58" s="532"/>
      <c r="BD58" s="532"/>
      <c r="BE58" s="532"/>
      <c r="BF58" s="532"/>
      <c r="BG58" s="532"/>
      <c r="BH58" s="532"/>
      <c r="BI58" s="532"/>
      <c r="BJ58" s="532"/>
      <c r="BK58" s="532"/>
      <c r="BL58" s="532"/>
      <c r="BM58" s="532"/>
      <c r="BN58" s="532"/>
      <c r="BO58" s="532"/>
      <c r="BP58" s="532"/>
      <c r="BQ58" s="532"/>
      <c r="BR58" s="532"/>
      <c r="BS58" s="532"/>
      <c r="BT58" s="532"/>
      <c r="BU58" s="532"/>
      <c r="BV58" s="532"/>
      <c r="BW58" s="532"/>
      <c r="BX58" s="532"/>
      <c r="BY58" s="532"/>
      <c r="BZ58" s="532"/>
      <c r="CA58" s="532"/>
      <c r="CB58" s="532"/>
      <c r="CC58" s="532"/>
      <c r="CD58" s="532"/>
      <c r="CE58" s="532"/>
      <c r="CF58" s="532"/>
      <c r="CG58" s="532"/>
      <c r="CH58" s="532"/>
      <c r="CI58" s="532"/>
      <c r="CJ58" s="532"/>
      <c r="CK58" s="532"/>
      <c r="CL58" s="532"/>
      <c r="CM58" s="532"/>
      <c r="CN58" s="532"/>
      <c r="CO58" s="532"/>
      <c r="CP58" s="532"/>
      <c r="CQ58" s="532"/>
      <c r="CR58" s="532"/>
      <c r="CS58" s="532"/>
      <c r="CT58" s="532"/>
      <c r="CU58" s="532"/>
      <c r="CV58" s="532"/>
      <c r="CW58" s="532"/>
      <c r="CX58" s="532"/>
      <c r="CY58" s="532"/>
      <c r="CZ58" s="532"/>
      <c r="DA58" s="532"/>
      <c r="DB58" s="532"/>
      <c r="DC58" s="532"/>
      <c r="DD58" s="532"/>
      <c r="DE58" s="532"/>
      <c r="DF58" s="532"/>
      <c r="DG58" s="532"/>
      <c r="DH58" s="532"/>
      <c r="DI58" s="532"/>
      <c r="DJ58" s="532"/>
      <c r="DK58" s="532"/>
      <c r="DL58" s="532"/>
      <c r="DM58" s="532"/>
      <c r="DN58" s="532"/>
      <c r="DO58" s="532"/>
      <c r="DP58" s="532"/>
      <c r="DQ58" s="532"/>
      <c r="DR58" s="532"/>
      <c r="DS58" s="532"/>
      <c r="DT58" s="532"/>
      <c r="DU58" s="532"/>
      <c r="DV58" s="532"/>
      <c r="DW58" s="532"/>
      <c r="DX58" s="532"/>
      <c r="DY58" s="532"/>
      <c r="DZ58" s="532"/>
      <c r="EA58" s="532"/>
      <c r="EB58" s="532"/>
      <c r="EC58" s="532"/>
      <c r="ED58" s="532"/>
      <c r="EE58" s="532"/>
      <c r="EF58" s="532"/>
      <c r="EG58" s="532"/>
      <c r="EH58" s="532"/>
      <c r="EI58" s="532"/>
      <c r="EJ58" s="532"/>
      <c r="EK58" s="533"/>
    </row>
    <row r="59" spans="1:141" s="25" customFormat="1" ht="15" customHeight="1" x14ac:dyDescent="0.2">
      <c r="A59" s="301" t="s">
        <v>686</v>
      </c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629">
        <v>2102</v>
      </c>
      <c r="AG59" s="525"/>
      <c r="AH59" s="525"/>
      <c r="AI59" s="525"/>
      <c r="AJ59" s="525"/>
      <c r="AK59" s="525"/>
      <c r="AL59" s="532"/>
      <c r="AM59" s="532"/>
      <c r="AN59" s="532"/>
      <c r="AO59" s="532"/>
      <c r="AP59" s="532"/>
      <c r="AQ59" s="532"/>
      <c r="AR59" s="532"/>
      <c r="AS59" s="532"/>
      <c r="AT59" s="532"/>
      <c r="AU59" s="532"/>
      <c r="AV59" s="532"/>
      <c r="AW59" s="532"/>
      <c r="AX59" s="532"/>
      <c r="AY59" s="532"/>
      <c r="AZ59" s="532"/>
      <c r="BA59" s="532"/>
      <c r="BB59" s="532"/>
      <c r="BC59" s="532"/>
      <c r="BD59" s="532"/>
      <c r="BE59" s="532"/>
      <c r="BF59" s="532"/>
      <c r="BG59" s="532"/>
      <c r="BH59" s="532"/>
      <c r="BI59" s="532"/>
      <c r="BJ59" s="532"/>
      <c r="BK59" s="532"/>
      <c r="BL59" s="532"/>
      <c r="BM59" s="532"/>
      <c r="BN59" s="532"/>
      <c r="BO59" s="532"/>
      <c r="BP59" s="532"/>
      <c r="BQ59" s="532"/>
      <c r="BR59" s="532"/>
      <c r="BS59" s="532"/>
      <c r="BT59" s="532"/>
      <c r="BU59" s="532"/>
      <c r="BV59" s="532"/>
      <c r="BW59" s="532"/>
      <c r="BX59" s="532"/>
      <c r="BY59" s="532"/>
      <c r="BZ59" s="532"/>
      <c r="CA59" s="532"/>
      <c r="CB59" s="532"/>
      <c r="CC59" s="532"/>
      <c r="CD59" s="532"/>
      <c r="CE59" s="532"/>
      <c r="CF59" s="532"/>
      <c r="CG59" s="532"/>
      <c r="CH59" s="532"/>
      <c r="CI59" s="532"/>
      <c r="CJ59" s="532"/>
      <c r="CK59" s="532"/>
      <c r="CL59" s="532"/>
      <c r="CM59" s="532"/>
      <c r="CN59" s="532"/>
      <c r="CO59" s="532"/>
      <c r="CP59" s="532"/>
      <c r="CQ59" s="532"/>
      <c r="CR59" s="532"/>
      <c r="CS59" s="532"/>
      <c r="CT59" s="532"/>
      <c r="CU59" s="532"/>
      <c r="CV59" s="532"/>
      <c r="CW59" s="532"/>
      <c r="CX59" s="532"/>
      <c r="CY59" s="532"/>
      <c r="CZ59" s="532"/>
      <c r="DA59" s="532"/>
      <c r="DB59" s="532"/>
      <c r="DC59" s="532"/>
      <c r="DD59" s="532"/>
      <c r="DE59" s="532"/>
      <c r="DF59" s="532"/>
      <c r="DG59" s="532"/>
      <c r="DH59" s="532"/>
      <c r="DI59" s="532"/>
      <c r="DJ59" s="532"/>
      <c r="DK59" s="532"/>
      <c r="DL59" s="532"/>
      <c r="DM59" s="532"/>
      <c r="DN59" s="532"/>
      <c r="DO59" s="532"/>
      <c r="DP59" s="532"/>
      <c r="DQ59" s="532"/>
      <c r="DR59" s="532"/>
      <c r="DS59" s="532"/>
      <c r="DT59" s="532"/>
      <c r="DU59" s="532"/>
      <c r="DV59" s="532"/>
      <c r="DW59" s="532"/>
      <c r="DX59" s="532"/>
      <c r="DY59" s="532"/>
      <c r="DZ59" s="532"/>
      <c r="EA59" s="532"/>
      <c r="EB59" s="532"/>
      <c r="EC59" s="532"/>
      <c r="ED59" s="532"/>
      <c r="EE59" s="532"/>
      <c r="EF59" s="532"/>
      <c r="EG59" s="532"/>
      <c r="EH59" s="532"/>
      <c r="EI59" s="532"/>
      <c r="EJ59" s="532"/>
      <c r="EK59" s="533"/>
    </row>
    <row r="60" spans="1:141" s="25" customFormat="1" ht="15" customHeight="1" x14ac:dyDescent="0.2">
      <c r="A60" s="301" t="s">
        <v>687</v>
      </c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629">
        <v>2103</v>
      </c>
      <c r="AG60" s="525"/>
      <c r="AH60" s="525"/>
      <c r="AI60" s="525"/>
      <c r="AJ60" s="525"/>
      <c r="AK60" s="525"/>
      <c r="AL60" s="532"/>
      <c r="AM60" s="532"/>
      <c r="AN60" s="532"/>
      <c r="AO60" s="532"/>
      <c r="AP60" s="532"/>
      <c r="AQ60" s="532"/>
      <c r="AR60" s="532"/>
      <c r="AS60" s="532"/>
      <c r="AT60" s="532"/>
      <c r="AU60" s="532"/>
      <c r="AV60" s="532"/>
      <c r="AW60" s="532"/>
      <c r="AX60" s="532"/>
      <c r="AY60" s="532"/>
      <c r="AZ60" s="532"/>
      <c r="BA60" s="532"/>
      <c r="BB60" s="532"/>
      <c r="BC60" s="532"/>
      <c r="BD60" s="532"/>
      <c r="BE60" s="532"/>
      <c r="BF60" s="532"/>
      <c r="BG60" s="532"/>
      <c r="BH60" s="532"/>
      <c r="BI60" s="532"/>
      <c r="BJ60" s="532"/>
      <c r="BK60" s="532"/>
      <c r="BL60" s="532"/>
      <c r="BM60" s="532"/>
      <c r="BN60" s="532"/>
      <c r="BO60" s="532"/>
      <c r="BP60" s="532"/>
      <c r="BQ60" s="532"/>
      <c r="BR60" s="532"/>
      <c r="BS60" s="532"/>
      <c r="BT60" s="532"/>
      <c r="BU60" s="532"/>
      <c r="BV60" s="532"/>
      <c r="BW60" s="532"/>
      <c r="BX60" s="532"/>
      <c r="BY60" s="532"/>
      <c r="BZ60" s="532"/>
      <c r="CA60" s="532"/>
      <c r="CB60" s="532"/>
      <c r="CC60" s="532"/>
      <c r="CD60" s="532"/>
      <c r="CE60" s="532"/>
      <c r="CF60" s="532"/>
      <c r="CG60" s="532"/>
      <c r="CH60" s="532"/>
      <c r="CI60" s="532"/>
      <c r="CJ60" s="532"/>
      <c r="CK60" s="532"/>
      <c r="CL60" s="532"/>
      <c r="CM60" s="532"/>
      <c r="CN60" s="532"/>
      <c r="CO60" s="532"/>
      <c r="CP60" s="532"/>
      <c r="CQ60" s="532"/>
      <c r="CR60" s="532"/>
      <c r="CS60" s="532"/>
      <c r="CT60" s="532"/>
      <c r="CU60" s="532"/>
      <c r="CV60" s="532"/>
      <c r="CW60" s="532"/>
      <c r="CX60" s="532"/>
      <c r="CY60" s="532"/>
      <c r="CZ60" s="532"/>
      <c r="DA60" s="532"/>
      <c r="DB60" s="532"/>
      <c r="DC60" s="532"/>
      <c r="DD60" s="532"/>
      <c r="DE60" s="532"/>
      <c r="DF60" s="532"/>
      <c r="DG60" s="532"/>
      <c r="DH60" s="532"/>
      <c r="DI60" s="532"/>
      <c r="DJ60" s="532"/>
      <c r="DK60" s="532"/>
      <c r="DL60" s="532"/>
      <c r="DM60" s="532"/>
      <c r="DN60" s="532"/>
      <c r="DO60" s="532"/>
      <c r="DP60" s="532"/>
      <c r="DQ60" s="532"/>
      <c r="DR60" s="532"/>
      <c r="DS60" s="532"/>
      <c r="DT60" s="532"/>
      <c r="DU60" s="532"/>
      <c r="DV60" s="532"/>
      <c r="DW60" s="532"/>
      <c r="DX60" s="532"/>
      <c r="DY60" s="532"/>
      <c r="DZ60" s="532"/>
      <c r="EA60" s="532"/>
      <c r="EB60" s="532"/>
      <c r="EC60" s="532"/>
      <c r="ED60" s="532"/>
      <c r="EE60" s="532"/>
      <c r="EF60" s="532"/>
      <c r="EG60" s="532"/>
      <c r="EH60" s="532"/>
      <c r="EI60" s="532"/>
      <c r="EJ60" s="532"/>
      <c r="EK60" s="533"/>
    </row>
    <row r="61" spans="1:141" s="25" customFormat="1" ht="15" customHeight="1" x14ac:dyDescent="0.2">
      <c r="A61" s="301" t="s">
        <v>688</v>
      </c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629">
        <v>2104</v>
      </c>
      <c r="AG61" s="525"/>
      <c r="AH61" s="525"/>
      <c r="AI61" s="525"/>
      <c r="AJ61" s="525"/>
      <c r="AK61" s="525"/>
      <c r="AL61" s="532"/>
      <c r="AM61" s="532"/>
      <c r="AN61" s="532"/>
      <c r="AO61" s="532"/>
      <c r="AP61" s="532"/>
      <c r="AQ61" s="532"/>
      <c r="AR61" s="532"/>
      <c r="AS61" s="532"/>
      <c r="AT61" s="532"/>
      <c r="AU61" s="532"/>
      <c r="AV61" s="532"/>
      <c r="AW61" s="532"/>
      <c r="AX61" s="532"/>
      <c r="AY61" s="532"/>
      <c r="AZ61" s="532"/>
      <c r="BA61" s="532"/>
      <c r="BB61" s="532"/>
      <c r="BC61" s="532"/>
      <c r="BD61" s="532"/>
      <c r="BE61" s="532"/>
      <c r="BF61" s="532"/>
      <c r="BG61" s="532"/>
      <c r="BH61" s="532"/>
      <c r="BI61" s="532"/>
      <c r="BJ61" s="532"/>
      <c r="BK61" s="532"/>
      <c r="BL61" s="532"/>
      <c r="BM61" s="532"/>
      <c r="BN61" s="532"/>
      <c r="BO61" s="532"/>
      <c r="BP61" s="532"/>
      <c r="BQ61" s="532"/>
      <c r="BR61" s="532"/>
      <c r="BS61" s="532"/>
      <c r="BT61" s="532"/>
      <c r="BU61" s="532"/>
      <c r="BV61" s="532"/>
      <c r="BW61" s="532"/>
      <c r="BX61" s="532"/>
      <c r="BY61" s="532"/>
      <c r="BZ61" s="532"/>
      <c r="CA61" s="532"/>
      <c r="CB61" s="532"/>
      <c r="CC61" s="532"/>
      <c r="CD61" s="532"/>
      <c r="CE61" s="532"/>
      <c r="CF61" s="532"/>
      <c r="CG61" s="532"/>
      <c r="CH61" s="532"/>
      <c r="CI61" s="532"/>
      <c r="CJ61" s="532"/>
      <c r="CK61" s="532"/>
      <c r="CL61" s="532"/>
      <c r="CM61" s="532"/>
      <c r="CN61" s="532"/>
      <c r="CO61" s="532"/>
      <c r="CP61" s="532"/>
      <c r="CQ61" s="532"/>
      <c r="CR61" s="532"/>
      <c r="CS61" s="532"/>
      <c r="CT61" s="532"/>
      <c r="CU61" s="532"/>
      <c r="CV61" s="532"/>
      <c r="CW61" s="532"/>
      <c r="CX61" s="532"/>
      <c r="CY61" s="532"/>
      <c r="CZ61" s="532"/>
      <c r="DA61" s="532"/>
      <c r="DB61" s="532"/>
      <c r="DC61" s="532"/>
      <c r="DD61" s="532"/>
      <c r="DE61" s="532"/>
      <c r="DF61" s="532"/>
      <c r="DG61" s="532"/>
      <c r="DH61" s="532"/>
      <c r="DI61" s="532"/>
      <c r="DJ61" s="532"/>
      <c r="DK61" s="532"/>
      <c r="DL61" s="532"/>
      <c r="DM61" s="532"/>
      <c r="DN61" s="532"/>
      <c r="DO61" s="532"/>
      <c r="DP61" s="532"/>
      <c r="DQ61" s="532"/>
      <c r="DR61" s="532"/>
      <c r="DS61" s="532"/>
      <c r="DT61" s="532"/>
      <c r="DU61" s="532"/>
      <c r="DV61" s="532"/>
      <c r="DW61" s="532"/>
      <c r="DX61" s="532"/>
      <c r="DY61" s="532"/>
      <c r="DZ61" s="532"/>
      <c r="EA61" s="532"/>
      <c r="EB61" s="532"/>
      <c r="EC61" s="532"/>
      <c r="ED61" s="532"/>
      <c r="EE61" s="532"/>
      <c r="EF61" s="532"/>
      <c r="EG61" s="532"/>
      <c r="EH61" s="532"/>
      <c r="EI61" s="532"/>
      <c r="EJ61" s="532"/>
      <c r="EK61" s="533"/>
    </row>
    <row r="62" spans="1:141" s="25" customFormat="1" ht="15" customHeight="1" x14ac:dyDescent="0.2">
      <c r="A62" s="301" t="s">
        <v>689</v>
      </c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629">
        <v>2105</v>
      </c>
      <c r="AG62" s="525"/>
      <c r="AH62" s="525"/>
      <c r="AI62" s="525"/>
      <c r="AJ62" s="525"/>
      <c r="AK62" s="525"/>
      <c r="AL62" s="532"/>
      <c r="AM62" s="532"/>
      <c r="AN62" s="532"/>
      <c r="AO62" s="532"/>
      <c r="AP62" s="532"/>
      <c r="AQ62" s="532"/>
      <c r="AR62" s="532"/>
      <c r="AS62" s="532"/>
      <c r="AT62" s="532"/>
      <c r="AU62" s="532"/>
      <c r="AV62" s="532"/>
      <c r="AW62" s="532"/>
      <c r="AX62" s="532"/>
      <c r="AY62" s="532"/>
      <c r="AZ62" s="532"/>
      <c r="BA62" s="532"/>
      <c r="BB62" s="532"/>
      <c r="BC62" s="532"/>
      <c r="BD62" s="532"/>
      <c r="BE62" s="532"/>
      <c r="BF62" s="532"/>
      <c r="BG62" s="532"/>
      <c r="BH62" s="532"/>
      <c r="BI62" s="532"/>
      <c r="BJ62" s="532"/>
      <c r="BK62" s="532"/>
      <c r="BL62" s="532"/>
      <c r="BM62" s="532"/>
      <c r="BN62" s="532"/>
      <c r="BO62" s="532"/>
      <c r="BP62" s="532"/>
      <c r="BQ62" s="532"/>
      <c r="BR62" s="532"/>
      <c r="BS62" s="532"/>
      <c r="BT62" s="532"/>
      <c r="BU62" s="532"/>
      <c r="BV62" s="532"/>
      <c r="BW62" s="532"/>
      <c r="BX62" s="532"/>
      <c r="BY62" s="532"/>
      <c r="BZ62" s="532"/>
      <c r="CA62" s="532"/>
      <c r="CB62" s="532"/>
      <c r="CC62" s="532"/>
      <c r="CD62" s="532"/>
      <c r="CE62" s="532"/>
      <c r="CF62" s="532"/>
      <c r="CG62" s="532"/>
      <c r="CH62" s="532"/>
      <c r="CI62" s="532"/>
      <c r="CJ62" s="532"/>
      <c r="CK62" s="532"/>
      <c r="CL62" s="532"/>
      <c r="CM62" s="532"/>
      <c r="CN62" s="532"/>
      <c r="CO62" s="532"/>
      <c r="CP62" s="532"/>
      <c r="CQ62" s="532"/>
      <c r="CR62" s="532"/>
      <c r="CS62" s="532"/>
      <c r="CT62" s="532"/>
      <c r="CU62" s="532"/>
      <c r="CV62" s="532"/>
      <c r="CW62" s="532"/>
      <c r="CX62" s="532"/>
      <c r="CY62" s="532"/>
      <c r="CZ62" s="532"/>
      <c r="DA62" s="532"/>
      <c r="DB62" s="532"/>
      <c r="DC62" s="532"/>
      <c r="DD62" s="532"/>
      <c r="DE62" s="532"/>
      <c r="DF62" s="532"/>
      <c r="DG62" s="532"/>
      <c r="DH62" s="532"/>
      <c r="DI62" s="532"/>
      <c r="DJ62" s="532"/>
      <c r="DK62" s="532"/>
      <c r="DL62" s="532"/>
      <c r="DM62" s="532"/>
      <c r="DN62" s="532"/>
      <c r="DO62" s="532"/>
      <c r="DP62" s="532"/>
      <c r="DQ62" s="532"/>
      <c r="DR62" s="532"/>
      <c r="DS62" s="532"/>
      <c r="DT62" s="532"/>
      <c r="DU62" s="532"/>
      <c r="DV62" s="532"/>
      <c r="DW62" s="532"/>
      <c r="DX62" s="532"/>
      <c r="DY62" s="532"/>
      <c r="DZ62" s="532"/>
      <c r="EA62" s="532"/>
      <c r="EB62" s="532"/>
      <c r="EC62" s="532"/>
      <c r="ED62" s="532"/>
      <c r="EE62" s="532"/>
      <c r="EF62" s="532"/>
      <c r="EG62" s="532"/>
      <c r="EH62" s="532"/>
      <c r="EI62" s="532"/>
      <c r="EJ62" s="532"/>
      <c r="EK62" s="533"/>
    </row>
    <row r="63" spans="1:141" s="25" customFormat="1" ht="15" customHeight="1" x14ac:dyDescent="0.2">
      <c r="A63" s="290" t="s">
        <v>690</v>
      </c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629">
        <v>2200</v>
      </c>
      <c r="AG63" s="525"/>
      <c r="AH63" s="525"/>
      <c r="AI63" s="525"/>
      <c r="AJ63" s="525"/>
      <c r="AK63" s="525"/>
      <c r="AL63" s="532"/>
      <c r="AM63" s="532"/>
      <c r="AN63" s="532"/>
      <c r="AO63" s="532"/>
      <c r="AP63" s="532"/>
      <c r="AQ63" s="532"/>
      <c r="AR63" s="532"/>
      <c r="AS63" s="532"/>
      <c r="AT63" s="532"/>
      <c r="AU63" s="532"/>
      <c r="AV63" s="532"/>
      <c r="AW63" s="532"/>
      <c r="AX63" s="532"/>
      <c r="AY63" s="532"/>
      <c r="AZ63" s="532"/>
      <c r="BA63" s="532"/>
      <c r="BB63" s="532"/>
      <c r="BC63" s="532"/>
      <c r="BD63" s="532"/>
      <c r="BE63" s="532"/>
      <c r="BF63" s="532"/>
      <c r="BG63" s="532"/>
      <c r="BH63" s="532"/>
      <c r="BI63" s="532"/>
      <c r="BJ63" s="532"/>
      <c r="BK63" s="532"/>
      <c r="BL63" s="532"/>
      <c r="BM63" s="532"/>
      <c r="BN63" s="532"/>
      <c r="BO63" s="532"/>
      <c r="BP63" s="532"/>
      <c r="BQ63" s="532"/>
      <c r="BR63" s="532"/>
      <c r="BS63" s="532"/>
      <c r="BT63" s="532"/>
      <c r="BU63" s="532"/>
      <c r="BV63" s="532"/>
      <c r="BW63" s="532"/>
      <c r="BX63" s="532"/>
      <c r="BY63" s="532"/>
      <c r="BZ63" s="532"/>
      <c r="CA63" s="532"/>
      <c r="CB63" s="532"/>
      <c r="CC63" s="532"/>
      <c r="CD63" s="532"/>
      <c r="CE63" s="532"/>
      <c r="CF63" s="532"/>
      <c r="CG63" s="532"/>
      <c r="CH63" s="532"/>
      <c r="CI63" s="532"/>
      <c r="CJ63" s="532"/>
      <c r="CK63" s="532"/>
      <c r="CL63" s="532"/>
      <c r="CM63" s="532"/>
      <c r="CN63" s="532"/>
      <c r="CO63" s="532"/>
      <c r="CP63" s="532"/>
      <c r="CQ63" s="532"/>
      <c r="CR63" s="532"/>
      <c r="CS63" s="532"/>
      <c r="CT63" s="532"/>
      <c r="CU63" s="532"/>
      <c r="CV63" s="532"/>
      <c r="CW63" s="532"/>
      <c r="CX63" s="532"/>
      <c r="CY63" s="532"/>
      <c r="CZ63" s="532"/>
      <c r="DA63" s="532"/>
      <c r="DB63" s="532"/>
      <c r="DC63" s="532"/>
      <c r="DD63" s="532"/>
      <c r="DE63" s="532"/>
      <c r="DF63" s="532"/>
      <c r="DG63" s="532"/>
      <c r="DH63" s="532"/>
      <c r="DI63" s="532"/>
      <c r="DJ63" s="532"/>
      <c r="DK63" s="532"/>
      <c r="DL63" s="532"/>
      <c r="DM63" s="532"/>
      <c r="DN63" s="532"/>
      <c r="DO63" s="532"/>
      <c r="DP63" s="532"/>
      <c r="DQ63" s="532"/>
      <c r="DR63" s="532"/>
      <c r="DS63" s="532"/>
      <c r="DT63" s="532"/>
      <c r="DU63" s="532"/>
      <c r="DV63" s="532"/>
      <c r="DW63" s="532"/>
      <c r="DX63" s="532"/>
      <c r="DY63" s="532"/>
      <c r="DZ63" s="532"/>
      <c r="EA63" s="532"/>
      <c r="EB63" s="532"/>
      <c r="EC63" s="532"/>
      <c r="ED63" s="532"/>
      <c r="EE63" s="532"/>
      <c r="EF63" s="532"/>
      <c r="EG63" s="532"/>
      <c r="EH63" s="532"/>
      <c r="EI63" s="532"/>
      <c r="EJ63" s="532"/>
      <c r="EK63" s="533"/>
    </row>
    <row r="64" spans="1:141" s="36" customFormat="1" ht="12.75" customHeight="1" x14ac:dyDescent="0.2">
      <c r="A64" s="313" t="s">
        <v>647</v>
      </c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629">
        <v>2201</v>
      </c>
      <c r="AG64" s="525"/>
      <c r="AH64" s="525"/>
      <c r="AI64" s="525"/>
      <c r="AJ64" s="525"/>
      <c r="AK64" s="525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2"/>
      <c r="BN64" s="532"/>
      <c r="BO64" s="532"/>
      <c r="BP64" s="532"/>
      <c r="BQ64" s="532"/>
      <c r="BR64" s="532"/>
      <c r="BS64" s="532"/>
      <c r="BT64" s="532"/>
      <c r="BU64" s="532"/>
      <c r="BV64" s="532"/>
      <c r="BW64" s="532"/>
      <c r="BX64" s="532"/>
      <c r="BY64" s="532"/>
      <c r="BZ64" s="532"/>
      <c r="CA64" s="532"/>
      <c r="CB64" s="532"/>
      <c r="CC64" s="532"/>
      <c r="CD64" s="532"/>
      <c r="CE64" s="532"/>
      <c r="CF64" s="532"/>
      <c r="CG64" s="532"/>
      <c r="CH64" s="532"/>
      <c r="CI64" s="532"/>
      <c r="CJ64" s="532"/>
      <c r="CK64" s="532"/>
      <c r="CL64" s="532"/>
      <c r="CM64" s="532"/>
      <c r="CN64" s="532"/>
      <c r="CO64" s="532"/>
      <c r="CP64" s="532"/>
      <c r="CQ64" s="532"/>
      <c r="CR64" s="532"/>
      <c r="CS64" s="532"/>
      <c r="CT64" s="532"/>
      <c r="CU64" s="532"/>
      <c r="CV64" s="532"/>
      <c r="CW64" s="532"/>
      <c r="CX64" s="532"/>
      <c r="CY64" s="532"/>
      <c r="CZ64" s="532"/>
      <c r="DA64" s="532"/>
      <c r="DB64" s="532"/>
      <c r="DC64" s="532"/>
      <c r="DD64" s="532"/>
      <c r="DE64" s="532"/>
      <c r="DF64" s="532"/>
      <c r="DG64" s="532"/>
      <c r="DH64" s="532"/>
      <c r="DI64" s="532"/>
      <c r="DJ64" s="532"/>
      <c r="DK64" s="532"/>
      <c r="DL64" s="532"/>
      <c r="DM64" s="532"/>
      <c r="DN64" s="532"/>
      <c r="DO64" s="532"/>
      <c r="DP64" s="532"/>
      <c r="DQ64" s="532"/>
      <c r="DR64" s="532"/>
      <c r="DS64" s="532"/>
      <c r="DT64" s="532"/>
      <c r="DU64" s="532"/>
      <c r="DV64" s="532"/>
      <c r="DW64" s="532"/>
      <c r="DX64" s="532"/>
      <c r="DY64" s="532"/>
      <c r="DZ64" s="532"/>
      <c r="EA64" s="532"/>
      <c r="EB64" s="532"/>
      <c r="EC64" s="532"/>
      <c r="ED64" s="532"/>
      <c r="EE64" s="532"/>
      <c r="EF64" s="532"/>
      <c r="EG64" s="532"/>
      <c r="EH64" s="532"/>
      <c r="EI64" s="532"/>
      <c r="EJ64" s="532"/>
      <c r="EK64" s="533"/>
    </row>
    <row r="65" spans="1:141" s="25" customFormat="1" ht="12.75" x14ac:dyDescent="0.2">
      <c r="A65" s="301" t="s">
        <v>691</v>
      </c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301"/>
      <c r="AD65" s="301"/>
      <c r="AE65" s="301"/>
      <c r="AF65" s="629"/>
      <c r="AG65" s="525"/>
      <c r="AH65" s="525"/>
      <c r="AI65" s="525"/>
      <c r="AJ65" s="525"/>
      <c r="AK65" s="525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R65" s="532"/>
      <c r="BS65" s="532"/>
      <c r="BT65" s="532"/>
      <c r="BU65" s="532"/>
      <c r="BV65" s="532"/>
      <c r="BW65" s="532"/>
      <c r="BX65" s="532"/>
      <c r="BY65" s="532"/>
      <c r="BZ65" s="532"/>
      <c r="CA65" s="532"/>
      <c r="CB65" s="532"/>
      <c r="CC65" s="532"/>
      <c r="CD65" s="532"/>
      <c r="CE65" s="532"/>
      <c r="CF65" s="532"/>
      <c r="CG65" s="532"/>
      <c r="CH65" s="532"/>
      <c r="CI65" s="532"/>
      <c r="CJ65" s="532"/>
      <c r="CK65" s="532"/>
      <c r="CL65" s="532"/>
      <c r="CM65" s="532"/>
      <c r="CN65" s="532"/>
      <c r="CO65" s="532"/>
      <c r="CP65" s="532"/>
      <c r="CQ65" s="532"/>
      <c r="CR65" s="532"/>
      <c r="CS65" s="532"/>
      <c r="CT65" s="532"/>
      <c r="CU65" s="532"/>
      <c r="CV65" s="532"/>
      <c r="CW65" s="532"/>
      <c r="CX65" s="532"/>
      <c r="CY65" s="532"/>
      <c r="CZ65" s="532"/>
      <c r="DA65" s="532"/>
      <c r="DB65" s="532"/>
      <c r="DC65" s="532"/>
      <c r="DD65" s="532"/>
      <c r="DE65" s="532"/>
      <c r="DF65" s="532"/>
      <c r="DG65" s="532"/>
      <c r="DH65" s="532"/>
      <c r="DI65" s="532"/>
      <c r="DJ65" s="532"/>
      <c r="DK65" s="532"/>
      <c r="DL65" s="532"/>
      <c r="DM65" s="532"/>
      <c r="DN65" s="532"/>
      <c r="DO65" s="532"/>
      <c r="DP65" s="532"/>
      <c r="DQ65" s="532"/>
      <c r="DR65" s="532"/>
      <c r="DS65" s="532"/>
      <c r="DT65" s="532"/>
      <c r="DU65" s="532"/>
      <c r="DV65" s="532"/>
      <c r="DW65" s="532"/>
      <c r="DX65" s="532"/>
      <c r="DY65" s="532"/>
      <c r="DZ65" s="532"/>
      <c r="EA65" s="532"/>
      <c r="EB65" s="532"/>
      <c r="EC65" s="532"/>
      <c r="ED65" s="532"/>
      <c r="EE65" s="532"/>
      <c r="EF65" s="532"/>
      <c r="EG65" s="532"/>
      <c r="EH65" s="532"/>
      <c r="EI65" s="532"/>
      <c r="EJ65" s="532"/>
      <c r="EK65" s="533"/>
    </row>
    <row r="66" spans="1:141" s="25" customFormat="1" ht="15" customHeight="1" x14ac:dyDescent="0.2">
      <c r="A66" s="301" t="s">
        <v>692</v>
      </c>
      <c r="B66" s="301"/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629">
        <v>2202</v>
      </c>
      <c r="AG66" s="525"/>
      <c r="AH66" s="525"/>
      <c r="AI66" s="525"/>
      <c r="AJ66" s="525"/>
      <c r="AK66" s="525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2"/>
      <c r="DU66" s="532"/>
      <c r="DV66" s="532"/>
      <c r="DW66" s="532"/>
      <c r="DX66" s="532"/>
      <c r="DY66" s="532"/>
      <c r="DZ66" s="532"/>
      <c r="EA66" s="532"/>
      <c r="EB66" s="532"/>
      <c r="EC66" s="532"/>
      <c r="ED66" s="532"/>
      <c r="EE66" s="532"/>
      <c r="EF66" s="532"/>
      <c r="EG66" s="532"/>
      <c r="EH66" s="532"/>
      <c r="EI66" s="532"/>
      <c r="EJ66" s="532"/>
      <c r="EK66" s="533"/>
    </row>
    <row r="67" spans="1:141" s="25" customFormat="1" ht="15" customHeight="1" x14ac:dyDescent="0.2">
      <c r="A67" s="301" t="s">
        <v>693</v>
      </c>
      <c r="B67" s="301"/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  <c r="AA67" s="301"/>
      <c r="AB67" s="301"/>
      <c r="AC67" s="301"/>
      <c r="AD67" s="301"/>
      <c r="AE67" s="301"/>
      <c r="AF67" s="629">
        <v>2203</v>
      </c>
      <c r="AG67" s="525"/>
      <c r="AH67" s="525"/>
      <c r="AI67" s="525"/>
      <c r="AJ67" s="525"/>
      <c r="AK67" s="525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R67" s="532"/>
      <c r="BS67" s="532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2"/>
      <c r="DU67" s="532"/>
      <c r="DV67" s="532"/>
      <c r="DW67" s="532"/>
      <c r="DX67" s="532"/>
      <c r="DY67" s="532"/>
      <c r="DZ67" s="532"/>
      <c r="EA67" s="532"/>
      <c r="EB67" s="532"/>
      <c r="EC67" s="532"/>
      <c r="ED67" s="532"/>
      <c r="EE67" s="532"/>
      <c r="EF67" s="532"/>
      <c r="EG67" s="532"/>
      <c r="EH67" s="532"/>
      <c r="EI67" s="532"/>
      <c r="EJ67" s="532"/>
      <c r="EK67" s="533"/>
    </row>
    <row r="68" spans="1:141" s="25" customFormat="1" ht="15" customHeight="1" x14ac:dyDescent="0.2">
      <c r="A68" s="301" t="s">
        <v>694</v>
      </c>
      <c r="B68" s="301"/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629">
        <v>2204</v>
      </c>
      <c r="AG68" s="525"/>
      <c r="AH68" s="525"/>
      <c r="AI68" s="525"/>
      <c r="AJ68" s="525"/>
      <c r="AK68" s="525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R68" s="532"/>
      <c r="BS68" s="532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2"/>
      <c r="DU68" s="532"/>
      <c r="DV68" s="532"/>
      <c r="DW68" s="532"/>
      <c r="DX68" s="532"/>
      <c r="DY68" s="532"/>
      <c r="DZ68" s="532"/>
      <c r="EA68" s="532"/>
      <c r="EB68" s="532"/>
      <c r="EC68" s="532"/>
      <c r="ED68" s="532"/>
      <c r="EE68" s="532"/>
      <c r="EF68" s="532"/>
      <c r="EG68" s="532"/>
      <c r="EH68" s="532"/>
      <c r="EI68" s="532"/>
      <c r="EJ68" s="532"/>
      <c r="EK68" s="533"/>
    </row>
    <row r="69" spans="1:141" s="25" customFormat="1" ht="15" customHeight="1" x14ac:dyDescent="0.2">
      <c r="A69" s="301" t="s">
        <v>695</v>
      </c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629">
        <v>2205</v>
      </c>
      <c r="AG69" s="525"/>
      <c r="AH69" s="525"/>
      <c r="AI69" s="525"/>
      <c r="AJ69" s="525"/>
      <c r="AK69" s="525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R69" s="532"/>
      <c r="BS69" s="532"/>
      <c r="BT69" s="532"/>
      <c r="BU69" s="532"/>
      <c r="BV69" s="532"/>
      <c r="BW69" s="532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2"/>
      <c r="DU69" s="532"/>
      <c r="DV69" s="532"/>
      <c r="DW69" s="532"/>
      <c r="DX69" s="532"/>
      <c r="DY69" s="532"/>
      <c r="DZ69" s="532"/>
      <c r="EA69" s="532"/>
      <c r="EB69" s="532"/>
      <c r="EC69" s="532"/>
      <c r="ED69" s="532"/>
      <c r="EE69" s="532"/>
      <c r="EF69" s="532"/>
      <c r="EG69" s="532"/>
      <c r="EH69" s="532"/>
      <c r="EI69" s="532"/>
      <c r="EJ69" s="532"/>
      <c r="EK69" s="533"/>
    </row>
    <row r="70" spans="1:141" s="25" customFormat="1" ht="15" customHeight="1" x14ac:dyDescent="0.2">
      <c r="A70" s="328" t="s">
        <v>696</v>
      </c>
      <c r="B70" s="328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28"/>
      <c r="AF70" s="629">
        <v>2206</v>
      </c>
      <c r="AG70" s="525"/>
      <c r="AH70" s="525"/>
      <c r="AI70" s="525"/>
      <c r="AJ70" s="525"/>
      <c r="AK70" s="525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R70" s="532"/>
      <c r="BS70" s="532"/>
      <c r="BT70" s="532"/>
      <c r="BU70" s="532"/>
      <c r="BV70" s="532"/>
      <c r="BW70" s="532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2"/>
      <c r="DU70" s="532"/>
      <c r="DV70" s="532"/>
      <c r="DW70" s="532"/>
      <c r="DX70" s="532"/>
      <c r="DY70" s="532"/>
      <c r="DZ70" s="532"/>
      <c r="EA70" s="532"/>
      <c r="EB70" s="532"/>
      <c r="EC70" s="532"/>
      <c r="ED70" s="532"/>
      <c r="EE70" s="532"/>
      <c r="EF70" s="532"/>
      <c r="EG70" s="532"/>
      <c r="EH70" s="532"/>
      <c r="EI70" s="532"/>
      <c r="EJ70" s="532"/>
      <c r="EK70" s="533"/>
    </row>
    <row r="71" spans="1:141" s="25" customFormat="1" ht="15" customHeight="1" x14ac:dyDescent="0.2">
      <c r="A71" s="692" t="s">
        <v>697</v>
      </c>
      <c r="B71" s="692"/>
      <c r="C71" s="692"/>
      <c r="D71" s="692"/>
      <c r="E71" s="692"/>
      <c r="F71" s="692"/>
      <c r="G71" s="692"/>
      <c r="H71" s="692"/>
      <c r="I71" s="692"/>
      <c r="J71" s="692"/>
      <c r="K71" s="692"/>
      <c r="L71" s="692"/>
      <c r="M71" s="692"/>
      <c r="N71" s="692"/>
      <c r="O71" s="692"/>
      <c r="P71" s="692"/>
      <c r="Q71" s="692"/>
      <c r="R71" s="692"/>
      <c r="S71" s="692"/>
      <c r="T71" s="692"/>
      <c r="U71" s="692"/>
      <c r="V71" s="692"/>
      <c r="W71" s="692"/>
      <c r="X71" s="692"/>
      <c r="Y71" s="692"/>
      <c r="Z71" s="692"/>
      <c r="AA71" s="692"/>
      <c r="AB71" s="692"/>
      <c r="AC71" s="692"/>
      <c r="AD71" s="692"/>
      <c r="AE71" s="692"/>
      <c r="AF71" s="694">
        <v>3000</v>
      </c>
      <c r="AG71" s="695"/>
      <c r="AH71" s="695"/>
      <c r="AI71" s="695"/>
      <c r="AJ71" s="695"/>
      <c r="AK71" s="695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R71" s="532"/>
      <c r="BS71" s="532"/>
      <c r="BT71" s="532"/>
      <c r="BU71" s="532"/>
      <c r="BV71" s="532"/>
      <c r="BW71" s="532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2"/>
      <c r="DU71" s="532"/>
      <c r="DV71" s="532"/>
      <c r="DW71" s="532"/>
      <c r="DX71" s="532"/>
      <c r="DY71" s="532"/>
      <c r="DZ71" s="532"/>
      <c r="EA71" s="532"/>
      <c r="EB71" s="532"/>
      <c r="EC71" s="532"/>
      <c r="ED71" s="532"/>
      <c r="EE71" s="532"/>
      <c r="EF71" s="532"/>
      <c r="EG71" s="532"/>
      <c r="EH71" s="532"/>
      <c r="EI71" s="532"/>
      <c r="EJ71" s="532"/>
      <c r="EK71" s="533"/>
    </row>
    <row r="72" spans="1:141" s="25" customFormat="1" ht="15" customHeight="1" x14ac:dyDescent="0.2">
      <c r="A72" s="290" t="s">
        <v>698</v>
      </c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629">
        <v>3100</v>
      </c>
      <c r="AG72" s="525"/>
      <c r="AH72" s="525"/>
      <c r="AI72" s="525"/>
      <c r="AJ72" s="525"/>
      <c r="AK72" s="525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R72" s="532"/>
      <c r="BS72" s="532"/>
      <c r="BT72" s="532"/>
      <c r="BU72" s="532"/>
      <c r="BV72" s="532"/>
      <c r="BW72" s="532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2"/>
      <c r="DU72" s="532"/>
      <c r="DV72" s="532"/>
      <c r="DW72" s="532"/>
      <c r="DX72" s="532"/>
      <c r="DY72" s="532"/>
      <c r="DZ72" s="532"/>
      <c r="EA72" s="532"/>
      <c r="EB72" s="532"/>
      <c r="EC72" s="532"/>
      <c r="ED72" s="532"/>
      <c r="EE72" s="532"/>
      <c r="EF72" s="532"/>
      <c r="EG72" s="532"/>
      <c r="EH72" s="532"/>
      <c r="EI72" s="532"/>
      <c r="EJ72" s="532"/>
      <c r="EK72" s="533"/>
    </row>
    <row r="73" spans="1:141" s="25" customFormat="1" ht="15" customHeight="1" x14ac:dyDescent="0.2">
      <c r="A73" s="290" t="s">
        <v>699</v>
      </c>
      <c r="B73" s="290"/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629">
        <v>3200</v>
      </c>
      <c r="AG73" s="525"/>
      <c r="AH73" s="525"/>
      <c r="AI73" s="525"/>
      <c r="AJ73" s="525"/>
      <c r="AK73" s="525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R73" s="532"/>
      <c r="BS73" s="532"/>
      <c r="BT73" s="532"/>
      <c r="BU73" s="532"/>
      <c r="BV73" s="532"/>
      <c r="BW73" s="53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  <c r="DY73" s="532"/>
      <c r="DZ73" s="532"/>
      <c r="EA73" s="532"/>
      <c r="EB73" s="532"/>
      <c r="EC73" s="532"/>
      <c r="ED73" s="532"/>
      <c r="EE73" s="532"/>
      <c r="EF73" s="532"/>
      <c r="EG73" s="532"/>
      <c r="EH73" s="532"/>
      <c r="EI73" s="532"/>
      <c r="EJ73" s="532"/>
      <c r="EK73" s="533"/>
    </row>
    <row r="74" spans="1:141" s="25" customFormat="1" ht="15" customHeight="1" x14ac:dyDescent="0.2">
      <c r="A74" s="290" t="s">
        <v>700</v>
      </c>
      <c r="B74" s="290"/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629">
        <v>3300</v>
      </c>
      <c r="AG74" s="525"/>
      <c r="AH74" s="525"/>
      <c r="AI74" s="525"/>
      <c r="AJ74" s="525"/>
      <c r="AK74" s="525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R74" s="532"/>
      <c r="BS74" s="532"/>
      <c r="BT74" s="532"/>
      <c r="BU74" s="532"/>
      <c r="BV74" s="532"/>
      <c r="BW74" s="53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  <c r="DY74" s="532"/>
      <c r="DZ74" s="532"/>
      <c r="EA74" s="532"/>
      <c r="EB74" s="532"/>
      <c r="EC74" s="532"/>
      <c r="ED74" s="532"/>
      <c r="EE74" s="532"/>
      <c r="EF74" s="532"/>
      <c r="EG74" s="532"/>
      <c r="EH74" s="532"/>
      <c r="EI74" s="532"/>
      <c r="EJ74" s="532"/>
      <c r="EK74" s="533"/>
    </row>
    <row r="75" spans="1:141" s="25" customFormat="1" ht="15" customHeight="1" x14ac:dyDescent="0.2">
      <c r="A75" s="290" t="s">
        <v>701</v>
      </c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629">
        <v>3400</v>
      </c>
      <c r="AG75" s="525"/>
      <c r="AH75" s="525"/>
      <c r="AI75" s="525"/>
      <c r="AJ75" s="525"/>
      <c r="AK75" s="525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R75" s="532"/>
      <c r="BS75" s="532"/>
      <c r="BT75" s="532"/>
      <c r="BU75" s="532"/>
      <c r="BV75" s="532"/>
      <c r="BW75" s="53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  <c r="DY75" s="532"/>
      <c r="DZ75" s="532"/>
      <c r="EA75" s="532"/>
      <c r="EB75" s="532"/>
      <c r="EC75" s="532"/>
      <c r="ED75" s="532"/>
      <c r="EE75" s="532"/>
      <c r="EF75" s="532"/>
      <c r="EG75" s="532"/>
      <c r="EH75" s="532"/>
      <c r="EI75" s="532"/>
      <c r="EJ75" s="532"/>
      <c r="EK75" s="533"/>
    </row>
    <row r="76" spans="1:141" s="25" customFormat="1" ht="15" customHeight="1" x14ac:dyDescent="0.2">
      <c r="A76" s="290" t="s">
        <v>702</v>
      </c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629">
        <v>3500</v>
      </c>
      <c r="AG76" s="525"/>
      <c r="AH76" s="525"/>
      <c r="AI76" s="525"/>
      <c r="AJ76" s="525"/>
      <c r="AK76" s="525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  <c r="BF76" s="532"/>
      <c r="BG76" s="532"/>
      <c r="BH76" s="532"/>
      <c r="BI76" s="532"/>
      <c r="BJ76" s="532"/>
      <c r="BK76" s="532"/>
      <c r="BL76" s="532"/>
      <c r="BM76" s="532"/>
      <c r="BN76" s="532"/>
      <c r="BO76" s="532"/>
      <c r="BP76" s="532"/>
      <c r="BQ76" s="532"/>
      <c r="BR76" s="532"/>
      <c r="BS76" s="532"/>
      <c r="BT76" s="532"/>
      <c r="BU76" s="532"/>
      <c r="BV76" s="532"/>
      <c r="BW76" s="532"/>
      <c r="BX76" s="532"/>
      <c r="BY76" s="532"/>
      <c r="BZ76" s="532"/>
      <c r="CA76" s="532"/>
      <c r="CB76" s="532"/>
      <c r="CC76" s="532"/>
      <c r="CD76" s="532"/>
      <c r="CE76" s="532"/>
      <c r="CF76" s="532"/>
      <c r="CG76" s="532"/>
      <c r="CH76" s="532"/>
      <c r="CI76" s="532"/>
      <c r="CJ76" s="532"/>
      <c r="CK76" s="532"/>
      <c r="CL76" s="532"/>
      <c r="CM76" s="532"/>
      <c r="CN76" s="532"/>
      <c r="CO76" s="532"/>
      <c r="CP76" s="532"/>
      <c r="CQ76" s="532"/>
      <c r="CR76" s="532"/>
      <c r="CS76" s="532"/>
      <c r="CT76" s="532"/>
      <c r="CU76" s="532"/>
      <c r="CV76" s="532"/>
      <c r="CW76" s="532"/>
      <c r="CX76" s="532"/>
      <c r="CY76" s="532"/>
      <c r="CZ76" s="532"/>
      <c r="DA76" s="532"/>
      <c r="DB76" s="532"/>
      <c r="DC76" s="532"/>
      <c r="DD76" s="532"/>
      <c r="DE76" s="532"/>
      <c r="DF76" s="532"/>
      <c r="DG76" s="532"/>
      <c r="DH76" s="532"/>
      <c r="DI76" s="532"/>
      <c r="DJ76" s="532"/>
      <c r="DK76" s="532"/>
      <c r="DL76" s="532"/>
      <c r="DM76" s="532"/>
      <c r="DN76" s="532"/>
      <c r="DO76" s="532"/>
      <c r="DP76" s="532"/>
      <c r="DQ76" s="532"/>
      <c r="DR76" s="532"/>
      <c r="DS76" s="532"/>
      <c r="DT76" s="532"/>
      <c r="DU76" s="532"/>
      <c r="DV76" s="532"/>
      <c r="DW76" s="532"/>
      <c r="DX76" s="532"/>
      <c r="DY76" s="532"/>
      <c r="DZ76" s="532"/>
      <c r="EA76" s="532"/>
      <c r="EB76" s="532"/>
      <c r="EC76" s="532"/>
      <c r="ED76" s="532"/>
      <c r="EE76" s="532"/>
      <c r="EF76" s="532"/>
      <c r="EG76" s="532"/>
      <c r="EH76" s="532"/>
      <c r="EI76" s="532"/>
      <c r="EJ76" s="532"/>
      <c r="EK76" s="533"/>
    </row>
    <row r="77" spans="1:141" s="25" customFormat="1" ht="15" customHeight="1" x14ac:dyDescent="0.2">
      <c r="A77" s="290" t="s">
        <v>703</v>
      </c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629">
        <v>3600</v>
      </c>
      <c r="AG77" s="525"/>
      <c r="AH77" s="525"/>
      <c r="AI77" s="525"/>
      <c r="AJ77" s="525"/>
      <c r="AK77" s="525"/>
      <c r="AL77" s="532"/>
      <c r="AM77" s="532"/>
      <c r="AN77" s="532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  <c r="BF77" s="532"/>
      <c r="BG77" s="532"/>
      <c r="BH77" s="532"/>
      <c r="BI77" s="532"/>
      <c r="BJ77" s="532"/>
      <c r="BK77" s="532"/>
      <c r="BL77" s="532"/>
      <c r="BM77" s="532"/>
      <c r="BN77" s="532"/>
      <c r="BO77" s="532"/>
      <c r="BP77" s="532"/>
      <c r="BQ77" s="532"/>
      <c r="BR77" s="532"/>
      <c r="BS77" s="532"/>
      <c r="BT77" s="532"/>
      <c r="BU77" s="532"/>
      <c r="BV77" s="532"/>
      <c r="BW77" s="532"/>
      <c r="BX77" s="532"/>
      <c r="BY77" s="532"/>
      <c r="BZ77" s="532"/>
      <c r="CA77" s="532"/>
      <c r="CB77" s="532"/>
      <c r="CC77" s="532"/>
      <c r="CD77" s="532"/>
      <c r="CE77" s="532"/>
      <c r="CF77" s="532"/>
      <c r="CG77" s="532"/>
      <c r="CH77" s="532"/>
      <c r="CI77" s="532"/>
      <c r="CJ77" s="532"/>
      <c r="CK77" s="532"/>
      <c r="CL77" s="532"/>
      <c r="CM77" s="532"/>
      <c r="CN77" s="532"/>
      <c r="CO77" s="532"/>
      <c r="CP77" s="532"/>
      <c r="CQ77" s="532"/>
      <c r="CR77" s="532"/>
      <c r="CS77" s="532"/>
      <c r="CT77" s="532"/>
      <c r="CU77" s="532"/>
      <c r="CV77" s="532"/>
      <c r="CW77" s="532"/>
      <c r="CX77" s="532"/>
      <c r="CY77" s="532"/>
      <c r="CZ77" s="532"/>
      <c r="DA77" s="532"/>
      <c r="DB77" s="532"/>
      <c r="DC77" s="532"/>
      <c r="DD77" s="532"/>
      <c r="DE77" s="532"/>
      <c r="DF77" s="532"/>
      <c r="DG77" s="532"/>
      <c r="DH77" s="532"/>
      <c r="DI77" s="532"/>
      <c r="DJ77" s="532"/>
      <c r="DK77" s="532"/>
      <c r="DL77" s="532"/>
      <c r="DM77" s="532"/>
      <c r="DN77" s="532"/>
      <c r="DO77" s="532"/>
      <c r="DP77" s="532"/>
      <c r="DQ77" s="532"/>
      <c r="DR77" s="532"/>
      <c r="DS77" s="532"/>
      <c r="DT77" s="532"/>
      <c r="DU77" s="532"/>
      <c r="DV77" s="532"/>
      <c r="DW77" s="532"/>
      <c r="DX77" s="532"/>
      <c r="DY77" s="532"/>
      <c r="DZ77" s="532"/>
      <c r="EA77" s="532"/>
      <c r="EB77" s="532"/>
      <c r="EC77" s="532"/>
      <c r="ED77" s="532"/>
      <c r="EE77" s="532"/>
      <c r="EF77" s="532"/>
      <c r="EG77" s="532"/>
      <c r="EH77" s="532"/>
      <c r="EI77" s="532"/>
      <c r="EJ77" s="532"/>
      <c r="EK77" s="533"/>
    </row>
    <row r="78" spans="1:141" s="25" customFormat="1" ht="15" customHeight="1" x14ac:dyDescent="0.2">
      <c r="A78" s="290" t="s">
        <v>704</v>
      </c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629">
        <v>3700</v>
      </c>
      <c r="AG78" s="525"/>
      <c r="AH78" s="525"/>
      <c r="AI78" s="525"/>
      <c r="AJ78" s="525"/>
      <c r="AK78" s="525"/>
      <c r="AL78" s="532"/>
      <c r="AM78" s="532"/>
      <c r="AN78" s="532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532"/>
      <c r="BF78" s="532"/>
      <c r="BG78" s="532"/>
      <c r="BH78" s="532"/>
      <c r="BI78" s="532"/>
      <c r="BJ78" s="532"/>
      <c r="BK78" s="532"/>
      <c r="BL78" s="532"/>
      <c r="BM78" s="532"/>
      <c r="BN78" s="532"/>
      <c r="BO78" s="532"/>
      <c r="BP78" s="532"/>
      <c r="BQ78" s="532"/>
      <c r="BR78" s="532"/>
      <c r="BS78" s="532"/>
      <c r="BT78" s="532"/>
      <c r="BU78" s="532"/>
      <c r="BV78" s="532"/>
      <c r="BW78" s="532"/>
      <c r="BX78" s="532"/>
      <c r="BY78" s="532"/>
      <c r="BZ78" s="532"/>
      <c r="CA78" s="532"/>
      <c r="CB78" s="532"/>
      <c r="CC78" s="532"/>
      <c r="CD78" s="532"/>
      <c r="CE78" s="532"/>
      <c r="CF78" s="532"/>
      <c r="CG78" s="532"/>
      <c r="CH78" s="532"/>
      <c r="CI78" s="532"/>
      <c r="CJ78" s="532"/>
      <c r="CK78" s="532"/>
      <c r="CL78" s="532"/>
      <c r="CM78" s="532"/>
      <c r="CN78" s="532"/>
      <c r="CO78" s="532"/>
      <c r="CP78" s="532"/>
      <c r="CQ78" s="532"/>
      <c r="CR78" s="532"/>
      <c r="CS78" s="532"/>
      <c r="CT78" s="532"/>
      <c r="CU78" s="532"/>
      <c r="CV78" s="532"/>
      <c r="CW78" s="532"/>
      <c r="CX78" s="532"/>
      <c r="CY78" s="532"/>
      <c r="CZ78" s="532"/>
      <c r="DA78" s="532"/>
      <c r="DB78" s="532"/>
      <c r="DC78" s="532"/>
      <c r="DD78" s="532"/>
      <c r="DE78" s="532"/>
      <c r="DF78" s="532"/>
      <c r="DG78" s="532"/>
      <c r="DH78" s="532"/>
      <c r="DI78" s="532"/>
      <c r="DJ78" s="532"/>
      <c r="DK78" s="532"/>
      <c r="DL78" s="532"/>
      <c r="DM78" s="532"/>
      <c r="DN78" s="532"/>
      <c r="DO78" s="532"/>
      <c r="DP78" s="532"/>
      <c r="DQ78" s="532"/>
      <c r="DR78" s="532"/>
      <c r="DS78" s="532"/>
      <c r="DT78" s="532"/>
      <c r="DU78" s="532"/>
      <c r="DV78" s="532"/>
      <c r="DW78" s="532"/>
      <c r="DX78" s="532"/>
      <c r="DY78" s="532"/>
      <c r="DZ78" s="532"/>
      <c r="EA78" s="532"/>
      <c r="EB78" s="532"/>
      <c r="EC78" s="532"/>
      <c r="ED78" s="532"/>
      <c r="EE78" s="532"/>
      <c r="EF78" s="532"/>
      <c r="EG78" s="532"/>
      <c r="EH78" s="532"/>
      <c r="EI78" s="532"/>
      <c r="EJ78" s="532"/>
      <c r="EK78" s="533"/>
    </row>
    <row r="79" spans="1:141" s="36" customFormat="1" ht="15" customHeight="1" x14ac:dyDescent="0.2">
      <c r="A79" s="290" t="s">
        <v>705</v>
      </c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629">
        <v>3800</v>
      </c>
      <c r="AG79" s="525"/>
      <c r="AH79" s="525"/>
      <c r="AI79" s="525"/>
      <c r="AJ79" s="525"/>
      <c r="AK79" s="525"/>
      <c r="AL79" s="532"/>
      <c r="AM79" s="532"/>
      <c r="AN79" s="532"/>
      <c r="AO79" s="532"/>
      <c r="AP79" s="532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532"/>
      <c r="BF79" s="532"/>
      <c r="BG79" s="532"/>
      <c r="BH79" s="532"/>
      <c r="BI79" s="532"/>
      <c r="BJ79" s="532"/>
      <c r="BK79" s="532"/>
      <c r="BL79" s="532"/>
      <c r="BM79" s="532"/>
      <c r="BN79" s="532"/>
      <c r="BO79" s="532"/>
      <c r="BP79" s="532"/>
      <c r="BQ79" s="532"/>
      <c r="BR79" s="532"/>
      <c r="BS79" s="532"/>
      <c r="BT79" s="532"/>
      <c r="BU79" s="532"/>
      <c r="BV79" s="532"/>
      <c r="BW79" s="532"/>
      <c r="BX79" s="532"/>
      <c r="BY79" s="532"/>
      <c r="BZ79" s="532"/>
      <c r="CA79" s="532"/>
      <c r="CB79" s="532"/>
      <c r="CC79" s="532"/>
      <c r="CD79" s="532"/>
      <c r="CE79" s="532"/>
      <c r="CF79" s="532"/>
      <c r="CG79" s="532"/>
      <c r="CH79" s="532"/>
      <c r="CI79" s="532"/>
      <c r="CJ79" s="532"/>
      <c r="CK79" s="532"/>
      <c r="CL79" s="532"/>
      <c r="CM79" s="532"/>
      <c r="CN79" s="532"/>
      <c r="CO79" s="532"/>
      <c r="CP79" s="532"/>
      <c r="CQ79" s="532"/>
      <c r="CR79" s="532"/>
      <c r="CS79" s="532"/>
      <c r="CT79" s="532"/>
      <c r="CU79" s="532"/>
      <c r="CV79" s="532"/>
      <c r="CW79" s="532"/>
      <c r="CX79" s="532"/>
      <c r="CY79" s="532"/>
      <c r="CZ79" s="532"/>
      <c r="DA79" s="532"/>
      <c r="DB79" s="532"/>
      <c r="DC79" s="532"/>
      <c r="DD79" s="532"/>
      <c r="DE79" s="532"/>
      <c r="DF79" s="532"/>
      <c r="DG79" s="532"/>
      <c r="DH79" s="532"/>
      <c r="DI79" s="532"/>
      <c r="DJ79" s="532"/>
      <c r="DK79" s="532"/>
      <c r="DL79" s="532"/>
      <c r="DM79" s="532"/>
      <c r="DN79" s="532"/>
      <c r="DO79" s="532"/>
      <c r="DP79" s="532"/>
      <c r="DQ79" s="532"/>
      <c r="DR79" s="532"/>
      <c r="DS79" s="532"/>
      <c r="DT79" s="532"/>
      <c r="DU79" s="532"/>
      <c r="DV79" s="532"/>
      <c r="DW79" s="532"/>
      <c r="DX79" s="532"/>
      <c r="DY79" s="532"/>
      <c r="DZ79" s="532"/>
      <c r="EA79" s="532"/>
      <c r="EB79" s="532"/>
      <c r="EC79" s="532"/>
      <c r="ED79" s="532"/>
      <c r="EE79" s="532"/>
      <c r="EF79" s="532"/>
      <c r="EG79" s="532"/>
      <c r="EH79" s="532"/>
      <c r="EI79" s="532"/>
      <c r="EJ79" s="532"/>
      <c r="EK79" s="533"/>
    </row>
    <row r="80" spans="1:141" s="36" customFormat="1" ht="12.75" x14ac:dyDescent="0.2">
      <c r="A80" s="336" t="s">
        <v>706</v>
      </c>
      <c r="B80" s="33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36"/>
      <c r="AC80" s="336"/>
      <c r="AD80" s="336"/>
      <c r="AE80" s="336"/>
      <c r="AF80" s="629">
        <v>3900</v>
      </c>
      <c r="AG80" s="525"/>
      <c r="AH80" s="525"/>
      <c r="AI80" s="525"/>
      <c r="AJ80" s="525"/>
      <c r="AK80" s="525"/>
      <c r="AL80" s="532"/>
      <c r="AM80" s="532"/>
      <c r="AN80" s="532"/>
      <c r="AO80" s="532"/>
      <c r="AP80" s="532"/>
      <c r="AQ80" s="532"/>
      <c r="AR80" s="532"/>
      <c r="AS80" s="532"/>
      <c r="AT80" s="532"/>
      <c r="AU80" s="532"/>
      <c r="AV80" s="532"/>
      <c r="AW80" s="532"/>
      <c r="AX80" s="532"/>
      <c r="AY80" s="532"/>
      <c r="AZ80" s="532"/>
      <c r="BA80" s="532"/>
      <c r="BB80" s="532"/>
      <c r="BC80" s="532"/>
      <c r="BD80" s="532"/>
      <c r="BE80" s="532"/>
      <c r="BF80" s="532"/>
      <c r="BG80" s="532"/>
      <c r="BH80" s="532"/>
      <c r="BI80" s="532"/>
      <c r="BJ80" s="532"/>
      <c r="BK80" s="532"/>
      <c r="BL80" s="532"/>
      <c r="BM80" s="532"/>
      <c r="BN80" s="532"/>
      <c r="BO80" s="532"/>
      <c r="BP80" s="532"/>
      <c r="BQ80" s="532"/>
      <c r="BR80" s="532"/>
      <c r="BS80" s="532"/>
      <c r="BT80" s="532"/>
      <c r="BU80" s="532"/>
      <c r="BV80" s="532"/>
      <c r="BW80" s="532"/>
      <c r="BX80" s="532"/>
      <c r="BY80" s="532"/>
      <c r="BZ80" s="532"/>
      <c r="CA80" s="532"/>
      <c r="CB80" s="532"/>
      <c r="CC80" s="532"/>
      <c r="CD80" s="532"/>
      <c r="CE80" s="532"/>
      <c r="CF80" s="532"/>
      <c r="CG80" s="532"/>
      <c r="CH80" s="532"/>
      <c r="CI80" s="532"/>
      <c r="CJ80" s="532"/>
      <c r="CK80" s="532"/>
      <c r="CL80" s="532"/>
      <c r="CM80" s="532"/>
      <c r="CN80" s="532"/>
      <c r="CO80" s="532"/>
      <c r="CP80" s="532"/>
      <c r="CQ80" s="532"/>
      <c r="CR80" s="532"/>
      <c r="CS80" s="532"/>
      <c r="CT80" s="532"/>
      <c r="CU80" s="532"/>
      <c r="CV80" s="532"/>
      <c r="CW80" s="532"/>
      <c r="CX80" s="532"/>
      <c r="CY80" s="532"/>
      <c r="CZ80" s="532"/>
      <c r="DA80" s="532"/>
      <c r="DB80" s="532"/>
      <c r="DC80" s="532"/>
      <c r="DD80" s="532"/>
      <c r="DE80" s="532"/>
      <c r="DF80" s="532"/>
      <c r="DG80" s="532"/>
      <c r="DH80" s="532"/>
      <c r="DI80" s="532"/>
      <c r="DJ80" s="532"/>
      <c r="DK80" s="532"/>
      <c r="DL80" s="532"/>
      <c r="DM80" s="532"/>
      <c r="DN80" s="532"/>
      <c r="DO80" s="532"/>
      <c r="DP80" s="532"/>
      <c r="DQ80" s="532"/>
      <c r="DR80" s="532"/>
      <c r="DS80" s="532"/>
      <c r="DT80" s="532"/>
      <c r="DU80" s="532"/>
      <c r="DV80" s="532"/>
      <c r="DW80" s="532"/>
      <c r="DX80" s="532"/>
      <c r="DY80" s="532"/>
      <c r="DZ80" s="532"/>
      <c r="EA80" s="532"/>
      <c r="EB80" s="532"/>
      <c r="EC80" s="532"/>
      <c r="ED80" s="532"/>
      <c r="EE80" s="532"/>
      <c r="EF80" s="532"/>
      <c r="EG80" s="532"/>
      <c r="EH80" s="532"/>
      <c r="EI80" s="532"/>
      <c r="EJ80" s="532"/>
      <c r="EK80" s="533"/>
    </row>
    <row r="81" spans="1:141" s="36" customFormat="1" ht="12.75" x14ac:dyDescent="0.2">
      <c r="A81" s="336" t="s">
        <v>707</v>
      </c>
      <c r="B81" s="336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36"/>
      <c r="AC81" s="336"/>
      <c r="AD81" s="336"/>
      <c r="AE81" s="336"/>
      <c r="AF81" s="629"/>
      <c r="AG81" s="525"/>
      <c r="AH81" s="525"/>
      <c r="AI81" s="525"/>
      <c r="AJ81" s="525"/>
      <c r="AK81" s="525"/>
      <c r="AL81" s="532"/>
      <c r="AM81" s="532"/>
      <c r="AN81" s="532"/>
      <c r="AO81" s="532"/>
      <c r="AP81" s="532"/>
      <c r="AQ81" s="532"/>
      <c r="AR81" s="532"/>
      <c r="AS81" s="532"/>
      <c r="AT81" s="532"/>
      <c r="AU81" s="532"/>
      <c r="AV81" s="532"/>
      <c r="AW81" s="532"/>
      <c r="AX81" s="532"/>
      <c r="AY81" s="532"/>
      <c r="AZ81" s="532"/>
      <c r="BA81" s="532"/>
      <c r="BB81" s="532"/>
      <c r="BC81" s="532"/>
      <c r="BD81" s="532"/>
      <c r="BE81" s="532"/>
      <c r="BF81" s="532"/>
      <c r="BG81" s="532"/>
      <c r="BH81" s="532"/>
      <c r="BI81" s="532"/>
      <c r="BJ81" s="532"/>
      <c r="BK81" s="532"/>
      <c r="BL81" s="532"/>
      <c r="BM81" s="532"/>
      <c r="BN81" s="532"/>
      <c r="BO81" s="532"/>
      <c r="BP81" s="532"/>
      <c r="BQ81" s="532"/>
      <c r="BR81" s="532"/>
      <c r="BS81" s="532"/>
      <c r="BT81" s="532"/>
      <c r="BU81" s="532"/>
      <c r="BV81" s="532"/>
      <c r="BW81" s="532"/>
      <c r="BX81" s="532"/>
      <c r="BY81" s="532"/>
      <c r="BZ81" s="532"/>
      <c r="CA81" s="532"/>
      <c r="CB81" s="532"/>
      <c r="CC81" s="532"/>
      <c r="CD81" s="532"/>
      <c r="CE81" s="532"/>
      <c r="CF81" s="532"/>
      <c r="CG81" s="532"/>
      <c r="CH81" s="532"/>
      <c r="CI81" s="532"/>
      <c r="CJ81" s="532"/>
      <c r="CK81" s="532"/>
      <c r="CL81" s="532"/>
      <c r="CM81" s="532"/>
      <c r="CN81" s="532"/>
      <c r="CO81" s="532"/>
      <c r="CP81" s="532"/>
      <c r="CQ81" s="532"/>
      <c r="CR81" s="532"/>
      <c r="CS81" s="532"/>
      <c r="CT81" s="532"/>
      <c r="CU81" s="532"/>
      <c r="CV81" s="532"/>
      <c r="CW81" s="532"/>
      <c r="CX81" s="532"/>
      <c r="CY81" s="532"/>
      <c r="CZ81" s="532"/>
      <c r="DA81" s="532"/>
      <c r="DB81" s="532"/>
      <c r="DC81" s="532"/>
      <c r="DD81" s="532"/>
      <c r="DE81" s="532"/>
      <c r="DF81" s="532"/>
      <c r="DG81" s="532"/>
      <c r="DH81" s="532"/>
      <c r="DI81" s="532"/>
      <c r="DJ81" s="532"/>
      <c r="DK81" s="532"/>
      <c r="DL81" s="532"/>
      <c r="DM81" s="532"/>
      <c r="DN81" s="532"/>
      <c r="DO81" s="532"/>
      <c r="DP81" s="532"/>
      <c r="DQ81" s="532"/>
      <c r="DR81" s="532"/>
      <c r="DS81" s="532"/>
      <c r="DT81" s="532"/>
      <c r="DU81" s="532"/>
      <c r="DV81" s="532"/>
      <c r="DW81" s="532"/>
      <c r="DX81" s="532"/>
      <c r="DY81" s="532"/>
      <c r="DZ81" s="532"/>
      <c r="EA81" s="532"/>
      <c r="EB81" s="532"/>
      <c r="EC81" s="532"/>
      <c r="ED81" s="532"/>
      <c r="EE81" s="532"/>
      <c r="EF81" s="532"/>
      <c r="EG81" s="532"/>
      <c r="EH81" s="532"/>
      <c r="EI81" s="532"/>
      <c r="EJ81" s="532"/>
      <c r="EK81" s="533"/>
    </row>
    <row r="82" spans="1:141" s="36" customFormat="1" ht="12.75" x14ac:dyDescent="0.2">
      <c r="A82" s="290" t="s">
        <v>708</v>
      </c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629"/>
      <c r="AG82" s="525"/>
      <c r="AH82" s="525"/>
      <c r="AI82" s="525"/>
      <c r="AJ82" s="525"/>
      <c r="AK82" s="525"/>
      <c r="AL82" s="532"/>
      <c r="AM82" s="532"/>
      <c r="AN82" s="532"/>
      <c r="AO82" s="532"/>
      <c r="AP82" s="532"/>
      <c r="AQ82" s="532"/>
      <c r="AR82" s="532"/>
      <c r="AS82" s="532"/>
      <c r="AT82" s="532"/>
      <c r="AU82" s="532"/>
      <c r="AV82" s="532"/>
      <c r="AW82" s="532"/>
      <c r="AX82" s="532"/>
      <c r="AY82" s="532"/>
      <c r="AZ82" s="532"/>
      <c r="BA82" s="532"/>
      <c r="BB82" s="532"/>
      <c r="BC82" s="532"/>
      <c r="BD82" s="532"/>
      <c r="BE82" s="532"/>
      <c r="BF82" s="532"/>
      <c r="BG82" s="532"/>
      <c r="BH82" s="532"/>
      <c r="BI82" s="532"/>
      <c r="BJ82" s="532"/>
      <c r="BK82" s="532"/>
      <c r="BL82" s="532"/>
      <c r="BM82" s="532"/>
      <c r="BN82" s="532"/>
      <c r="BO82" s="532"/>
      <c r="BP82" s="532"/>
      <c r="BQ82" s="532"/>
      <c r="BR82" s="532"/>
      <c r="BS82" s="532"/>
      <c r="BT82" s="532"/>
      <c r="BU82" s="532"/>
      <c r="BV82" s="532"/>
      <c r="BW82" s="532"/>
      <c r="BX82" s="532"/>
      <c r="BY82" s="532"/>
      <c r="BZ82" s="532"/>
      <c r="CA82" s="532"/>
      <c r="CB82" s="532"/>
      <c r="CC82" s="532"/>
      <c r="CD82" s="532"/>
      <c r="CE82" s="532"/>
      <c r="CF82" s="532"/>
      <c r="CG82" s="532"/>
      <c r="CH82" s="532"/>
      <c r="CI82" s="532"/>
      <c r="CJ82" s="532"/>
      <c r="CK82" s="532"/>
      <c r="CL82" s="532"/>
      <c r="CM82" s="532"/>
      <c r="CN82" s="532"/>
      <c r="CO82" s="532"/>
      <c r="CP82" s="532"/>
      <c r="CQ82" s="532"/>
      <c r="CR82" s="532"/>
      <c r="CS82" s="532"/>
      <c r="CT82" s="532"/>
      <c r="CU82" s="532"/>
      <c r="CV82" s="532"/>
      <c r="CW82" s="532"/>
      <c r="CX82" s="532"/>
      <c r="CY82" s="532"/>
      <c r="CZ82" s="532"/>
      <c r="DA82" s="532"/>
      <c r="DB82" s="532"/>
      <c r="DC82" s="532"/>
      <c r="DD82" s="532"/>
      <c r="DE82" s="532"/>
      <c r="DF82" s="532"/>
      <c r="DG82" s="532"/>
      <c r="DH82" s="532"/>
      <c r="DI82" s="532"/>
      <c r="DJ82" s="532"/>
      <c r="DK82" s="532"/>
      <c r="DL82" s="532"/>
      <c r="DM82" s="532"/>
      <c r="DN82" s="532"/>
      <c r="DO82" s="532"/>
      <c r="DP82" s="532"/>
      <c r="DQ82" s="532"/>
      <c r="DR82" s="532"/>
      <c r="DS82" s="532"/>
      <c r="DT82" s="532"/>
      <c r="DU82" s="532"/>
      <c r="DV82" s="532"/>
      <c r="DW82" s="532"/>
      <c r="DX82" s="532"/>
      <c r="DY82" s="532"/>
      <c r="DZ82" s="532"/>
      <c r="EA82" s="532"/>
      <c r="EB82" s="532"/>
      <c r="EC82" s="532"/>
      <c r="ED82" s="532"/>
      <c r="EE82" s="532"/>
      <c r="EF82" s="532"/>
      <c r="EG82" s="532"/>
      <c r="EH82" s="532"/>
      <c r="EI82" s="532"/>
      <c r="EJ82" s="532"/>
      <c r="EK82" s="533"/>
    </row>
    <row r="83" spans="1:141" s="36" customFormat="1" ht="15" customHeight="1" thickBot="1" x14ac:dyDescent="0.25">
      <c r="A83" s="302" t="s">
        <v>38</v>
      </c>
      <c r="B83" s="302"/>
      <c r="C83" s="302"/>
      <c r="D83" s="302"/>
      <c r="E83" s="302"/>
      <c r="F83" s="302"/>
      <c r="G83" s="302"/>
      <c r="H83" s="302"/>
      <c r="I83" s="302"/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  <c r="AA83" s="302"/>
      <c r="AB83" s="302"/>
      <c r="AC83" s="302"/>
      <c r="AD83" s="302"/>
      <c r="AE83" s="302"/>
      <c r="AF83" s="697">
        <v>9000</v>
      </c>
      <c r="AG83" s="641"/>
      <c r="AH83" s="641"/>
      <c r="AI83" s="641"/>
      <c r="AJ83" s="641"/>
      <c r="AK83" s="641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8"/>
      <c r="BK83" s="538"/>
      <c r="BL83" s="538"/>
      <c r="BM83" s="538"/>
      <c r="BN83" s="538"/>
      <c r="BO83" s="538"/>
      <c r="BP83" s="538"/>
      <c r="BQ83" s="538"/>
      <c r="BR83" s="538"/>
      <c r="BS83" s="538"/>
      <c r="BT83" s="538"/>
      <c r="BU83" s="538"/>
      <c r="BV83" s="538"/>
      <c r="BW83" s="538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538"/>
      <c r="CY83" s="538"/>
      <c r="CZ83" s="538"/>
      <c r="DA83" s="538"/>
      <c r="DB83" s="538"/>
      <c r="DC83" s="538"/>
      <c r="DD83" s="538"/>
      <c r="DE83" s="538"/>
      <c r="DF83" s="538"/>
      <c r="DG83" s="538"/>
      <c r="DH83" s="538"/>
      <c r="DI83" s="538"/>
      <c r="DJ83" s="538"/>
      <c r="DK83" s="538"/>
      <c r="DL83" s="538"/>
      <c r="DM83" s="538"/>
      <c r="DN83" s="538"/>
      <c r="DO83" s="538"/>
      <c r="DP83" s="538"/>
      <c r="DQ83" s="538"/>
      <c r="DR83" s="538"/>
      <c r="DS83" s="538"/>
      <c r="DT83" s="538"/>
      <c r="DU83" s="538"/>
      <c r="DV83" s="538"/>
      <c r="DW83" s="538"/>
      <c r="DX83" s="538"/>
      <c r="DY83" s="538"/>
      <c r="DZ83" s="538"/>
      <c r="EA83" s="538"/>
      <c r="EB83" s="538"/>
      <c r="EC83" s="538"/>
      <c r="ED83" s="538"/>
      <c r="EE83" s="538"/>
      <c r="EF83" s="538"/>
      <c r="EG83" s="538"/>
      <c r="EH83" s="538"/>
      <c r="EI83" s="538"/>
      <c r="EJ83" s="538"/>
      <c r="EK83" s="539"/>
    </row>
    <row r="86" spans="1:141" x14ac:dyDescent="0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</row>
    <row r="87" spans="1:141" s="2" customFormat="1" ht="12" customHeight="1" x14ac:dyDescent="0.2">
      <c r="A87" s="17" t="s">
        <v>709</v>
      </c>
    </row>
  </sheetData>
  <customSheetViews>
    <customSheetView guid="{5B44D67A-4A8A-4B75-BA10-E8F24D4649E0}">
      <selection activeCell="A2" sqref="A2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00">
    <mergeCell ref="DY83:EK83"/>
    <mergeCell ref="A83:AE83"/>
    <mergeCell ref="AF83:AK83"/>
    <mergeCell ref="AL83:AX83"/>
    <mergeCell ref="AY83:BK83"/>
    <mergeCell ref="BL83:BX83"/>
    <mergeCell ref="BY83:CK83"/>
    <mergeCell ref="CL83:CX83"/>
    <mergeCell ref="CY83:DK83"/>
    <mergeCell ref="DL83:DX83"/>
    <mergeCell ref="DY80:EK82"/>
    <mergeCell ref="A81:AE81"/>
    <mergeCell ref="DY79:EK79"/>
    <mergeCell ref="A80:AE80"/>
    <mergeCell ref="A79:AE79"/>
    <mergeCell ref="AF79:AK79"/>
    <mergeCell ref="AL79:AX79"/>
    <mergeCell ref="AY79:BK79"/>
    <mergeCell ref="BL79:BX79"/>
    <mergeCell ref="BY79:CK79"/>
    <mergeCell ref="CL79:CX79"/>
    <mergeCell ref="CY79:DK79"/>
    <mergeCell ref="DL79:DX79"/>
    <mergeCell ref="A82:AE82"/>
    <mergeCell ref="AF80:AK82"/>
    <mergeCell ref="AL80:AX82"/>
    <mergeCell ref="AY80:BK82"/>
    <mergeCell ref="BL80:BX82"/>
    <mergeCell ref="BY80:CK82"/>
    <mergeCell ref="CL80:CX82"/>
    <mergeCell ref="CY80:DK82"/>
    <mergeCell ref="DL80:DX82"/>
    <mergeCell ref="DY78:EK78"/>
    <mergeCell ref="DY77:EK77"/>
    <mergeCell ref="A78:AE78"/>
    <mergeCell ref="AF78:AK78"/>
    <mergeCell ref="AL78:AX78"/>
    <mergeCell ref="AY78:BK78"/>
    <mergeCell ref="BL78:BX78"/>
    <mergeCell ref="BY78:CK78"/>
    <mergeCell ref="CL78:CX78"/>
    <mergeCell ref="CY78:DK78"/>
    <mergeCell ref="DL78:DX78"/>
    <mergeCell ref="DY76:EK76"/>
    <mergeCell ref="A77:AE77"/>
    <mergeCell ref="AF77:AK77"/>
    <mergeCell ref="AL77:AX77"/>
    <mergeCell ref="AY77:BK77"/>
    <mergeCell ref="BL77:BX77"/>
    <mergeCell ref="BY77:CK77"/>
    <mergeCell ref="CL77:CX77"/>
    <mergeCell ref="CY77:DK77"/>
    <mergeCell ref="DL77:DX77"/>
    <mergeCell ref="A76:AE76"/>
    <mergeCell ref="AF76:AK76"/>
    <mergeCell ref="AL76:AX76"/>
    <mergeCell ref="AY76:BK76"/>
    <mergeCell ref="BL76:BX76"/>
    <mergeCell ref="BY76:CK76"/>
    <mergeCell ref="CL76:CX76"/>
    <mergeCell ref="CY76:DK76"/>
    <mergeCell ref="DL76:DX76"/>
    <mergeCell ref="DY74:EK74"/>
    <mergeCell ref="A75:AE75"/>
    <mergeCell ref="AF75:AK75"/>
    <mergeCell ref="AL75:AX75"/>
    <mergeCell ref="AY75:BK75"/>
    <mergeCell ref="BL75:BX75"/>
    <mergeCell ref="BY75:CK75"/>
    <mergeCell ref="CL75:CX75"/>
    <mergeCell ref="CY75:DK75"/>
    <mergeCell ref="DL75:DX75"/>
    <mergeCell ref="DY75:EK75"/>
    <mergeCell ref="A74:AE74"/>
    <mergeCell ref="AF74:AK74"/>
    <mergeCell ref="AL74:AX74"/>
    <mergeCell ref="AY74:BK74"/>
    <mergeCell ref="BL74:BX74"/>
    <mergeCell ref="BY74:CK74"/>
    <mergeCell ref="CL74:CX74"/>
    <mergeCell ref="CY74:DK74"/>
    <mergeCell ref="DL74:DX74"/>
    <mergeCell ref="DY72:EK72"/>
    <mergeCell ref="A73:AE73"/>
    <mergeCell ref="AF73:AK73"/>
    <mergeCell ref="AL73:AX73"/>
    <mergeCell ref="AY73:BK73"/>
    <mergeCell ref="BL73:BX73"/>
    <mergeCell ref="BY73:CK73"/>
    <mergeCell ref="CL73:CX73"/>
    <mergeCell ref="CY73:DK73"/>
    <mergeCell ref="DL73:DX73"/>
    <mergeCell ref="DY73:EK73"/>
    <mergeCell ref="A72:AE72"/>
    <mergeCell ref="AF72:AK72"/>
    <mergeCell ref="AL72:AX72"/>
    <mergeCell ref="AY72:BK72"/>
    <mergeCell ref="BL72:BX72"/>
    <mergeCell ref="BY72:CK72"/>
    <mergeCell ref="CL72:CX72"/>
    <mergeCell ref="CY72:DK72"/>
    <mergeCell ref="DL72:DX72"/>
    <mergeCell ref="DY70:EK70"/>
    <mergeCell ref="A71:AE71"/>
    <mergeCell ref="AF71:AK71"/>
    <mergeCell ref="AL71:AX71"/>
    <mergeCell ref="AY71:BK71"/>
    <mergeCell ref="BL71:BX71"/>
    <mergeCell ref="BY71:CK71"/>
    <mergeCell ref="CL71:CX71"/>
    <mergeCell ref="CY71:DK71"/>
    <mergeCell ref="DL71:DX71"/>
    <mergeCell ref="DY71:EK71"/>
    <mergeCell ref="A70:AE70"/>
    <mergeCell ref="AF70:AK70"/>
    <mergeCell ref="AL70:AX70"/>
    <mergeCell ref="AY70:BK70"/>
    <mergeCell ref="BL70:BX70"/>
    <mergeCell ref="BY70:CK70"/>
    <mergeCell ref="CL70:CX70"/>
    <mergeCell ref="CY70:DK70"/>
    <mergeCell ref="DL70:DX70"/>
    <mergeCell ref="CL66:CX66"/>
    <mergeCell ref="CY66:DK66"/>
    <mergeCell ref="DL66:DX66"/>
    <mergeCell ref="DY68:EK68"/>
    <mergeCell ref="A69:AE69"/>
    <mergeCell ref="AF69:AK69"/>
    <mergeCell ref="AL69:AX69"/>
    <mergeCell ref="AY69:BK69"/>
    <mergeCell ref="BL69:BX69"/>
    <mergeCell ref="BY69:CK69"/>
    <mergeCell ref="CL69:CX69"/>
    <mergeCell ref="CY69:DK69"/>
    <mergeCell ref="DL69:DX69"/>
    <mergeCell ref="DY69:EK69"/>
    <mergeCell ref="A68:AE68"/>
    <mergeCell ref="AF68:AK68"/>
    <mergeCell ref="AL68:AX68"/>
    <mergeCell ref="AY68:BK68"/>
    <mergeCell ref="BL68:BX68"/>
    <mergeCell ref="BY68:CK68"/>
    <mergeCell ref="CL68:CX68"/>
    <mergeCell ref="CY68:DK68"/>
    <mergeCell ref="DL68:DX68"/>
    <mergeCell ref="AL64:AX65"/>
    <mergeCell ref="AY64:BK65"/>
    <mergeCell ref="BL64:BX65"/>
    <mergeCell ref="BY64:CK65"/>
    <mergeCell ref="CL64:CX65"/>
    <mergeCell ref="CY64:DK65"/>
    <mergeCell ref="DL64:DX65"/>
    <mergeCell ref="DY66:EK66"/>
    <mergeCell ref="A67:AE67"/>
    <mergeCell ref="AF67:AK67"/>
    <mergeCell ref="AL67:AX67"/>
    <mergeCell ref="AY67:BK67"/>
    <mergeCell ref="BL67:BX67"/>
    <mergeCell ref="BY67:CK67"/>
    <mergeCell ref="CL67:CX67"/>
    <mergeCell ref="CY67:DK67"/>
    <mergeCell ref="DL67:DX67"/>
    <mergeCell ref="DY67:EK67"/>
    <mergeCell ref="A66:AE66"/>
    <mergeCell ref="AF66:AK66"/>
    <mergeCell ref="AL66:AX66"/>
    <mergeCell ref="AY66:BK66"/>
    <mergeCell ref="BL66:BX66"/>
    <mergeCell ref="BY66:CK66"/>
    <mergeCell ref="DY64:EK65"/>
    <mergeCell ref="A64:AE64"/>
    <mergeCell ref="DY62:EK62"/>
    <mergeCell ref="A63:AE63"/>
    <mergeCell ref="AF63:AK63"/>
    <mergeCell ref="AL63:AX63"/>
    <mergeCell ref="AY63:BK63"/>
    <mergeCell ref="BL63:BX63"/>
    <mergeCell ref="BY63:CK63"/>
    <mergeCell ref="CL63:CX63"/>
    <mergeCell ref="CY63:DK63"/>
    <mergeCell ref="DL63:DX63"/>
    <mergeCell ref="DY63:EK63"/>
    <mergeCell ref="A62:AE62"/>
    <mergeCell ref="AF62:AK62"/>
    <mergeCell ref="AL62:AX62"/>
    <mergeCell ref="AY62:BK62"/>
    <mergeCell ref="BL62:BX62"/>
    <mergeCell ref="BY62:CK62"/>
    <mergeCell ref="CL62:CX62"/>
    <mergeCell ref="CY62:DK62"/>
    <mergeCell ref="DL62:DX62"/>
    <mergeCell ref="A65:AE65"/>
    <mergeCell ref="AF64:AK65"/>
    <mergeCell ref="DY60:EK60"/>
    <mergeCell ref="A61:AE61"/>
    <mergeCell ref="AF61:AK61"/>
    <mergeCell ref="AL61:AX61"/>
    <mergeCell ref="AY61:BK61"/>
    <mergeCell ref="BL61:BX61"/>
    <mergeCell ref="BY61:CK61"/>
    <mergeCell ref="CL61:CX61"/>
    <mergeCell ref="CY61:DK61"/>
    <mergeCell ref="DL61:DX61"/>
    <mergeCell ref="DY61:EK61"/>
    <mergeCell ref="A60:AE60"/>
    <mergeCell ref="AF60:AK60"/>
    <mergeCell ref="AL60:AX60"/>
    <mergeCell ref="AY60:BK60"/>
    <mergeCell ref="BL60:BX60"/>
    <mergeCell ref="BY60:CK60"/>
    <mergeCell ref="CL60:CX60"/>
    <mergeCell ref="CY60:DK60"/>
    <mergeCell ref="DL60:DX60"/>
    <mergeCell ref="A59:AE59"/>
    <mergeCell ref="AF59:AK59"/>
    <mergeCell ref="AL59:AX59"/>
    <mergeCell ref="AY59:BK59"/>
    <mergeCell ref="BL59:BX59"/>
    <mergeCell ref="BY59:CK59"/>
    <mergeCell ref="CL59:CX59"/>
    <mergeCell ref="CY59:DK59"/>
    <mergeCell ref="DL59:DX59"/>
    <mergeCell ref="DY59:EK59"/>
    <mergeCell ref="AF57:AK58"/>
    <mergeCell ref="AL57:AX58"/>
    <mergeCell ref="AY57:BK58"/>
    <mergeCell ref="BL57:BX58"/>
    <mergeCell ref="BY57:CK58"/>
    <mergeCell ref="CL57:CX58"/>
    <mergeCell ref="CY57:DK58"/>
    <mergeCell ref="DL57:DX58"/>
    <mergeCell ref="DY57:EK58"/>
    <mergeCell ref="CL54:CX54"/>
    <mergeCell ref="CY54:DK54"/>
    <mergeCell ref="DL54:DX54"/>
    <mergeCell ref="A58:AE58"/>
    <mergeCell ref="DY56:EK56"/>
    <mergeCell ref="A57:AE57"/>
    <mergeCell ref="A56:AE56"/>
    <mergeCell ref="AF56:AK56"/>
    <mergeCell ref="AL56:AX56"/>
    <mergeCell ref="AY56:BK56"/>
    <mergeCell ref="BL56:BX56"/>
    <mergeCell ref="BY56:CK56"/>
    <mergeCell ref="CL56:CX56"/>
    <mergeCell ref="CY56:DK56"/>
    <mergeCell ref="DL56:DX56"/>
    <mergeCell ref="AL52:AX53"/>
    <mergeCell ref="AY52:BK53"/>
    <mergeCell ref="BL52:BX53"/>
    <mergeCell ref="BY52:CK53"/>
    <mergeCell ref="CL52:CX53"/>
    <mergeCell ref="CY52:DK53"/>
    <mergeCell ref="DL52:DX53"/>
    <mergeCell ref="DY54:EK54"/>
    <mergeCell ref="A55:AE55"/>
    <mergeCell ref="AF55:AK55"/>
    <mergeCell ref="AL55:AX55"/>
    <mergeCell ref="AY55:BK55"/>
    <mergeCell ref="BL55:BX55"/>
    <mergeCell ref="BY55:CK55"/>
    <mergeCell ref="CL55:CX55"/>
    <mergeCell ref="CY55:DK55"/>
    <mergeCell ref="DL55:DX55"/>
    <mergeCell ref="DY55:EK55"/>
    <mergeCell ref="A54:AE54"/>
    <mergeCell ref="AF54:AK54"/>
    <mergeCell ref="AL54:AX54"/>
    <mergeCell ref="AY54:BK54"/>
    <mergeCell ref="BL54:BX54"/>
    <mergeCell ref="BY54:CK54"/>
    <mergeCell ref="DY52:EK53"/>
    <mergeCell ref="A52:AE52"/>
    <mergeCell ref="DY50:EK50"/>
    <mergeCell ref="A51:AE51"/>
    <mergeCell ref="AF51:AK51"/>
    <mergeCell ref="AL51:AX51"/>
    <mergeCell ref="AY51:BK51"/>
    <mergeCell ref="BL51:BX51"/>
    <mergeCell ref="BY51:CK51"/>
    <mergeCell ref="CL51:CX51"/>
    <mergeCell ref="CY51:DK51"/>
    <mergeCell ref="DL51:DX51"/>
    <mergeCell ref="DY51:EK51"/>
    <mergeCell ref="A50:AE50"/>
    <mergeCell ref="AF50:AK50"/>
    <mergeCell ref="AL50:AX50"/>
    <mergeCell ref="AY50:BK50"/>
    <mergeCell ref="BL50:BX50"/>
    <mergeCell ref="BY50:CK50"/>
    <mergeCell ref="CL50:CX50"/>
    <mergeCell ref="CY50:DK50"/>
    <mergeCell ref="DL50:DX50"/>
    <mergeCell ref="A53:AE53"/>
    <mergeCell ref="AF52:AK53"/>
    <mergeCell ref="A49:AE49"/>
    <mergeCell ref="AF49:AK49"/>
    <mergeCell ref="AL49:AX49"/>
    <mergeCell ref="AY49:BK49"/>
    <mergeCell ref="BL49:BX49"/>
    <mergeCell ref="BY49:CK49"/>
    <mergeCell ref="CL49:CX49"/>
    <mergeCell ref="CY49:DK49"/>
    <mergeCell ref="DL49:DX49"/>
    <mergeCell ref="DY49:EK49"/>
    <mergeCell ref="AF45:AK48"/>
    <mergeCell ref="AL45:AX48"/>
    <mergeCell ref="AY45:BK48"/>
    <mergeCell ref="BL45:BX48"/>
    <mergeCell ref="BY45:CK48"/>
    <mergeCell ref="CL45:CX48"/>
    <mergeCell ref="CY45:DK48"/>
    <mergeCell ref="DL45:DX48"/>
    <mergeCell ref="DY45:EK48"/>
    <mergeCell ref="A48:AE48"/>
    <mergeCell ref="A47:AE47"/>
    <mergeCell ref="A46:AE46"/>
    <mergeCell ref="DY44:EK44"/>
    <mergeCell ref="A45:AE45"/>
    <mergeCell ref="A44:AE44"/>
    <mergeCell ref="AF44:AK44"/>
    <mergeCell ref="AL44:AX44"/>
    <mergeCell ref="AY44:BK44"/>
    <mergeCell ref="BL44:BX44"/>
    <mergeCell ref="BY44:CK44"/>
    <mergeCell ref="CL44:CX44"/>
    <mergeCell ref="CY44:DK44"/>
    <mergeCell ref="DL44:DX44"/>
    <mergeCell ref="CL40:CX41"/>
    <mergeCell ref="CY40:DK41"/>
    <mergeCell ref="DL40:DX41"/>
    <mergeCell ref="DY42:EK42"/>
    <mergeCell ref="A43:AE43"/>
    <mergeCell ref="AF43:AK43"/>
    <mergeCell ref="AL43:AX43"/>
    <mergeCell ref="AY43:BK43"/>
    <mergeCell ref="BL43:BX43"/>
    <mergeCell ref="BY43:CK43"/>
    <mergeCell ref="CL43:CX43"/>
    <mergeCell ref="CY43:DK43"/>
    <mergeCell ref="DL43:DX43"/>
    <mergeCell ref="DY43:EK43"/>
    <mergeCell ref="A42:AE42"/>
    <mergeCell ref="AF42:AK42"/>
    <mergeCell ref="AL42:AX42"/>
    <mergeCell ref="AY42:BK42"/>
    <mergeCell ref="BL42:BX42"/>
    <mergeCell ref="BY42:CK42"/>
    <mergeCell ref="CL42:CX42"/>
    <mergeCell ref="CY42:DK42"/>
    <mergeCell ref="DL42:DX42"/>
    <mergeCell ref="CL34:CX36"/>
    <mergeCell ref="CY34:DK36"/>
    <mergeCell ref="DL34:DX36"/>
    <mergeCell ref="DY34:EK36"/>
    <mergeCell ref="DY40:EK41"/>
    <mergeCell ref="A40:AE40"/>
    <mergeCell ref="A39:AE39"/>
    <mergeCell ref="AF37:AK39"/>
    <mergeCell ref="AL37:AX39"/>
    <mergeCell ref="AY37:BK39"/>
    <mergeCell ref="BL37:BX39"/>
    <mergeCell ref="BY37:CK39"/>
    <mergeCell ref="CL37:CX39"/>
    <mergeCell ref="CY37:DK39"/>
    <mergeCell ref="DL37:DX39"/>
    <mergeCell ref="DY37:EK39"/>
    <mergeCell ref="A38:AE38"/>
    <mergeCell ref="A37:AE37"/>
    <mergeCell ref="A41:AE41"/>
    <mergeCell ref="AF40:AK41"/>
    <mergeCell ref="AL40:AX41"/>
    <mergeCell ref="AY40:BK41"/>
    <mergeCell ref="BL40:BX41"/>
    <mergeCell ref="BY40:CK41"/>
    <mergeCell ref="A36:AE36"/>
    <mergeCell ref="A35:AE35"/>
    <mergeCell ref="A34:AE34"/>
    <mergeCell ref="A33:AE33"/>
    <mergeCell ref="AF31:AK33"/>
    <mergeCell ref="AL31:AX33"/>
    <mergeCell ref="AY31:BK33"/>
    <mergeCell ref="BL31:BX33"/>
    <mergeCell ref="BY31:CK33"/>
    <mergeCell ref="AF34:AK36"/>
    <mergeCell ref="AL34:AX36"/>
    <mergeCell ref="AY34:BK36"/>
    <mergeCell ref="BL34:BX36"/>
    <mergeCell ref="BY34:CK36"/>
    <mergeCell ref="CL31:CX33"/>
    <mergeCell ref="CY31:DK33"/>
    <mergeCell ref="DL31:DX33"/>
    <mergeCell ref="DY31:EK33"/>
    <mergeCell ref="A32:AE32"/>
    <mergeCell ref="A31:AE31"/>
    <mergeCell ref="AF28:AK30"/>
    <mergeCell ref="AL28:AX30"/>
    <mergeCell ref="AY28:BK30"/>
    <mergeCell ref="BL28:BX30"/>
    <mergeCell ref="BY28:CK30"/>
    <mergeCell ref="CL28:CX30"/>
    <mergeCell ref="CY28:DK30"/>
    <mergeCell ref="DL28:DX30"/>
    <mergeCell ref="DY28:EK30"/>
    <mergeCell ref="A30:AE30"/>
    <mergeCell ref="A29:AE29"/>
    <mergeCell ref="A28:AE28"/>
    <mergeCell ref="DY26:EK27"/>
    <mergeCell ref="A26:AE26"/>
    <mergeCell ref="A25:AE25"/>
    <mergeCell ref="AF23:AK25"/>
    <mergeCell ref="AL23:AX25"/>
    <mergeCell ref="AY23:BK25"/>
    <mergeCell ref="BL23:BX25"/>
    <mergeCell ref="BY23:CK25"/>
    <mergeCell ref="CL23:CX25"/>
    <mergeCell ref="CY23:DK25"/>
    <mergeCell ref="DL23:DX25"/>
    <mergeCell ref="DY23:EK25"/>
    <mergeCell ref="A24:AE24"/>
    <mergeCell ref="A23:AE23"/>
    <mergeCell ref="A27:AE27"/>
    <mergeCell ref="AF26:AK27"/>
    <mergeCell ref="AL26:AX27"/>
    <mergeCell ref="AY26:BK27"/>
    <mergeCell ref="BL26:BX27"/>
    <mergeCell ref="BY26:CK27"/>
    <mergeCell ref="CL26:CX27"/>
    <mergeCell ref="CY26:DK27"/>
    <mergeCell ref="DL26:DX27"/>
    <mergeCell ref="A22:AE22"/>
    <mergeCell ref="DY20:EK20"/>
    <mergeCell ref="A21:AE21"/>
    <mergeCell ref="A20:AE20"/>
    <mergeCell ref="AF20:AK20"/>
    <mergeCell ref="AL20:AX20"/>
    <mergeCell ref="AY20:BK20"/>
    <mergeCell ref="BL20:BX20"/>
    <mergeCell ref="BY20:CK20"/>
    <mergeCell ref="CL20:CX20"/>
    <mergeCell ref="CY20:DK20"/>
    <mergeCell ref="DL20:DX20"/>
    <mergeCell ref="AF21:AK22"/>
    <mergeCell ref="AL21:AX22"/>
    <mergeCell ref="AY21:BK22"/>
    <mergeCell ref="BL21:BX22"/>
    <mergeCell ref="BY21:CK22"/>
    <mergeCell ref="CL21:CX22"/>
    <mergeCell ref="CY21:DK22"/>
    <mergeCell ref="DL21:DX22"/>
    <mergeCell ref="DY21:EK22"/>
    <mergeCell ref="DY19:EK19"/>
    <mergeCell ref="A18:AE18"/>
    <mergeCell ref="AF18:AK18"/>
    <mergeCell ref="AL18:AX18"/>
    <mergeCell ref="AY18:BK18"/>
    <mergeCell ref="BL18:BX18"/>
    <mergeCell ref="BY18:CK18"/>
    <mergeCell ref="CL18:CX18"/>
    <mergeCell ref="CY18:DK18"/>
    <mergeCell ref="DL18:DX18"/>
    <mergeCell ref="A19:AE19"/>
    <mergeCell ref="AF19:AK19"/>
    <mergeCell ref="AL19:AX19"/>
    <mergeCell ref="AY19:BK19"/>
    <mergeCell ref="BL19:BX19"/>
    <mergeCell ref="BY19:CK19"/>
    <mergeCell ref="CL19:CX19"/>
    <mergeCell ref="CY19:DK19"/>
    <mergeCell ref="DL19:DX19"/>
    <mergeCell ref="A17:AE17"/>
    <mergeCell ref="AF17:AK17"/>
    <mergeCell ref="DY18:EK18"/>
    <mergeCell ref="AL17:BK17"/>
    <mergeCell ref="BL17:CK17"/>
    <mergeCell ref="CL17:DK17"/>
    <mergeCell ref="DL17:EK17"/>
    <mergeCell ref="A13:EK13"/>
    <mergeCell ref="DW5:EK5"/>
    <mergeCell ref="DW6:EK6"/>
    <mergeCell ref="Z7:DE7"/>
    <mergeCell ref="DW7:EK7"/>
    <mergeCell ref="DW8:EK9"/>
    <mergeCell ref="Z9:DE9"/>
    <mergeCell ref="AL15:EK15"/>
    <mergeCell ref="A15:AE15"/>
    <mergeCell ref="AF15:AK15"/>
    <mergeCell ref="A16:AE16"/>
    <mergeCell ref="AF16:AK16"/>
    <mergeCell ref="BL16:EK16"/>
    <mergeCell ref="AL16:BK16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  <rowBreaks count="1" manualBreakCount="1">
    <brk id="5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L80"/>
  <sheetViews>
    <sheetView topLeftCell="A40" workbookViewId="0">
      <selection activeCell="CP30" sqref="CP30:DY32"/>
    </sheetView>
  </sheetViews>
  <sheetFormatPr defaultColWidth="1.42578125" defaultRowHeight="15.75" x14ac:dyDescent="0.25"/>
  <cols>
    <col min="1" max="16384" width="1.42578125" style="1"/>
  </cols>
  <sheetData>
    <row r="1" spans="1:142" s="11" customFormat="1" ht="15" x14ac:dyDescent="0.25">
      <c r="A1" s="369" t="s">
        <v>710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M1" s="369"/>
      <c r="AN1" s="369"/>
      <c r="AO1" s="369"/>
      <c r="AP1" s="369"/>
      <c r="AQ1" s="369"/>
      <c r="AR1" s="369"/>
      <c r="AS1" s="369"/>
      <c r="AT1" s="369"/>
      <c r="AU1" s="369"/>
      <c r="AV1" s="369"/>
      <c r="AW1" s="369"/>
      <c r="AX1" s="369"/>
      <c r="AY1" s="369"/>
      <c r="AZ1" s="369"/>
      <c r="BA1" s="369"/>
      <c r="BB1" s="369"/>
      <c r="BC1" s="369"/>
      <c r="BD1" s="369"/>
      <c r="BE1" s="369"/>
      <c r="BF1" s="369"/>
      <c r="BG1" s="369"/>
      <c r="BH1" s="369"/>
      <c r="BI1" s="369"/>
      <c r="BJ1" s="369"/>
      <c r="BK1" s="369"/>
      <c r="BL1" s="369"/>
      <c r="BM1" s="369"/>
      <c r="BN1" s="369"/>
      <c r="BO1" s="369"/>
      <c r="BP1" s="369"/>
      <c r="BQ1" s="369"/>
      <c r="BR1" s="369"/>
      <c r="BS1" s="369"/>
      <c r="BT1" s="369"/>
      <c r="BU1" s="369"/>
      <c r="BV1" s="369"/>
      <c r="BW1" s="369"/>
      <c r="BX1" s="369"/>
      <c r="BY1" s="369"/>
      <c r="BZ1" s="369"/>
      <c r="CA1" s="369"/>
      <c r="CB1" s="369"/>
      <c r="CC1" s="369"/>
      <c r="CD1" s="369"/>
      <c r="CE1" s="369"/>
      <c r="CF1" s="369"/>
      <c r="CG1" s="369"/>
      <c r="CH1" s="369"/>
      <c r="CI1" s="369"/>
      <c r="CJ1" s="369"/>
      <c r="CK1" s="369"/>
      <c r="CL1" s="369"/>
      <c r="CM1" s="369"/>
      <c r="CN1" s="369"/>
      <c r="CO1" s="369"/>
      <c r="CP1" s="369"/>
      <c r="CQ1" s="369"/>
      <c r="CR1" s="369"/>
      <c r="CS1" s="369"/>
      <c r="CT1" s="369"/>
      <c r="CU1" s="369"/>
      <c r="CV1" s="369"/>
      <c r="CW1" s="369"/>
      <c r="CX1" s="369"/>
      <c r="CY1" s="369"/>
      <c r="CZ1" s="369"/>
      <c r="DA1" s="369"/>
      <c r="DB1" s="369"/>
      <c r="DC1" s="369"/>
      <c r="DD1" s="369"/>
      <c r="DE1" s="369"/>
      <c r="DF1" s="369"/>
      <c r="DG1" s="369"/>
      <c r="DH1" s="369"/>
      <c r="DI1" s="369"/>
      <c r="DJ1" s="369"/>
      <c r="DK1" s="369"/>
      <c r="DL1" s="369"/>
      <c r="DM1" s="369"/>
      <c r="DN1" s="369"/>
      <c r="DO1" s="369"/>
      <c r="DP1" s="369"/>
      <c r="DQ1" s="369"/>
      <c r="DR1" s="369"/>
      <c r="DS1" s="369"/>
      <c r="DT1" s="369"/>
      <c r="DU1" s="369"/>
      <c r="DV1" s="369"/>
      <c r="DW1" s="369"/>
      <c r="DX1" s="369"/>
      <c r="DY1" s="369"/>
      <c r="DZ1" s="369"/>
      <c r="EA1" s="369"/>
      <c r="EB1" s="369"/>
      <c r="EC1" s="369"/>
      <c r="ED1" s="369"/>
      <c r="EE1" s="369"/>
      <c r="EF1" s="369"/>
      <c r="EG1" s="369"/>
      <c r="EH1" s="369"/>
      <c r="EI1" s="369"/>
      <c r="EJ1" s="369"/>
      <c r="EK1" s="369"/>
    </row>
    <row r="2" spans="1:142" s="22" customFormat="1" ht="8.25" x14ac:dyDescent="0.15"/>
    <row r="3" spans="1:142" s="25" customFormat="1" ht="12.75" x14ac:dyDescent="0.2">
      <c r="A3" s="510" t="s">
        <v>93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348" t="s">
        <v>18</v>
      </c>
      <c r="AD3" s="510"/>
      <c r="AE3" s="510"/>
      <c r="AF3" s="510"/>
      <c r="AG3" s="365"/>
      <c r="AH3" s="348" t="s">
        <v>388</v>
      </c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365"/>
      <c r="CD3" s="510" t="s">
        <v>424</v>
      </c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  <c r="CR3" s="510"/>
      <c r="CS3" s="510"/>
      <c r="CT3" s="510"/>
      <c r="CU3" s="510"/>
      <c r="CV3" s="510"/>
      <c r="CW3" s="510"/>
      <c r="CX3" s="510"/>
      <c r="CY3" s="510"/>
      <c r="CZ3" s="510"/>
      <c r="DA3" s="510"/>
      <c r="DB3" s="510"/>
      <c r="DC3" s="510"/>
      <c r="DD3" s="510"/>
      <c r="DE3" s="510"/>
      <c r="DF3" s="510"/>
      <c r="DG3" s="510"/>
      <c r="DH3" s="510"/>
      <c r="DI3" s="510"/>
      <c r="DJ3" s="510"/>
      <c r="DK3" s="510"/>
      <c r="DL3" s="510"/>
      <c r="DM3" s="510"/>
      <c r="DN3" s="510"/>
      <c r="DO3" s="510"/>
      <c r="DP3" s="510"/>
      <c r="DQ3" s="510"/>
      <c r="DR3" s="510"/>
      <c r="DS3" s="510"/>
      <c r="DT3" s="510"/>
      <c r="DU3" s="510"/>
      <c r="DV3" s="510"/>
      <c r="DW3" s="510"/>
      <c r="DX3" s="510"/>
      <c r="DY3" s="510"/>
      <c r="DZ3" s="510"/>
      <c r="EA3" s="510"/>
      <c r="EB3" s="510"/>
      <c r="EC3" s="510"/>
      <c r="ED3" s="510"/>
      <c r="EE3" s="510"/>
      <c r="EF3" s="510"/>
      <c r="EG3" s="510"/>
      <c r="EH3" s="510"/>
      <c r="EI3" s="510"/>
      <c r="EJ3" s="510"/>
      <c r="EK3" s="510"/>
      <c r="EL3" s="76"/>
    </row>
    <row r="4" spans="1:142" s="25" customFormat="1" ht="12.75" x14ac:dyDescent="0.2">
      <c r="A4" s="588"/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  <c r="AC4" s="360" t="s">
        <v>21</v>
      </c>
      <c r="AD4" s="512"/>
      <c r="AE4" s="512"/>
      <c r="AF4" s="512"/>
      <c r="AG4" s="364"/>
      <c r="AH4" s="363" t="s">
        <v>389</v>
      </c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361"/>
      <c r="CD4" s="241"/>
      <c r="CE4" s="241"/>
      <c r="CF4" s="241"/>
      <c r="CG4" s="241"/>
      <c r="CH4" s="241"/>
      <c r="CI4" s="241"/>
      <c r="CJ4" s="241"/>
      <c r="CK4" s="241"/>
      <c r="CL4" s="241"/>
      <c r="CM4" s="241"/>
      <c r="CN4" s="241"/>
      <c r="CO4" s="241"/>
      <c r="CP4" s="241"/>
      <c r="CQ4" s="241"/>
      <c r="CR4" s="241"/>
      <c r="CS4" s="241"/>
      <c r="CT4" s="241"/>
      <c r="CU4" s="241"/>
      <c r="CV4" s="241"/>
      <c r="CW4" s="241"/>
      <c r="CX4" s="241"/>
      <c r="CY4" s="241"/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241"/>
      <c r="DM4" s="241"/>
      <c r="DN4" s="241"/>
      <c r="DO4" s="241"/>
      <c r="DP4" s="241"/>
      <c r="DQ4" s="241"/>
      <c r="DR4" s="241"/>
      <c r="DS4" s="241"/>
      <c r="DT4" s="241"/>
      <c r="DU4" s="241"/>
      <c r="DV4" s="241"/>
      <c r="DW4" s="241"/>
      <c r="DX4" s="241"/>
      <c r="DY4" s="241"/>
      <c r="DZ4" s="241"/>
      <c r="EA4" s="241"/>
      <c r="EB4" s="241"/>
      <c r="EC4" s="241"/>
      <c r="ED4" s="241"/>
      <c r="EE4" s="241"/>
      <c r="EF4" s="241"/>
      <c r="EG4" s="241"/>
      <c r="EH4" s="241"/>
      <c r="EI4" s="241"/>
      <c r="EJ4" s="241"/>
      <c r="EK4" s="241"/>
      <c r="EL4" s="76"/>
    </row>
    <row r="5" spans="1:142" s="25" customFormat="1" ht="12.75" x14ac:dyDescent="0.2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360"/>
      <c r="AD5" s="512"/>
      <c r="AE5" s="512"/>
      <c r="AF5" s="512"/>
      <c r="AG5" s="364"/>
      <c r="AH5" s="348" t="s">
        <v>28</v>
      </c>
      <c r="AI5" s="510"/>
      <c r="AJ5" s="510"/>
      <c r="AK5" s="510"/>
      <c r="AL5" s="510"/>
      <c r="AM5" s="510"/>
      <c r="AN5" s="510"/>
      <c r="AO5" s="510"/>
      <c r="AP5" s="510"/>
      <c r="AQ5" s="510"/>
      <c r="AR5" s="510"/>
      <c r="AS5" s="365"/>
      <c r="AT5" s="511" t="s">
        <v>133</v>
      </c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291"/>
      <c r="BM5" s="291"/>
      <c r="BN5" s="291"/>
      <c r="BO5" s="291"/>
      <c r="BP5" s="291"/>
      <c r="BQ5" s="291"/>
      <c r="BR5" s="291"/>
      <c r="BS5" s="291"/>
      <c r="BT5" s="291"/>
      <c r="BU5" s="291"/>
      <c r="BV5" s="291"/>
      <c r="BW5" s="291"/>
      <c r="BX5" s="291"/>
      <c r="BY5" s="291"/>
      <c r="BZ5" s="291"/>
      <c r="CA5" s="291"/>
      <c r="CB5" s="291"/>
      <c r="CC5" s="356"/>
      <c r="CD5" s="348" t="s">
        <v>28</v>
      </c>
      <c r="CE5" s="510"/>
      <c r="CF5" s="510"/>
      <c r="CG5" s="510"/>
      <c r="CH5" s="510"/>
      <c r="CI5" s="510"/>
      <c r="CJ5" s="510"/>
      <c r="CK5" s="510"/>
      <c r="CL5" s="510"/>
      <c r="CM5" s="510"/>
      <c r="CN5" s="510"/>
      <c r="CO5" s="365"/>
      <c r="CP5" s="241" t="s">
        <v>133</v>
      </c>
      <c r="CQ5" s="241"/>
      <c r="CR5" s="241"/>
      <c r="CS5" s="241"/>
      <c r="CT5" s="241"/>
      <c r="CU5" s="241"/>
      <c r="CV5" s="241"/>
      <c r="CW5" s="241"/>
      <c r="CX5" s="241"/>
      <c r="CY5" s="241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241"/>
      <c r="DU5" s="241"/>
      <c r="DV5" s="241"/>
      <c r="DW5" s="241"/>
      <c r="DX5" s="241"/>
      <c r="DY5" s="241"/>
      <c r="DZ5" s="241"/>
      <c r="EA5" s="241"/>
      <c r="EB5" s="241"/>
      <c r="EC5" s="241"/>
      <c r="ED5" s="241"/>
      <c r="EE5" s="241"/>
      <c r="EF5" s="241"/>
      <c r="EG5" s="241"/>
      <c r="EH5" s="241"/>
      <c r="EI5" s="241"/>
      <c r="EJ5" s="241"/>
      <c r="EK5" s="241"/>
      <c r="EL5" s="76"/>
    </row>
    <row r="6" spans="1:142" s="25" customFormat="1" ht="12.75" x14ac:dyDescent="0.2">
      <c r="A6" s="588"/>
      <c r="B6" s="588"/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360"/>
      <c r="AD6" s="512"/>
      <c r="AE6" s="512"/>
      <c r="AF6" s="512"/>
      <c r="AG6" s="364"/>
      <c r="AH6" s="360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364"/>
      <c r="AT6" s="348" t="s">
        <v>390</v>
      </c>
      <c r="AU6" s="510"/>
      <c r="AV6" s="510"/>
      <c r="AW6" s="510"/>
      <c r="AX6" s="510"/>
      <c r="AY6" s="510"/>
      <c r="AZ6" s="510"/>
      <c r="BA6" s="510"/>
      <c r="BB6" s="510"/>
      <c r="BC6" s="510"/>
      <c r="BD6" s="510"/>
      <c r="BE6" s="365"/>
      <c r="BF6" s="348" t="s">
        <v>725</v>
      </c>
      <c r="BG6" s="510"/>
      <c r="BH6" s="510"/>
      <c r="BI6" s="510"/>
      <c r="BJ6" s="510"/>
      <c r="BK6" s="510"/>
      <c r="BL6" s="510"/>
      <c r="BM6" s="510"/>
      <c r="BN6" s="510"/>
      <c r="BO6" s="510"/>
      <c r="BP6" s="510"/>
      <c r="BQ6" s="365"/>
      <c r="BR6" s="348" t="s">
        <v>721</v>
      </c>
      <c r="BS6" s="510"/>
      <c r="BT6" s="510"/>
      <c r="BU6" s="510"/>
      <c r="BV6" s="510"/>
      <c r="BW6" s="510"/>
      <c r="BX6" s="510"/>
      <c r="BY6" s="510"/>
      <c r="BZ6" s="510"/>
      <c r="CA6" s="510"/>
      <c r="CB6" s="510"/>
      <c r="CC6" s="365"/>
      <c r="CD6" s="360"/>
      <c r="CE6" s="512"/>
      <c r="CF6" s="512"/>
      <c r="CG6" s="512"/>
      <c r="CH6" s="512"/>
      <c r="CI6" s="512"/>
      <c r="CJ6" s="512"/>
      <c r="CK6" s="512"/>
      <c r="CL6" s="512"/>
      <c r="CM6" s="512"/>
      <c r="CN6" s="512"/>
      <c r="CO6" s="364"/>
      <c r="CP6" s="348" t="s">
        <v>718</v>
      </c>
      <c r="CQ6" s="510"/>
      <c r="CR6" s="510"/>
      <c r="CS6" s="510"/>
      <c r="CT6" s="510"/>
      <c r="CU6" s="510"/>
      <c r="CV6" s="510"/>
      <c r="CW6" s="510"/>
      <c r="CX6" s="510"/>
      <c r="CY6" s="510"/>
      <c r="CZ6" s="510"/>
      <c r="DA6" s="365"/>
      <c r="DB6" s="348" t="s">
        <v>429</v>
      </c>
      <c r="DC6" s="510"/>
      <c r="DD6" s="510"/>
      <c r="DE6" s="510"/>
      <c r="DF6" s="510"/>
      <c r="DG6" s="510"/>
      <c r="DH6" s="510"/>
      <c r="DI6" s="510"/>
      <c r="DJ6" s="510"/>
      <c r="DK6" s="510"/>
      <c r="DL6" s="510"/>
      <c r="DM6" s="365"/>
      <c r="DN6" s="348" t="s">
        <v>429</v>
      </c>
      <c r="DO6" s="510"/>
      <c r="DP6" s="510"/>
      <c r="DQ6" s="510"/>
      <c r="DR6" s="510"/>
      <c r="DS6" s="510"/>
      <c r="DT6" s="510"/>
      <c r="DU6" s="510"/>
      <c r="DV6" s="510"/>
      <c r="DW6" s="510"/>
      <c r="DX6" s="510"/>
      <c r="DY6" s="365"/>
      <c r="DZ6" s="588" t="s">
        <v>711</v>
      </c>
      <c r="EA6" s="588"/>
      <c r="EB6" s="588"/>
      <c r="EC6" s="588"/>
      <c r="ED6" s="588"/>
      <c r="EE6" s="588"/>
      <c r="EF6" s="588"/>
      <c r="EG6" s="588"/>
      <c r="EH6" s="588"/>
      <c r="EI6" s="588"/>
      <c r="EJ6" s="588"/>
      <c r="EK6" s="588"/>
      <c r="EL6" s="76"/>
    </row>
    <row r="7" spans="1:142" s="25" customFormat="1" ht="12.75" x14ac:dyDescent="0.2">
      <c r="A7" s="588"/>
      <c r="B7" s="588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588"/>
      <c r="Z7" s="588"/>
      <c r="AA7" s="588"/>
      <c r="AB7" s="588"/>
      <c r="AC7" s="360"/>
      <c r="AD7" s="512"/>
      <c r="AE7" s="512"/>
      <c r="AF7" s="512"/>
      <c r="AG7" s="364"/>
      <c r="AH7" s="360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364"/>
      <c r="AT7" s="360" t="s">
        <v>726</v>
      </c>
      <c r="AU7" s="512"/>
      <c r="AV7" s="512"/>
      <c r="AW7" s="512"/>
      <c r="AX7" s="512"/>
      <c r="AY7" s="512"/>
      <c r="AZ7" s="512"/>
      <c r="BA7" s="512"/>
      <c r="BB7" s="512"/>
      <c r="BC7" s="512"/>
      <c r="BD7" s="512"/>
      <c r="BE7" s="364"/>
      <c r="BF7" s="360" t="s">
        <v>724</v>
      </c>
      <c r="BG7" s="512"/>
      <c r="BH7" s="512"/>
      <c r="BI7" s="512"/>
      <c r="BJ7" s="512"/>
      <c r="BK7" s="512"/>
      <c r="BL7" s="512"/>
      <c r="BM7" s="512"/>
      <c r="BN7" s="512"/>
      <c r="BO7" s="512"/>
      <c r="BP7" s="512"/>
      <c r="BQ7" s="364"/>
      <c r="BR7" s="360" t="s">
        <v>722</v>
      </c>
      <c r="BS7" s="512"/>
      <c r="BT7" s="512"/>
      <c r="BU7" s="512"/>
      <c r="BV7" s="512"/>
      <c r="BW7" s="512"/>
      <c r="BX7" s="512"/>
      <c r="BY7" s="512"/>
      <c r="BZ7" s="512"/>
      <c r="CA7" s="512"/>
      <c r="CB7" s="512"/>
      <c r="CC7" s="364"/>
      <c r="CD7" s="360"/>
      <c r="CE7" s="512"/>
      <c r="CF7" s="512"/>
      <c r="CG7" s="512"/>
      <c r="CH7" s="512"/>
      <c r="CI7" s="512"/>
      <c r="CJ7" s="512"/>
      <c r="CK7" s="512"/>
      <c r="CL7" s="512"/>
      <c r="CM7" s="512"/>
      <c r="CN7" s="512"/>
      <c r="CO7" s="364"/>
      <c r="CP7" s="360" t="s">
        <v>719</v>
      </c>
      <c r="CQ7" s="512"/>
      <c r="CR7" s="512"/>
      <c r="CS7" s="512"/>
      <c r="CT7" s="512"/>
      <c r="CU7" s="512"/>
      <c r="CV7" s="512"/>
      <c r="CW7" s="512"/>
      <c r="CX7" s="512"/>
      <c r="CY7" s="512"/>
      <c r="CZ7" s="512"/>
      <c r="DA7" s="364"/>
      <c r="DB7" s="360" t="s">
        <v>716</v>
      </c>
      <c r="DC7" s="512"/>
      <c r="DD7" s="512"/>
      <c r="DE7" s="512"/>
      <c r="DF7" s="512"/>
      <c r="DG7" s="512"/>
      <c r="DH7" s="512"/>
      <c r="DI7" s="512"/>
      <c r="DJ7" s="512"/>
      <c r="DK7" s="512"/>
      <c r="DL7" s="512"/>
      <c r="DM7" s="364"/>
      <c r="DN7" s="360" t="s">
        <v>714</v>
      </c>
      <c r="DO7" s="512"/>
      <c r="DP7" s="512"/>
      <c r="DQ7" s="512"/>
      <c r="DR7" s="512"/>
      <c r="DS7" s="512"/>
      <c r="DT7" s="512"/>
      <c r="DU7" s="512"/>
      <c r="DV7" s="512"/>
      <c r="DW7" s="512"/>
      <c r="DX7" s="512"/>
      <c r="DY7" s="364"/>
      <c r="DZ7" s="588" t="s">
        <v>712</v>
      </c>
      <c r="EA7" s="588"/>
      <c r="EB7" s="588"/>
      <c r="EC7" s="588"/>
      <c r="ED7" s="588"/>
      <c r="EE7" s="588"/>
      <c r="EF7" s="588"/>
      <c r="EG7" s="588"/>
      <c r="EH7" s="588"/>
      <c r="EI7" s="588"/>
      <c r="EJ7" s="588"/>
      <c r="EK7" s="588"/>
      <c r="EL7" s="76"/>
    </row>
    <row r="8" spans="1:142" s="25" customFormat="1" ht="12.75" customHeight="1" x14ac:dyDescent="0.2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363"/>
      <c r="AD8" s="241"/>
      <c r="AE8" s="241"/>
      <c r="AF8" s="241"/>
      <c r="AG8" s="361"/>
      <c r="AH8" s="363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361"/>
      <c r="AT8" s="363"/>
      <c r="AU8" s="241"/>
      <c r="AV8" s="241"/>
      <c r="AW8" s="241"/>
      <c r="AX8" s="241"/>
      <c r="AY8" s="241"/>
      <c r="AZ8" s="241"/>
      <c r="BA8" s="241"/>
      <c r="BB8" s="241"/>
      <c r="BC8" s="241"/>
      <c r="BD8" s="241"/>
      <c r="BE8" s="361"/>
      <c r="BF8" s="363" t="s">
        <v>723</v>
      </c>
      <c r="BG8" s="241"/>
      <c r="BH8" s="241"/>
      <c r="BI8" s="241"/>
      <c r="BJ8" s="241"/>
      <c r="BK8" s="241"/>
      <c r="BL8" s="241"/>
      <c r="BM8" s="241"/>
      <c r="BN8" s="241"/>
      <c r="BO8" s="241"/>
      <c r="BP8" s="241"/>
      <c r="BQ8" s="361"/>
      <c r="BR8" s="363"/>
      <c r="BS8" s="241"/>
      <c r="BT8" s="241"/>
      <c r="BU8" s="241"/>
      <c r="BV8" s="241"/>
      <c r="BW8" s="241"/>
      <c r="BX8" s="241"/>
      <c r="BY8" s="241"/>
      <c r="BZ8" s="241"/>
      <c r="CA8" s="241"/>
      <c r="CB8" s="241"/>
      <c r="CC8" s="361"/>
      <c r="CD8" s="363"/>
      <c r="CE8" s="241"/>
      <c r="CF8" s="241"/>
      <c r="CG8" s="241"/>
      <c r="CH8" s="241"/>
      <c r="CI8" s="241"/>
      <c r="CJ8" s="241"/>
      <c r="CK8" s="241"/>
      <c r="CL8" s="241"/>
      <c r="CM8" s="241"/>
      <c r="CN8" s="241"/>
      <c r="CO8" s="361"/>
      <c r="CP8" s="363" t="s">
        <v>720</v>
      </c>
      <c r="CQ8" s="241"/>
      <c r="CR8" s="241"/>
      <c r="CS8" s="241"/>
      <c r="CT8" s="241"/>
      <c r="CU8" s="241"/>
      <c r="CV8" s="241"/>
      <c r="CW8" s="241"/>
      <c r="CX8" s="241"/>
      <c r="CY8" s="241"/>
      <c r="CZ8" s="241"/>
      <c r="DA8" s="361"/>
      <c r="DB8" s="363" t="s">
        <v>717</v>
      </c>
      <c r="DC8" s="241"/>
      <c r="DD8" s="241"/>
      <c r="DE8" s="241"/>
      <c r="DF8" s="241"/>
      <c r="DG8" s="241"/>
      <c r="DH8" s="241"/>
      <c r="DI8" s="241"/>
      <c r="DJ8" s="241"/>
      <c r="DK8" s="241"/>
      <c r="DL8" s="241"/>
      <c r="DM8" s="361"/>
      <c r="DN8" s="579" t="s">
        <v>715</v>
      </c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584"/>
      <c r="DZ8" s="241" t="s">
        <v>713</v>
      </c>
      <c r="EA8" s="241"/>
      <c r="EB8" s="241"/>
      <c r="EC8" s="241"/>
      <c r="ED8" s="241"/>
      <c r="EE8" s="241"/>
      <c r="EF8" s="241"/>
      <c r="EG8" s="241"/>
      <c r="EH8" s="241"/>
      <c r="EI8" s="241"/>
      <c r="EJ8" s="241"/>
      <c r="EK8" s="241"/>
      <c r="EL8" s="76"/>
    </row>
    <row r="9" spans="1:142" s="25" customFormat="1" ht="13.5" thickBot="1" x14ac:dyDescent="0.25">
      <c r="A9" s="356">
        <v>1</v>
      </c>
      <c r="B9" s="357"/>
      <c r="C9" s="357"/>
      <c r="D9" s="357"/>
      <c r="E9" s="357"/>
      <c r="F9" s="357"/>
      <c r="G9" s="357"/>
      <c r="H9" s="357"/>
      <c r="I9" s="357"/>
      <c r="J9" s="357"/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57"/>
      <c r="Z9" s="357"/>
      <c r="AA9" s="357"/>
      <c r="AB9" s="357"/>
      <c r="AC9" s="347">
        <v>2</v>
      </c>
      <c r="AD9" s="347"/>
      <c r="AE9" s="347"/>
      <c r="AF9" s="347"/>
      <c r="AG9" s="347"/>
      <c r="AH9" s="347">
        <v>3</v>
      </c>
      <c r="AI9" s="347"/>
      <c r="AJ9" s="347"/>
      <c r="AK9" s="347"/>
      <c r="AL9" s="347"/>
      <c r="AM9" s="347"/>
      <c r="AN9" s="347"/>
      <c r="AO9" s="347"/>
      <c r="AP9" s="347"/>
      <c r="AQ9" s="347"/>
      <c r="AR9" s="347"/>
      <c r="AS9" s="347"/>
      <c r="AT9" s="347">
        <v>4</v>
      </c>
      <c r="AU9" s="347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>
        <v>5</v>
      </c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>
        <v>6</v>
      </c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>
        <v>7</v>
      </c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>
        <v>8</v>
      </c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>
        <v>9</v>
      </c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>
        <v>10</v>
      </c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>
        <v>11</v>
      </c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8"/>
      <c r="EL9" s="76"/>
    </row>
    <row r="10" spans="1:142" s="25" customFormat="1" ht="15.75" customHeight="1" x14ac:dyDescent="0.2">
      <c r="A10" s="688" t="s">
        <v>644</v>
      </c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8"/>
      <c r="AB10" s="688"/>
      <c r="AC10" s="689" t="s">
        <v>40</v>
      </c>
      <c r="AD10" s="690"/>
      <c r="AE10" s="690"/>
      <c r="AF10" s="690"/>
      <c r="AG10" s="690"/>
      <c r="AH10" s="528"/>
      <c r="AI10" s="528"/>
      <c r="AJ10" s="528"/>
      <c r="AK10" s="528"/>
      <c r="AL10" s="528"/>
      <c r="AM10" s="528"/>
      <c r="AN10" s="528"/>
      <c r="AO10" s="528"/>
      <c r="AP10" s="528"/>
      <c r="AQ10" s="528"/>
      <c r="AR10" s="528"/>
      <c r="AS10" s="528"/>
      <c r="AT10" s="528"/>
      <c r="AU10" s="528"/>
      <c r="AV10" s="528"/>
      <c r="AW10" s="528"/>
      <c r="AX10" s="528"/>
      <c r="AY10" s="528"/>
      <c r="AZ10" s="528"/>
      <c r="BA10" s="528"/>
      <c r="BB10" s="528"/>
      <c r="BC10" s="528"/>
      <c r="BD10" s="528"/>
      <c r="BE10" s="528"/>
      <c r="BF10" s="528"/>
      <c r="BG10" s="528"/>
      <c r="BH10" s="528"/>
      <c r="BI10" s="528"/>
      <c r="BJ10" s="528"/>
      <c r="BK10" s="528"/>
      <c r="BL10" s="528"/>
      <c r="BM10" s="528"/>
      <c r="BN10" s="528"/>
      <c r="BO10" s="528"/>
      <c r="BP10" s="528"/>
      <c r="BQ10" s="528"/>
      <c r="BR10" s="528"/>
      <c r="BS10" s="528"/>
      <c r="BT10" s="528"/>
      <c r="BU10" s="528"/>
      <c r="BV10" s="528"/>
      <c r="BW10" s="528"/>
      <c r="BX10" s="528"/>
      <c r="BY10" s="528"/>
      <c r="BZ10" s="528"/>
      <c r="CA10" s="528"/>
      <c r="CB10" s="528"/>
      <c r="CC10" s="528"/>
      <c r="CD10" s="528"/>
      <c r="CE10" s="528"/>
      <c r="CF10" s="528"/>
      <c r="CG10" s="528"/>
      <c r="CH10" s="528"/>
      <c r="CI10" s="528"/>
      <c r="CJ10" s="528"/>
      <c r="CK10" s="528"/>
      <c r="CL10" s="528"/>
      <c r="CM10" s="528"/>
      <c r="CN10" s="528"/>
      <c r="CO10" s="528"/>
      <c r="CP10" s="528"/>
      <c r="CQ10" s="528"/>
      <c r="CR10" s="528"/>
      <c r="CS10" s="528"/>
      <c r="CT10" s="528"/>
      <c r="CU10" s="528"/>
      <c r="CV10" s="528"/>
      <c r="CW10" s="528"/>
      <c r="CX10" s="528"/>
      <c r="CY10" s="528"/>
      <c r="CZ10" s="528"/>
      <c r="DA10" s="528"/>
      <c r="DB10" s="528"/>
      <c r="DC10" s="528"/>
      <c r="DD10" s="528"/>
      <c r="DE10" s="528"/>
      <c r="DF10" s="528"/>
      <c r="DG10" s="528"/>
      <c r="DH10" s="528"/>
      <c r="DI10" s="528"/>
      <c r="DJ10" s="528"/>
      <c r="DK10" s="528"/>
      <c r="DL10" s="528"/>
      <c r="DM10" s="528"/>
      <c r="DN10" s="528"/>
      <c r="DO10" s="528"/>
      <c r="DP10" s="528"/>
      <c r="DQ10" s="528"/>
      <c r="DR10" s="528"/>
      <c r="DS10" s="528"/>
      <c r="DT10" s="528"/>
      <c r="DU10" s="528"/>
      <c r="DV10" s="528"/>
      <c r="DW10" s="528"/>
      <c r="DX10" s="528"/>
      <c r="DY10" s="528"/>
      <c r="DZ10" s="528"/>
      <c r="EA10" s="528"/>
      <c r="EB10" s="528"/>
      <c r="EC10" s="528"/>
      <c r="ED10" s="528"/>
      <c r="EE10" s="528"/>
      <c r="EF10" s="528"/>
      <c r="EG10" s="528"/>
      <c r="EH10" s="528"/>
      <c r="EI10" s="528"/>
      <c r="EJ10" s="528"/>
      <c r="EK10" s="529"/>
    </row>
    <row r="11" spans="1:142" s="25" customFormat="1" ht="12.75" x14ac:dyDescent="0.2">
      <c r="A11" s="304" t="s">
        <v>728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5" t="s">
        <v>281</v>
      </c>
      <c r="AD11" s="306"/>
      <c r="AE11" s="306"/>
      <c r="AF11" s="306"/>
      <c r="AG11" s="306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532"/>
      <c r="DH11" s="532"/>
      <c r="DI11" s="532"/>
      <c r="DJ11" s="532"/>
      <c r="DK11" s="532"/>
      <c r="DL11" s="532"/>
      <c r="DM11" s="532"/>
      <c r="DN11" s="532"/>
      <c r="DO11" s="532"/>
      <c r="DP11" s="532"/>
      <c r="DQ11" s="532"/>
      <c r="DR11" s="532"/>
      <c r="DS11" s="532"/>
      <c r="DT11" s="532"/>
      <c r="DU11" s="532"/>
      <c r="DV11" s="532"/>
      <c r="DW11" s="532"/>
      <c r="DX11" s="532"/>
      <c r="DY11" s="532"/>
      <c r="DZ11" s="532"/>
      <c r="EA11" s="532"/>
      <c r="EB11" s="532"/>
      <c r="EC11" s="532"/>
      <c r="ED11" s="532"/>
      <c r="EE11" s="532"/>
      <c r="EF11" s="532"/>
      <c r="EG11" s="532"/>
      <c r="EH11" s="532"/>
      <c r="EI11" s="532"/>
      <c r="EJ11" s="532"/>
      <c r="EK11" s="533"/>
    </row>
    <row r="12" spans="1:142" s="25" customFormat="1" ht="12.75" x14ac:dyDescent="0.2">
      <c r="A12" s="290" t="s">
        <v>729</v>
      </c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305"/>
      <c r="AD12" s="306"/>
      <c r="AE12" s="306"/>
      <c r="AF12" s="306"/>
      <c r="AG12" s="306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532"/>
      <c r="AX12" s="532"/>
      <c r="AY12" s="532"/>
      <c r="AZ12" s="532"/>
      <c r="BA12" s="532"/>
      <c r="BB12" s="532"/>
      <c r="BC12" s="532"/>
      <c r="BD12" s="532"/>
      <c r="BE12" s="532"/>
      <c r="BF12" s="532"/>
      <c r="BG12" s="532"/>
      <c r="BH12" s="532"/>
      <c r="BI12" s="532"/>
      <c r="BJ12" s="532"/>
      <c r="BK12" s="532"/>
      <c r="BL12" s="532"/>
      <c r="BM12" s="532"/>
      <c r="BN12" s="532"/>
      <c r="BO12" s="532"/>
      <c r="BP12" s="532"/>
      <c r="BQ12" s="532"/>
      <c r="BR12" s="532"/>
      <c r="BS12" s="532"/>
      <c r="BT12" s="532"/>
      <c r="BU12" s="532"/>
      <c r="BV12" s="532"/>
      <c r="BW12" s="532"/>
      <c r="BX12" s="532"/>
      <c r="BY12" s="532"/>
      <c r="BZ12" s="532"/>
      <c r="CA12" s="532"/>
      <c r="CB12" s="532"/>
      <c r="CC12" s="532"/>
      <c r="CD12" s="532"/>
      <c r="CE12" s="532"/>
      <c r="CF12" s="532"/>
      <c r="CG12" s="532"/>
      <c r="CH12" s="532"/>
      <c r="CI12" s="532"/>
      <c r="CJ12" s="532"/>
      <c r="CK12" s="532"/>
      <c r="CL12" s="532"/>
      <c r="CM12" s="532"/>
      <c r="CN12" s="532"/>
      <c r="CO12" s="532"/>
      <c r="CP12" s="532"/>
      <c r="CQ12" s="532"/>
      <c r="CR12" s="532"/>
      <c r="CS12" s="532"/>
      <c r="CT12" s="532"/>
      <c r="CU12" s="532"/>
      <c r="CV12" s="532"/>
      <c r="CW12" s="532"/>
      <c r="CX12" s="532"/>
      <c r="CY12" s="532"/>
      <c r="CZ12" s="532"/>
      <c r="DA12" s="532"/>
      <c r="DB12" s="532"/>
      <c r="DC12" s="532"/>
      <c r="DD12" s="532"/>
      <c r="DE12" s="532"/>
      <c r="DF12" s="532"/>
      <c r="DG12" s="532"/>
      <c r="DH12" s="532"/>
      <c r="DI12" s="532"/>
      <c r="DJ12" s="532"/>
      <c r="DK12" s="532"/>
      <c r="DL12" s="532"/>
      <c r="DM12" s="532"/>
      <c r="DN12" s="532"/>
      <c r="DO12" s="532"/>
      <c r="DP12" s="532"/>
      <c r="DQ12" s="532"/>
      <c r="DR12" s="532"/>
      <c r="DS12" s="532"/>
      <c r="DT12" s="532"/>
      <c r="DU12" s="532"/>
      <c r="DV12" s="532"/>
      <c r="DW12" s="532"/>
      <c r="DX12" s="532"/>
      <c r="DY12" s="532"/>
      <c r="DZ12" s="532"/>
      <c r="EA12" s="532"/>
      <c r="EB12" s="532"/>
      <c r="EC12" s="532"/>
      <c r="ED12" s="532"/>
      <c r="EE12" s="532"/>
      <c r="EF12" s="532"/>
      <c r="EG12" s="532"/>
      <c r="EH12" s="532"/>
      <c r="EI12" s="532"/>
      <c r="EJ12" s="532"/>
      <c r="EK12" s="533"/>
    </row>
    <row r="13" spans="1:142" s="25" customFormat="1" ht="12.75" customHeight="1" x14ac:dyDescent="0.2">
      <c r="A13" s="313" t="s">
        <v>647</v>
      </c>
      <c r="B13" s="313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05" t="s">
        <v>669</v>
      </c>
      <c r="AD13" s="306"/>
      <c r="AE13" s="306"/>
      <c r="AF13" s="306"/>
      <c r="AG13" s="306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532"/>
      <c r="BF13" s="532"/>
      <c r="BG13" s="532"/>
      <c r="BH13" s="532"/>
      <c r="BI13" s="532"/>
      <c r="BJ13" s="532"/>
      <c r="BK13" s="532"/>
      <c r="BL13" s="532"/>
      <c r="BM13" s="532"/>
      <c r="BN13" s="532"/>
      <c r="BO13" s="532"/>
      <c r="BP13" s="532"/>
      <c r="BQ13" s="532"/>
      <c r="BR13" s="532"/>
      <c r="BS13" s="532"/>
      <c r="BT13" s="532"/>
      <c r="BU13" s="532"/>
      <c r="BV13" s="532"/>
      <c r="BW13" s="532"/>
      <c r="BX13" s="532"/>
      <c r="BY13" s="532"/>
      <c r="BZ13" s="532"/>
      <c r="CA13" s="532"/>
      <c r="CB13" s="532"/>
      <c r="CC13" s="532"/>
      <c r="CD13" s="532"/>
      <c r="CE13" s="532"/>
      <c r="CF13" s="532"/>
      <c r="CG13" s="532"/>
      <c r="CH13" s="532"/>
      <c r="CI13" s="532"/>
      <c r="CJ13" s="532"/>
      <c r="CK13" s="532"/>
      <c r="CL13" s="532"/>
      <c r="CM13" s="532"/>
      <c r="CN13" s="532"/>
      <c r="CO13" s="532"/>
      <c r="CP13" s="532"/>
      <c r="CQ13" s="532"/>
      <c r="CR13" s="532"/>
      <c r="CS13" s="532"/>
      <c r="CT13" s="532"/>
      <c r="CU13" s="532"/>
      <c r="CV13" s="532"/>
      <c r="CW13" s="532"/>
      <c r="CX13" s="532"/>
      <c r="CY13" s="532"/>
      <c r="CZ13" s="532"/>
      <c r="DA13" s="532"/>
      <c r="DB13" s="532"/>
      <c r="DC13" s="532"/>
      <c r="DD13" s="532"/>
      <c r="DE13" s="532"/>
      <c r="DF13" s="532"/>
      <c r="DG13" s="532"/>
      <c r="DH13" s="532"/>
      <c r="DI13" s="532"/>
      <c r="DJ13" s="532"/>
      <c r="DK13" s="532"/>
      <c r="DL13" s="532"/>
      <c r="DM13" s="532"/>
      <c r="DN13" s="532"/>
      <c r="DO13" s="532"/>
      <c r="DP13" s="532"/>
      <c r="DQ13" s="532"/>
      <c r="DR13" s="532"/>
      <c r="DS13" s="532"/>
      <c r="DT13" s="532"/>
      <c r="DU13" s="532"/>
      <c r="DV13" s="532"/>
      <c r="DW13" s="532"/>
      <c r="DX13" s="532"/>
      <c r="DY13" s="532"/>
      <c r="DZ13" s="532"/>
      <c r="EA13" s="532"/>
      <c r="EB13" s="532"/>
      <c r="EC13" s="532"/>
      <c r="ED13" s="532"/>
      <c r="EE13" s="532"/>
      <c r="EF13" s="532"/>
      <c r="EG13" s="532"/>
      <c r="EH13" s="532"/>
      <c r="EI13" s="532"/>
      <c r="EJ13" s="532"/>
      <c r="EK13" s="533"/>
    </row>
    <row r="14" spans="1:142" s="25" customFormat="1" ht="12.75" x14ac:dyDescent="0.2">
      <c r="A14" s="337" t="s">
        <v>648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05"/>
      <c r="AD14" s="306"/>
      <c r="AE14" s="306"/>
      <c r="AF14" s="306"/>
      <c r="AG14" s="306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532"/>
      <c r="BF14" s="532"/>
      <c r="BG14" s="532"/>
      <c r="BH14" s="532"/>
      <c r="BI14" s="532"/>
      <c r="BJ14" s="532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532"/>
      <c r="BV14" s="532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532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532"/>
      <c r="CT14" s="532"/>
      <c r="CU14" s="532"/>
      <c r="CV14" s="532"/>
      <c r="CW14" s="532"/>
      <c r="CX14" s="532"/>
      <c r="CY14" s="532"/>
      <c r="CZ14" s="532"/>
      <c r="DA14" s="532"/>
      <c r="DB14" s="532"/>
      <c r="DC14" s="532"/>
      <c r="DD14" s="532"/>
      <c r="DE14" s="532"/>
      <c r="DF14" s="532"/>
      <c r="DG14" s="532"/>
      <c r="DH14" s="532"/>
      <c r="DI14" s="532"/>
      <c r="DJ14" s="532"/>
      <c r="DK14" s="532"/>
      <c r="DL14" s="532"/>
      <c r="DM14" s="532"/>
      <c r="DN14" s="532"/>
      <c r="DO14" s="532"/>
      <c r="DP14" s="532"/>
      <c r="DQ14" s="532"/>
      <c r="DR14" s="532"/>
      <c r="DS14" s="532"/>
      <c r="DT14" s="532"/>
      <c r="DU14" s="532"/>
      <c r="DV14" s="532"/>
      <c r="DW14" s="532"/>
      <c r="DX14" s="532"/>
      <c r="DY14" s="532"/>
      <c r="DZ14" s="532"/>
      <c r="EA14" s="532"/>
      <c r="EB14" s="532"/>
      <c r="EC14" s="532"/>
      <c r="ED14" s="532"/>
      <c r="EE14" s="532"/>
      <c r="EF14" s="532"/>
      <c r="EG14" s="532"/>
      <c r="EH14" s="532"/>
      <c r="EI14" s="532"/>
      <c r="EJ14" s="532"/>
      <c r="EK14" s="533"/>
    </row>
    <row r="15" spans="1:142" s="25" customFormat="1" ht="12.75" x14ac:dyDescent="0.2">
      <c r="A15" s="301" t="s">
        <v>649</v>
      </c>
      <c r="B15" s="301"/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5"/>
      <c r="AD15" s="306"/>
      <c r="AE15" s="306"/>
      <c r="AF15" s="306"/>
      <c r="AG15" s="306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532"/>
      <c r="BF15" s="532"/>
      <c r="BG15" s="532"/>
      <c r="BH15" s="532"/>
      <c r="BI15" s="532"/>
      <c r="BJ15" s="532"/>
      <c r="BK15" s="532"/>
      <c r="BL15" s="532"/>
      <c r="BM15" s="532"/>
      <c r="BN15" s="532"/>
      <c r="BO15" s="532"/>
      <c r="BP15" s="532"/>
      <c r="BQ15" s="532"/>
      <c r="BR15" s="532"/>
      <c r="BS15" s="532"/>
      <c r="BT15" s="532"/>
      <c r="BU15" s="532"/>
      <c r="BV15" s="532"/>
      <c r="BW15" s="532"/>
      <c r="BX15" s="532"/>
      <c r="BY15" s="532"/>
      <c r="BZ15" s="532"/>
      <c r="CA15" s="532"/>
      <c r="CB15" s="532"/>
      <c r="CC15" s="532"/>
      <c r="CD15" s="532"/>
      <c r="CE15" s="532"/>
      <c r="CF15" s="532"/>
      <c r="CG15" s="532"/>
      <c r="CH15" s="532"/>
      <c r="CI15" s="532"/>
      <c r="CJ15" s="532"/>
      <c r="CK15" s="532"/>
      <c r="CL15" s="532"/>
      <c r="CM15" s="532"/>
      <c r="CN15" s="532"/>
      <c r="CO15" s="532"/>
      <c r="CP15" s="532"/>
      <c r="CQ15" s="532"/>
      <c r="CR15" s="532"/>
      <c r="CS15" s="532"/>
      <c r="CT15" s="532"/>
      <c r="CU15" s="532"/>
      <c r="CV15" s="532"/>
      <c r="CW15" s="532"/>
      <c r="CX15" s="532"/>
      <c r="CY15" s="532"/>
      <c r="CZ15" s="532"/>
      <c r="DA15" s="532"/>
      <c r="DB15" s="532"/>
      <c r="DC15" s="532"/>
      <c r="DD15" s="532"/>
      <c r="DE15" s="532"/>
      <c r="DF15" s="532"/>
      <c r="DG15" s="532"/>
      <c r="DH15" s="532"/>
      <c r="DI15" s="532"/>
      <c r="DJ15" s="532"/>
      <c r="DK15" s="532"/>
      <c r="DL15" s="532"/>
      <c r="DM15" s="532"/>
      <c r="DN15" s="532"/>
      <c r="DO15" s="532"/>
      <c r="DP15" s="532"/>
      <c r="DQ15" s="532"/>
      <c r="DR15" s="532"/>
      <c r="DS15" s="532"/>
      <c r="DT15" s="532"/>
      <c r="DU15" s="532"/>
      <c r="DV15" s="532"/>
      <c r="DW15" s="532"/>
      <c r="DX15" s="532"/>
      <c r="DY15" s="532"/>
      <c r="DZ15" s="532"/>
      <c r="EA15" s="532"/>
      <c r="EB15" s="532"/>
      <c r="EC15" s="532"/>
      <c r="ED15" s="532"/>
      <c r="EE15" s="532"/>
      <c r="EF15" s="532"/>
      <c r="EG15" s="532"/>
      <c r="EH15" s="532"/>
      <c r="EI15" s="532"/>
      <c r="EJ15" s="532"/>
      <c r="EK15" s="533"/>
    </row>
    <row r="16" spans="1:142" s="25" customFormat="1" ht="12.75" x14ac:dyDescent="0.2">
      <c r="A16" s="313" t="s">
        <v>648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05" t="s">
        <v>795</v>
      </c>
      <c r="AD16" s="306"/>
      <c r="AE16" s="306"/>
      <c r="AF16" s="306"/>
      <c r="AG16" s="306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532"/>
      <c r="BJ16" s="532"/>
      <c r="BK16" s="532"/>
      <c r="BL16" s="532"/>
      <c r="BM16" s="532"/>
      <c r="BN16" s="532"/>
      <c r="BO16" s="532"/>
      <c r="BP16" s="532"/>
      <c r="BQ16" s="532"/>
      <c r="BR16" s="532"/>
      <c r="BS16" s="532"/>
      <c r="BT16" s="532"/>
      <c r="BU16" s="532"/>
      <c r="BV16" s="532"/>
      <c r="BW16" s="532"/>
      <c r="BX16" s="532"/>
      <c r="BY16" s="532"/>
      <c r="BZ16" s="532"/>
      <c r="CA16" s="532"/>
      <c r="CB16" s="532"/>
      <c r="CC16" s="532"/>
      <c r="CD16" s="532"/>
      <c r="CE16" s="532"/>
      <c r="CF16" s="532"/>
      <c r="CG16" s="532"/>
      <c r="CH16" s="532"/>
      <c r="CI16" s="532"/>
      <c r="CJ16" s="532"/>
      <c r="CK16" s="532"/>
      <c r="CL16" s="532"/>
      <c r="CM16" s="532"/>
      <c r="CN16" s="532"/>
      <c r="CO16" s="532"/>
      <c r="CP16" s="532"/>
      <c r="CQ16" s="532"/>
      <c r="CR16" s="532"/>
      <c r="CS16" s="532"/>
      <c r="CT16" s="532"/>
      <c r="CU16" s="532"/>
      <c r="CV16" s="532"/>
      <c r="CW16" s="532"/>
      <c r="CX16" s="532"/>
      <c r="CY16" s="532"/>
      <c r="CZ16" s="532"/>
      <c r="DA16" s="532"/>
      <c r="DB16" s="532"/>
      <c r="DC16" s="532"/>
      <c r="DD16" s="532"/>
      <c r="DE16" s="532"/>
      <c r="DF16" s="532"/>
      <c r="DG16" s="532"/>
      <c r="DH16" s="532"/>
      <c r="DI16" s="532"/>
      <c r="DJ16" s="532"/>
      <c r="DK16" s="532"/>
      <c r="DL16" s="532"/>
      <c r="DM16" s="532"/>
      <c r="DN16" s="532"/>
      <c r="DO16" s="532"/>
      <c r="DP16" s="532"/>
      <c r="DQ16" s="532"/>
      <c r="DR16" s="532"/>
      <c r="DS16" s="532"/>
      <c r="DT16" s="532"/>
      <c r="DU16" s="532"/>
      <c r="DV16" s="532"/>
      <c r="DW16" s="532"/>
      <c r="DX16" s="532"/>
      <c r="DY16" s="532"/>
      <c r="DZ16" s="532"/>
      <c r="EA16" s="532"/>
      <c r="EB16" s="532"/>
      <c r="EC16" s="532"/>
      <c r="ED16" s="532"/>
      <c r="EE16" s="532"/>
      <c r="EF16" s="532"/>
      <c r="EG16" s="532"/>
      <c r="EH16" s="532"/>
      <c r="EI16" s="532"/>
      <c r="EJ16" s="532"/>
      <c r="EK16" s="533"/>
    </row>
    <row r="17" spans="1:141" s="25" customFormat="1" ht="12.75" x14ac:dyDescent="0.2">
      <c r="A17" s="301" t="s">
        <v>650</v>
      </c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5"/>
      <c r="AD17" s="306"/>
      <c r="AE17" s="306"/>
      <c r="AF17" s="306"/>
      <c r="AG17" s="306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532"/>
      <c r="BF17" s="532"/>
      <c r="BG17" s="532"/>
      <c r="BH17" s="532"/>
      <c r="BI17" s="532"/>
      <c r="BJ17" s="532"/>
      <c r="BK17" s="532"/>
      <c r="BL17" s="532"/>
      <c r="BM17" s="532"/>
      <c r="BN17" s="532"/>
      <c r="BO17" s="532"/>
      <c r="BP17" s="532"/>
      <c r="BQ17" s="532"/>
      <c r="BR17" s="532"/>
      <c r="BS17" s="532"/>
      <c r="BT17" s="532"/>
      <c r="BU17" s="532"/>
      <c r="BV17" s="532"/>
      <c r="BW17" s="532"/>
      <c r="BX17" s="532"/>
      <c r="BY17" s="532"/>
      <c r="BZ17" s="532"/>
      <c r="CA17" s="532"/>
      <c r="CB17" s="532"/>
      <c r="CC17" s="532"/>
      <c r="CD17" s="532"/>
      <c r="CE17" s="532"/>
      <c r="CF17" s="532"/>
      <c r="CG17" s="532"/>
      <c r="CH17" s="532"/>
      <c r="CI17" s="532"/>
      <c r="CJ17" s="532"/>
      <c r="CK17" s="532"/>
      <c r="CL17" s="532"/>
      <c r="CM17" s="532"/>
      <c r="CN17" s="532"/>
      <c r="CO17" s="532"/>
      <c r="CP17" s="532"/>
      <c r="CQ17" s="532"/>
      <c r="CR17" s="532"/>
      <c r="CS17" s="532"/>
      <c r="CT17" s="532"/>
      <c r="CU17" s="532"/>
      <c r="CV17" s="532"/>
      <c r="CW17" s="532"/>
      <c r="CX17" s="532"/>
      <c r="CY17" s="532"/>
      <c r="CZ17" s="532"/>
      <c r="DA17" s="532"/>
      <c r="DB17" s="532"/>
      <c r="DC17" s="532"/>
      <c r="DD17" s="532"/>
      <c r="DE17" s="532"/>
      <c r="DF17" s="532"/>
      <c r="DG17" s="532"/>
      <c r="DH17" s="532"/>
      <c r="DI17" s="532"/>
      <c r="DJ17" s="532"/>
      <c r="DK17" s="532"/>
      <c r="DL17" s="532"/>
      <c r="DM17" s="532"/>
      <c r="DN17" s="532"/>
      <c r="DO17" s="532"/>
      <c r="DP17" s="532"/>
      <c r="DQ17" s="532"/>
      <c r="DR17" s="532"/>
      <c r="DS17" s="532"/>
      <c r="DT17" s="532"/>
      <c r="DU17" s="532"/>
      <c r="DV17" s="532"/>
      <c r="DW17" s="532"/>
      <c r="DX17" s="532"/>
      <c r="DY17" s="532"/>
      <c r="DZ17" s="532"/>
      <c r="EA17" s="532"/>
      <c r="EB17" s="532"/>
      <c r="EC17" s="532"/>
      <c r="ED17" s="532"/>
      <c r="EE17" s="532"/>
      <c r="EF17" s="532"/>
      <c r="EG17" s="532"/>
      <c r="EH17" s="532"/>
      <c r="EI17" s="532"/>
      <c r="EJ17" s="532"/>
      <c r="EK17" s="533"/>
    </row>
    <row r="18" spans="1:141" s="25" customFormat="1" ht="12.75" x14ac:dyDescent="0.2">
      <c r="A18" s="327" t="s">
        <v>730</v>
      </c>
      <c r="B18" s="327"/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05" t="s">
        <v>670</v>
      </c>
      <c r="AD18" s="306"/>
      <c r="AE18" s="306"/>
      <c r="AF18" s="306"/>
      <c r="AG18" s="306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  <c r="BF18" s="532"/>
      <c r="BG18" s="532"/>
      <c r="BH18" s="532"/>
      <c r="BI18" s="532"/>
      <c r="BJ18" s="532"/>
      <c r="BK18" s="532"/>
      <c r="BL18" s="532"/>
      <c r="BM18" s="532"/>
      <c r="BN18" s="532"/>
      <c r="BO18" s="532"/>
      <c r="BP18" s="532"/>
      <c r="BQ18" s="532"/>
      <c r="BR18" s="532"/>
      <c r="BS18" s="532"/>
      <c r="BT18" s="532"/>
      <c r="BU18" s="532"/>
      <c r="BV18" s="532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532"/>
      <c r="CI18" s="532"/>
      <c r="CJ18" s="532"/>
      <c r="CK18" s="532"/>
      <c r="CL18" s="532"/>
      <c r="CM18" s="532"/>
      <c r="CN18" s="532"/>
      <c r="CO18" s="532"/>
      <c r="CP18" s="532"/>
      <c r="CQ18" s="532"/>
      <c r="CR18" s="532"/>
      <c r="CS18" s="532"/>
      <c r="CT18" s="532"/>
      <c r="CU18" s="532"/>
      <c r="CV18" s="532"/>
      <c r="CW18" s="532"/>
      <c r="CX18" s="532"/>
      <c r="CY18" s="532"/>
      <c r="CZ18" s="532"/>
      <c r="DA18" s="532"/>
      <c r="DB18" s="532"/>
      <c r="DC18" s="532"/>
      <c r="DD18" s="532"/>
      <c r="DE18" s="532"/>
      <c r="DF18" s="532"/>
      <c r="DG18" s="532"/>
      <c r="DH18" s="532"/>
      <c r="DI18" s="532"/>
      <c r="DJ18" s="532"/>
      <c r="DK18" s="532"/>
      <c r="DL18" s="532"/>
      <c r="DM18" s="532"/>
      <c r="DN18" s="532"/>
      <c r="DO18" s="532"/>
      <c r="DP18" s="532"/>
      <c r="DQ18" s="532"/>
      <c r="DR18" s="532"/>
      <c r="DS18" s="532"/>
      <c r="DT18" s="532"/>
      <c r="DU18" s="532"/>
      <c r="DV18" s="532"/>
      <c r="DW18" s="532"/>
      <c r="DX18" s="532"/>
      <c r="DY18" s="532"/>
      <c r="DZ18" s="532"/>
      <c r="EA18" s="532"/>
      <c r="EB18" s="532"/>
      <c r="EC18" s="532"/>
      <c r="ED18" s="532"/>
      <c r="EE18" s="532"/>
      <c r="EF18" s="532"/>
      <c r="EG18" s="532"/>
      <c r="EH18" s="532"/>
      <c r="EI18" s="532"/>
      <c r="EJ18" s="532"/>
      <c r="EK18" s="533"/>
    </row>
    <row r="19" spans="1:141" s="25" customFormat="1" ht="12.75" x14ac:dyDescent="0.2">
      <c r="A19" s="327" t="s">
        <v>731</v>
      </c>
      <c r="B19" s="327"/>
      <c r="C19" s="327"/>
      <c r="D19" s="327"/>
      <c r="E19" s="327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7"/>
      <c r="X19" s="327"/>
      <c r="Y19" s="327"/>
      <c r="Z19" s="327"/>
      <c r="AA19" s="327"/>
      <c r="AB19" s="327"/>
      <c r="AC19" s="305"/>
      <c r="AD19" s="306"/>
      <c r="AE19" s="306"/>
      <c r="AF19" s="306"/>
      <c r="AG19" s="306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532"/>
      <c r="BF19" s="532"/>
      <c r="BG19" s="532"/>
      <c r="BH19" s="532"/>
      <c r="BI19" s="532"/>
      <c r="BJ19" s="532"/>
      <c r="BK19" s="532"/>
      <c r="BL19" s="532"/>
      <c r="BM19" s="532"/>
      <c r="BN19" s="532"/>
      <c r="BO19" s="532"/>
      <c r="BP19" s="532"/>
      <c r="BQ19" s="532"/>
      <c r="BR19" s="532"/>
      <c r="BS19" s="532"/>
      <c r="BT19" s="532"/>
      <c r="BU19" s="532"/>
      <c r="BV19" s="532"/>
      <c r="BW19" s="532"/>
      <c r="BX19" s="532"/>
      <c r="BY19" s="532"/>
      <c r="BZ19" s="532"/>
      <c r="CA19" s="532"/>
      <c r="CB19" s="532"/>
      <c r="CC19" s="532"/>
      <c r="CD19" s="532"/>
      <c r="CE19" s="532"/>
      <c r="CF19" s="532"/>
      <c r="CG19" s="532"/>
      <c r="CH19" s="532"/>
      <c r="CI19" s="532"/>
      <c r="CJ19" s="532"/>
      <c r="CK19" s="532"/>
      <c r="CL19" s="532"/>
      <c r="CM19" s="532"/>
      <c r="CN19" s="532"/>
      <c r="CO19" s="532"/>
      <c r="CP19" s="532"/>
      <c r="CQ19" s="532"/>
      <c r="CR19" s="532"/>
      <c r="CS19" s="532"/>
      <c r="CT19" s="532"/>
      <c r="CU19" s="532"/>
      <c r="CV19" s="532"/>
      <c r="CW19" s="532"/>
      <c r="CX19" s="532"/>
      <c r="CY19" s="532"/>
      <c r="CZ19" s="532"/>
      <c r="DA19" s="532"/>
      <c r="DB19" s="532"/>
      <c r="DC19" s="532"/>
      <c r="DD19" s="532"/>
      <c r="DE19" s="532"/>
      <c r="DF19" s="532"/>
      <c r="DG19" s="532"/>
      <c r="DH19" s="532"/>
      <c r="DI19" s="532"/>
      <c r="DJ19" s="532"/>
      <c r="DK19" s="532"/>
      <c r="DL19" s="532"/>
      <c r="DM19" s="532"/>
      <c r="DN19" s="532"/>
      <c r="DO19" s="532"/>
      <c r="DP19" s="532"/>
      <c r="DQ19" s="532"/>
      <c r="DR19" s="532"/>
      <c r="DS19" s="532"/>
      <c r="DT19" s="532"/>
      <c r="DU19" s="532"/>
      <c r="DV19" s="532"/>
      <c r="DW19" s="532"/>
      <c r="DX19" s="532"/>
      <c r="DY19" s="532"/>
      <c r="DZ19" s="532"/>
      <c r="EA19" s="532"/>
      <c r="EB19" s="532"/>
      <c r="EC19" s="532"/>
      <c r="ED19" s="532"/>
      <c r="EE19" s="532"/>
      <c r="EF19" s="532"/>
      <c r="EG19" s="532"/>
      <c r="EH19" s="532"/>
      <c r="EI19" s="532"/>
      <c r="EJ19" s="532"/>
      <c r="EK19" s="533"/>
    </row>
    <row r="20" spans="1:141" s="25" customFormat="1" ht="12.75" x14ac:dyDescent="0.2">
      <c r="A20" s="301" t="s">
        <v>732</v>
      </c>
      <c r="B20" s="301"/>
      <c r="C20" s="301"/>
      <c r="D20" s="301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5"/>
      <c r="AD20" s="306"/>
      <c r="AE20" s="306"/>
      <c r="AF20" s="306"/>
      <c r="AG20" s="306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532"/>
      <c r="BF20" s="532"/>
      <c r="BG20" s="532"/>
      <c r="BH20" s="532"/>
      <c r="BI20" s="532"/>
      <c r="BJ20" s="532"/>
      <c r="BK20" s="532"/>
      <c r="BL20" s="532"/>
      <c r="BM20" s="532"/>
      <c r="BN20" s="532"/>
      <c r="BO20" s="532"/>
      <c r="BP20" s="532"/>
      <c r="BQ20" s="532"/>
      <c r="BR20" s="532"/>
      <c r="BS20" s="532"/>
      <c r="BT20" s="532"/>
      <c r="BU20" s="532"/>
      <c r="BV20" s="532"/>
      <c r="BW20" s="532"/>
      <c r="BX20" s="532"/>
      <c r="BY20" s="532"/>
      <c r="BZ20" s="532"/>
      <c r="CA20" s="532"/>
      <c r="CB20" s="532"/>
      <c r="CC20" s="532"/>
      <c r="CD20" s="532"/>
      <c r="CE20" s="532"/>
      <c r="CF20" s="532"/>
      <c r="CG20" s="532"/>
      <c r="CH20" s="532"/>
      <c r="CI20" s="532"/>
      <c r="CJ20" s="532"/>
      <c r="CK20" s="532"/>
      <c r="CL20" s="532"/>
      <c r="CM20" s="532"/>
      <c r="CN20" s="532"/>
      <c r="CO20" s="532"/>
      <c r="CP20" s="532"/>
      <c r="CQ20" s="532"/>
      <c r="CR20" s="532"/>
      <c r="CS20" s="532"/>
      <c r="CT20" s="532"/>
      <c r="CU20" s="532"/>
      <c r="CV20" s="532"/>
      <c r="CW20" s="532"/>
      <c r="CX20" s="532"/>
      <c r="CY20" s="532"/>
      <c r="CZ20" s="532"/>
      <c r="DA20" s="532"/>
      <c r="DB20" s="532"/>
      <c r="DC20" s="532"/>
      <c r="DD20" s="532"/>
      <c r="DE20" s="532"/>
      <c r="DF20" s="532"/>
      <c r="DG20" s="532"/>
      <c r="DH20" s="532"/>
      <c r="DI20" s="532"/>
      <c r="DJ20" s="532"/>
      <c r="DK20" s="532"/>
      <c r="DL20" s="532"/>
      <c r="DM20" s="532"/>
      <c r="DN20" s="532"/>
      <c r="DO20" s="532"/>
      <c r="DP20" s="532"/>
      <c r="DQ20" s="532"/>
      <c r="DR20" s="532"/>
      <c r="DS20" s="532"/>
      <c r="DT20" s="532"/>
      <c r="DU20" s="532"/>
      <c r="DV20" s="532"/>
      <c r="DW20" s="532"/>
      <c r="DX20" s="532"/>
      <c r="DY20" s="532"/>
      <c r="DZ20" s="532"/>
      <c r="EA20" s="532"/>
      <c r="EB20" s="532"/>
      <c r="EC20" s="532"/>
      <c r="ED20" s="532"/>
      <c r="EE20" s="532"/>
      <c r="EF20" s="532"/>
      <c r="EG20" s="532"/>
      <c r="EH20" s="532"/>
      <c r="EI20" s="532"/>
      <c r="EJ20" s="532"/>
      <c r="EK20" s="533"/>
    </row>
    <row r="21" spans="1:141" s="25" customFormat="1" ht="12.75" x14ac:dyDescent="0.2">
      <c r="A21" s="313" t="s">
        <v>730</v>
      </c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05" t="s">
        <v>671</v>
      </c>
      <c r="AD21" s="306"/>
      <c r="AE21" s="306"/>
      <c r="AF21" s="306"/>
      <c r="AG21" s="306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532"/>
      <c r="BF21" s="532"/>
      <c r="BG21" s="532"/>
      <c r="BH21" s="532"/>
      <c r="BI21" s="532"/>
      <c r="BJ21" s="532"/>
      <c r="BK21" s="532"/>
      <c r="BL21" s="532"/>
      <c r="BM21" s="532"/>
      <c r="BN21" s="532"/>
      <c r="BO21" s="532"/>
      <c r="BP21" s="532"/>
      <c r="BQ21" s="532"/>
      <c r="BR21" s="532"/>
      <c r="BS21" s="532"/>
      <c r="BT21" s="532"/>
      <c r="BU21" s="532"/>
      <c r="BV21" s="532"/>
      <c r="BW21" s="532"/>
      <c r="BX21" s="532"/>
      <c r="BY21" s="532"/>
      <c r="BZ21" s="532"/>
      <c r="CA21" s="532"/>
      <c r="CB21" s="532"/>
      <c r="CC21" s="532"/>
      <c r="CD21" s="532"/>
      <c r="CE21" s="532"/>
      <c r="CF21" s="532"/>
      <c r="CG21" s="532"/>
      <c r="CH21" s="532"/>
      <c r="CI21" s="532"/>
      <c r="CJ21" s="532"/>
      <c r="CK21" s="532"/>
      <c r="CL21" s="532"/>
      <c r="CM21" s="532"/>
      <c r="CN21" s="532"/>
      <c r="CO21" s="532"/>
      <c r="CP21" s="532"/>
      <c r="CQ21" s="532"/>
      <c r="CR21" s="532"/>
      <c r="CS21" s="532"/>
      <c r="CT21" s="532"/>
      <c r="CU21" s="532"/>
      <c r="CV21" s="532"/>
      <c r="CW21" s="532"/>
      <c r="CX21" s="532"/>
      <c r="CY21" s="532"/>
      <c r="CZ21" s="532"/>
      <c r="DA21" s="532"/>
      <c r="DB21" s="532"/>
      <c r="DC21" s="532"/>
      <c r="DD21" s="532"/>
      <c r="DE21" s="532"/>
      <c r="DF21" s="532"/>
      <c r="DG21" s="532"/>
      <c r="DH21" s="532"/>
      <c r="DI21" s="532"/>
      <c r="DJ21" s="532"/>
      <c r="DK21" s="532"/>
      <c r="DL21" s="532"/>
      <c r="DM21" s="532"/>
      <c r="DN21" s="532"/>
      <c r="DO21" s="532"/>
      <c r="DP21" s="532"/>
      <c r="DQ21" s="532"/>
      <c r="DR21" s="532"/>
      <c r="DS21" s="532"/>
      <c r="DT21" s="532"/>
      <c r="DU21" s="532"/>
      <c r="DV21" s="532"/>
      <c r="DW21" s="532"/>
      <c r="DX21" s="532"/>
      <c r="DY21" s="532"/>
      <c r="DZ21" s="532"/>
      <c r="EA21" s="532"/>
      <c r="EB21" s="532"/>
      <c r="EC21" s="532"/>
      <c r="ED21" s="532"/>
      <c r="EE21" s="532"/>
      <c r="EF21" s="532"/>
      <c r="EG21" s="532"/>
      <c r="EH21" s="532"/>
      <c r="EI21" s="532"/>
      <c r="EJ21" s="532"/>
      <c r="EK21" s="533"/>
    </row>
    <row r="22" spans="1:141" s="25" customFormat="1" ht="12.75" x14ac:dyDescent="0.2">
      <c r="A22" s="337" t="s">
        <v>731</v>
      </c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05"/>
      <c r="AD22" s="306"/>
      <c r="AE22" s="306"/>
      <c r="AF22" s="306"/>
      <c r="AG22" s="306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532"/>
      <c r="BF22" s="532"/>
      <c r="BG22" s="532"/>
      <c r="BH22" s="532"/>
      <c r="BI22" s="532"/>
      <c r="BJ22" s="532"/>
      <c r="BK22" s="532"/>
      <c r="BL22" s="532"/>
      <c r="BM22" s="532"/>
      <c r="BN22" s="532"/>
      <c r="BO22" s="532"/>
      <c r="BP22" s="532"/>
      <c r="BQ22" s="532"/>
      <c r="BR22" s="532"/>
      <c r="BS22" s="532"/>
      <c r="BT22" s="532"/>
      <c r="BU22" s="532"/>
      <c r="BV22" s="532"/>
      <c r="BW22" s="532"/>
      <c r="BX22" s="532"/>
      <c r="BY22" s="532"/>
      <c r="BZ22" s="532"/>
      <c r="CA22" s="532"/>
      <c r="CB22" s="532"/>
      <c r="CC22" s="532"/>
      <c r="CD22" s="532"/>
      <c r="CE22" s="532"/>
      <c r="CF22" s="532"/>
      <c r="CG22" s="532"/>
      <c r="CH22" s="532"/>
      <c r="CI22" s="532"/>
      <c r="CJ22" s="532"/>
      <c r="CK22" s="532"/>
      <c r="CL22" s="532"/>
      <c r="CM22" s="532"/>
      <c r="CN22" s="532"/>
      <c r="CO22" s="532"/>
      <c r="CP22" s="532"/>
      <c r="CQ22" s="532"/>
      <c r="CR22" s="532"/>
      <c r="CS22" s="532"/>
      <c r="CT22" s="532"/>
      <c r="CU22" s="532"/>
      <c r="CV22" s="532"/>
      <c r="CW22" s="532"/>
      <c r="CX22" s="532"/>
      <c r="CY22" s="532"/>
      <c r="CZ22" s="532"/>
      <c r="DA22" s="532"/>
      <c r="DB22" s="532"/>
      <c r="DC22" s="532"/>
      <c r="DD22" s="532"/>
      <c r="DE22" s="532"/>
      <c r="DF22" s="532"/>
      <c r="DG22" s="532"/>
      <c r="DH22" s="532"/>
      <c r="DI22" s="532"/>
      <c r="DJ22" s="532"/>
      <c r="DK22" s="532"/>
      <c r="DL22" s="532"/>
      <c r="DM22" s="532"/>
      <c r="DN22" s="532"/>
      <c r="DO22" s="532"/>
      <c r="DP22" s="532"/>
      <c r="DQ22" s="532"/>
      <c r="DR22" s="532"/>
      <c r="DS22" s="532"/>
      <c r="DT22" s="532"/>
      <c r="DU22" s="532"/>
      <c r="DV22" s="532"/>
      <c r="DW22" s="532"/>
      <c r="DX22" s="532"/>
      <c r="DY22" s="532"/>
      <c r="DZ22" s="532"/>
      <c r="EA22" s="532"/>
      <c r="EB22" s="532"/>
      <c r="EC22" s="532"/>
      <c r="ED22" s="532"/>
      <c r="EE22" s="532"/>
      <c r="EF22" s="532"/>
      <c r="EG22" s="532"/>
      <c r="EH22" s="532"/>
      <c r="EI22" s="532"/>
      <c r="EJ22" s="532"/>
      <c r="EK22" s="533"/>
    </row>
    <row r="23" spans="1:141" s="25" customFormat="1" ht="12.75" x14ac:dyDescent="0.2">
      <c r="A23" s="301" t="s">
        <v>733</v>
      </c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5"/>
      <c r="AD23" s="306"/>
      <c r="AE23" s="306"/>
      <c r="AF23" s="306"/>
      <c r="AG23" s="306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  <c r="BF23" s="532"/>
      <c r="BG23" s="532"/>
      <c r="BH23" s="532"/>
      <c r="BI23" s="532"/>
      <c r="BJ23" s="532"/>
      <c r="BK23" s="532"/>
      <c r="BL23" s="532"/>
      <c r="BM23" s="532"/>
      <c r="BN23" s="532"/>
      <c r="BO23" s="532"/>
      <c r="BP23" s="532"/>
      <c r="BQ23" s="532"/>
      <c r="BR23" s="532"/>
      <c r="BS23" s="532"/>
      <c r="BT23" s="532"/>
      <c r="BU23" s="532"/>
      <c r="BV23" s="532"/>
      <c r="BW23" s="532"/>
      <c r="BX23" s="532"/>
      <c r="BY23" s="532"/>
      <c r="BZ23" s="532"/>
      <c r="CA23" s="532"/>
      <c r="CB23" s="532"/>
      <c r="CC23" s="532"/>
      <c r="CD23" s="532"/>
      <c r="CE23" s="532"/>
      <c r="CF23" s="532"/>
      <c r="CG23" s="532"/>
      <c r="CH23" s="532"/>
      <c r="CI23" s="532"/>
      <c r="CJ23" s="532"/>
      <c r="CK23" s="532"/>
      <c r="CL23" s="532"/>
      <c r="CM23" s="532"/>
      <c r="CN23" s="532"/>
      <c r="CO23" s="532"/>
      <c r="CP23" s="532"/>
      <c r="CQ23" s="532"/>
      <c r="CR23" s="532"/>
      <c r="CS23" s="532"/>
      <c r="CT23" s="532"/>
      <c r="CU23" s="532"/>
      <c r="CV23" s="532"/>
      <c r="CW23" s="532"/>
      <c r="CX23" s="532"/>
      <c r="CY23" s="532"/>
      <c r="CZ23" s="532"/>
      <c r="DA23" s="532"/>
      <c r="DB23" s="532"/>
      <c r="DC23" s="532"/>
      <c r="DD23" s="532"/>
      <c r="DE23" s="532"/>
      <c r="DF23" s="532"/>
      <c r="DG23" s="532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2"/>
      <c r="DS23" s="532"/>
      <c r="DT23" s="532"/>
      <c r="DU23" s="532"/>
      <c r="DV23" s="532"/>
      <c r="DW23" s="532"/>
      <c r="DX23" s="532"/>
      <c r="DY23" s="532"/>
      <c r="DZ23" s="532"/>
      <c r="EA23" s="532"/>
      <c r="EB23" s="532"/>
      <c r="EC23" s="532"/>
      <c r="ED23" s="532"/>
      <c r="EE23" s="532"/>
      <c r="EF23" s="532"/>
      <c r="EG23" s="532"/>
      <c r="EH23" s="532"/>
      <c r="EI23" s="532"/>
      <c r="EJ23" s="532"/>
      <c r="EK23" s="533"/>
    </row>
    <row r="24" spans="1:141" s="25" customFormat="1" ht="12.75" x14ac:dyDescent="0.2">
      <c r="A24" s="313" t="s">
        <v>734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05" t="s">
        <v>672</v>
      </c>
      <c r="AD24" s="306"/>
      <c r="AE24" s="306"/>
      <c r="AF24" s="306"/>
      <c r="AG24" s="306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  <c r="BF24" s="532"/>
      <c r="BG24" s="532"/>
      <c r="BH24" s="532"/>
      <c r="BI24" s="532"/>
      <c r="BJ24" s="532"/>
      <c r="BK24" s="532"/>
      <c r="BL24" s="532"/>
      <c r="BM24" s="532"/>
      <c r="BN24" s="532"/>
      <c r="BO24" s="532"/>
      <c r="BP24" s="532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2"/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3"/>
    </row>
    <row r="25" spans="1:141" s="25" customFormat="1" ht="12.75" x14ac:dyDescent="0.2">
      <c r="A25" s="337" t="s">
        <v>731</v>
      </c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05"/>
      <c r="AD25" s="306"/>
      <c r="AE25" s="306"/>
      <c r="AF25" s="306"/>
      <c r="AG25" s="306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  <c r="BF25" s="532"/>
      <c r="BG25" s="532"/>
      <c r="BH25" s="532"/>
      <c r="BI25" s="532"/>
      <c r="BJ25" s="532"/>
      <c r="BK25" s="532"/>
      <c r="BL25" s="532"/>
      <c r="BM25" s="532"/>
      <c r="BN25" s="532"/>
      <c r="BO25" s="532"/>
      <c r="BP25" s="532"/>
      <c r="BQ25" s="532"/>
      <c r="BR25" s="532"/>
      <c r="BS25" s="532"/>
      <c r="BT25" s="532"/>
      <c r="BU25" s="532"/>
      <c r="BV25" s="532"/>
      <c r="BW25" s="532"/>
      <c r="BX25" s="532"/>
      <c r="BY25" s="532"/>
      <c r="BZ25" s="532"/>
      <c r="CA25" s="532"/>
      <c r="CB25" s="532"/>
      <c r="CC25" s="532"/>
      <c r="CD25" s="532"/>
      <c r="CE25" s="532"/>
      <c r="CF25" s="532"/>
      <c r="CG25" s="532"/>
      <c r="CH25" s="532"/>
      <c r="CI25" s="532"/>
      <c r="CJ25" s="532"/>
      <c r="CK25" s="532"/>
      <c r="CL25" s="532"/>
      <c r="CM25" s="532"/>
      <c r="CN25" s="532"/>
      <c r="CO25" s="532"/>
      <c r="CP25" s="532"/>
      <c r="CQ25" s="532"/>
      <c r="CR25" s="532"/>
      <c r="CS25" s="532"/>
      <c r="CT25" s="532"/>
      <c r="CU25" s="532"/>
      <c r="CV25" s="532"/>
      <c r="CW25" s="532"/>
      <c r="CX25" s="532"/>
      <c r="CY25" s="532"/>
      <c r="CZ25" s="532"/>
      <c r="DA25" s="532"/>
      <c r="DB25" s="532"/>
      <c r="DC25" s="532"/>
      <c r="DD25" s="532"/>
      <c r="DE25" s="532"/>
      <c r="DF25" s="532"/>
      <c r="DG25" s="532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2"/>
      <c r="DS25" s="532"/>
      <c r="DT25" s="532"/>
      <c r="DU25" s="532"/>
      <c r="DV25" s="532"/>
      <c r="DW25" s="532"/>
      <c r="DX25" s="532"/>
      <c r="DY25" s="532"/>
      <c r="DZ25" s="532"/>
      <c r="EA25" s="532"/>
      <c r="EB25" s="532"/>
      <c r="EC25" s="532"/>
      <c r="ED25" s="532"/>
      <c r="EE25" s="532"/>
      <c r="EF25" s="532"/>
      <c r="EG25" s="532"/>
      <c r="EH25" s="532"/>
      <c r="EI25" s="532"/>
      <c r="EJ25" s="532"/>
      <c r="EK25" s="533"/>
    </row>
    <row r="26" spans="1:141" s="25" customFormat="1" ht="12.75" x14ac:dyDescent="0.2">
      <c r="A26" s="301" t="s">
        <v>732</v>
      </c>
      <c r="B26" s="301"/>
      <c r="C26" s="301"/>
      <c r="D26" s="301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5"/>
      <c r="AD26" s="306"/>
      <c r="AE26" s="306"/>
      <c r="AF26" s="306"/>
      <c r="AG26" s="306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  <c r="BF26" s="532"/>
      <c r="BG26" s="532"/>
      <c r="BH26" s="532"/>
      <c r="BI26" s="532"/>
      <c r="BJ26" s="532"/>
      <c r="BK26" s="532"/>
      <c r="BL26" s="532"/>
      <c r="BM26" s="532"/>
      <c r="BN26" s="532"/>
      <c r="BO26" s="532"/>
      <c r="BP26" s="532"/>
      <c r="BQ26" s="532"/>
      <c r="BR26" s="532"/>
      <c r="BS26" s="532"/>
      <c r="BT26" s="532"/>
      <c r="BU26" s="532"/>
      <c r="BV26" s="532"/>
      <c r="BW26" s="532"/>
      <c r="BX26" s="532"/>
      <c r="BY26" s="532"/>
      <c r="BZ26" s="532"/>
      <c r="CA26" s="532"/>
      <c r="CB26" s="532"/>
      <c r="CC26" s="532"/>
      <c r="CD26" s="532"/>
      <c r="CE26" s="532"/>
      <c r="CF26" s="532"/>
      <c r="CG26" s="532"/>
      <c r="CH26" s="532"/>
      <c r="CI26" s="532"/>
      <c r="CJ26" s="532"/>
      <c r="CK26" s="532"/>
      <c r="CL26" s="532"/>
      <c r="CM26" s="532"/>
      <c r="CN26" s="532"/>
      <c r="CO26" s="532"/>
      <c r="CP26" s="532"/>
      <c r="CQ26" s="532"/>
      <c r="CR26" s="532"/>
      <c r="CS26" s="532"/>
      <c r="CT26" s="532"/>
      <c r="CU26" s="532"/>
      <c r="CV26" s="532"/>
      <c r="CW26" s="532"/>
      <c r="CX26" s="532"/>
      <c r="CY26" s="532"/>
      <c r="CZ26" s="532"/>
      <c r="DA26" s="532"/>
      <c r="DB26" s="532"/>
      <c r="DC26" s="532"/>
      <c r="DD26" s="532"/>
      <c r="DE26" s="532"/>
      <c r="DF26" s="532"/>
      <c r="DG26" s="532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2"/>
      <c r="DS26" s="532"/>
      <c r="DT26" s="532"/>
      <c r="DU26" s="532"/>
      <c r="DV26" s="532"/>
      <c r="DW26" s="532"/>
      <c r="DX26" s="532"/>
      <c r="DY26" s="532"/>
      <c r="DZ26" s="532"/>
      <c r="EA26" s="532"/>
      <c r="EB26" s="532"/>
      <c r="EC26" s="532"/>
      <c r="ED26" s="532"/>
      <c r="EE26" s="532"/>
      <c r="EF26" s="532"/>
      <c r="EG26" s="532"/>
      <c r="EH26" s="532"/>
      <c r="EI26" s="532"/>
      <c r="EJ26" s="532"/>
      <c r="EK26" s="533"/>
    </row>
    <row r="27" spans="1:141" s="25" customFormat="1" ht="12.75" x14ac:dyDescent="0.2">
      <c r="A27" s="313" t="s">
        <v>734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05" t="s">
        <v>673</v>
      </c>
      <c r="AD27" s="306"/>
      <c r="AE27" s="306"/>
      <c r="AF27" s="306"/>
      <c r="AG27" s="306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  <c r="BF27" s="532"/>
      <c r="BG27" s="532"/>
      <c r="BH27" s="532"/>
      <c r="BI27" s="532"/>
      <c r="BJ27" s="532"/>
      <c r="BK27" s="532"/>
      <c r="BL27" s="532"/>
      <c r="BM27" s="532"/>
      <c r="BN27" s="532"/>
      <c r="BO27" s="532"/>
      <c r="BP27" s="532"/>
      <c r="BQ27" s="532"/>
      <c r="BR27" s="532"/>
      <c r="BS27" s="532"/>
      <c r="BT27" s="532"/>
      <c r="BU27" s="532"/>
      <c r="BV27" s="532"/>
      <c r="BW27" s="532"/>
      <c r="BX27" s="532"/>
      <c r="BY27" s="532"/>
      <c r="BZ27" s="532"/>
      <c r="CA27" s="532"/>
      <c r="CB27" s="532"/>
      <c r="CC27" s="532"/>
      <c r="CD27" s="532"/>
      <c r="CE27" s="532"/>
      <c r="CF27" s="532"/>
      <c r="CG27" s="532"/>
      <c r="CH27" s="532"/>
      <c r="CI27" s="532"/>
      <c r="CJ27" s="532"/>
      <c r="CK27" s="532"/>
      <c r="CL27" s="532"/>
      <c r="CM27" s="532"/>
      <c r="CN27" s="532"/>
      <c r="CO27" s="532"/>
      <c r="CP27" s="532"/>
      <c r="CQ27" s="532"/>
      <c r="CR27" s="532"/>
      <c r="CS27" s="532"/>
      <c r="CT27" s="532"/>
      <c r="CU27" s="532"/>
      <c r="CV27" s="532"/>
      <c r="CW27" s="532"/>
      <c r="CX27" s="532"/>
      <c r="CY27" s="532"/>
      <c r="CZ27" s="532"/>
      <c r="DA27" s="532"/>
      <c r="DB27" s="532"/>
      <c r="DC27" s="532"/>
      <c r="DD27" s="532"/>
      <c r="DE27" s="532"/>
      <c r="DF27" s="532"/>
      <c r="DG27" s="532"/>
      <c r="DH27" s="532"/>
      <c r="DI27" s="532"/>
      <c r="DJ27" s="532"/>
      <c r="DK27" s="532"/>
      <c r="DL27" s="532"/>
      <c r="DM27" s="532"/>
      <c r="DN27" s="532"/>
      <c r="DO27" s="532"/>
      <c r="DP27" s="532"/>
      <c r="DQ27" s="532"/>
      <c r="DR27" s="532"/>
      <c r="DS27" s="532"/>
      <c r="DT27" s="532"/>
      <c r="DU27" s="532"/>
      <c r="DV27" s="532"/>
      <c r="DW27" s="532"/>
      <c r="DX27" s="532"/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3"/>
    </row>
    <row r="28" spans="1:141" s="25" customFormat="1" ht="12.75" x14ac:dyDescent="0.2">
      <c r="A28" s="337" t="s">
        <v>731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05"/>
      <c r="AD28" s="306"/>
      <c r="AE28" s="306"/>
      <c r="AF28" s="306"/>
      <c r="AG28" s="306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  <c r="BF28" s="532"/>
      <c r="BG28" s="532"/>
      <c r="BH28" s="532"/>
      <c r="BI28" s="532"/>
      <c r="BJ28" s="532"/>
      <c r="BK28" s="532"/>
      <c r="BL28" s="532"/>
      <c r="BM28" s="532"/>
      <c r="BN28" s="532"/>
      <c r="BO28" s="532"/>
      <c r="BP28" s="532"/>
      <c r="BQ28" s="532"/>
      <c r="BR28" s="532"/>
      <c r="BS28" s="532"/>
      <c r="BT28" s="532"/>
      <c r="BU28" s="532"/>
      <c r="BV28" s="532"/>
      <c r="BW28" s="532"/>
      <c r="BX28" s="532"/>
      <c r="BY28" s="532"/>
      <c r="BZ28" s="532"/>
      <c r="CA28" s="532"/>
      <c r="CB28" s="532"/>
      <c r="CC28" s="532"/>
      <c r="CD28" s="532"/>
      <c r="CE28" s="532"/>
      <c r="CF28" s="532"/>
      <c r="CG28" s="532"/>
      <c r="CH28" s="532"/>
      <c r="CI28" s="532"/>
      <c r="CJ28" s="532"/>
      <c r="CK28" s="532"/>
      <c r="CL28" s="532"/>
      <c r="CM28" s="532"/>
      <c r="CN28" s="532"/>
      <c r="CO28" s="532"/>
      <c r="CP28" s="532"/>
      <c r="CQ28" s="532"/>
      <c r="CR28" s="532"/>
      <c r="CS28" s="532"/>
      <c r="CT28" s="532"/>
      <c r="CU28" s="532"/>
      <c r="CV28" s="532"/>
      <c r="CW28" s="532"/>
      <c r="CX28" s="532"/>
      <c r="CY28" s="532"/>
      <c r="CZ28" s="532"/>
      <c r="DA28" s="532"/>
      <c r="DB28" s="532"/>
      <c r="DC28" s="532"/>
      <c r="DD28" s="532"/>
      <c r="DE28" s="532"/>
      <c r="DF28" s="532"/>
      <c r="DG28" s="532"/>
      <c r="DH28" s="532"/>
      <c r="DI28" s="532"/>
      <c r="DJ28" s="532"/>
      <c r="DK28" s="532"/>
      <c r="DL28" s="532"/>
      <c r="DM28" s="532"/>
      <c r="DN28" s="532"/>
      <c r="DO28" s="532"/>
      <c r="DP28" s="532"/>
      <c r="DQ28" s="532"/>
      <c r="DR28" s="532"/>
      <c r="DS28" s="532"/>
      <c r="DT28" s="532"/>
      <c r="DU28" s="532"/>
      <c r="DV28" s="532"/>
      <c r="DW28" s="532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3"/>
    </row>
    <row r="29" spans="1:141" s="25" customFormat="1" ht="12.75" x14ac:dyDescent="0.2">
      <c r="A29" s="301" t="s">
        <v>733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5"/>
      <c r="AD29" s="306"/>
      <c r="AE29" s="306"/>
      <c r="AF29" s="306"/>
      <c r="AG29" s="306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  <c r="BF29" s="532"/>
      <c r="BG29" s="532"/>
      <c r="BH29" s="532"/>
      <c r="BI29" s="532"/>
      <c r="BJ29" s="532"/>
      <c r="BK29" s="532"/>
      <c r="BL29" s="532"/>
      <c r="BM29" s="532"/>
      <c r="BN29" s="532"/>
      <c r="BO29" s="532"/>
      <c r="BP29" s="532"/>
      <c r="BQ29" s="532"/>
      <c r="BR29" s="532"/>
      <c r="BS29" s="532"/>
      <c r="BT29" s="532"/>
      <c r="BU29" s="532"/>
      <c r="BV29" s="532"/>
      <c r="BW29" s="532"/>
      <c r="BX29" s="532"/>
      <c r="BY29" s="532"/>
      <c r="BZ29" s="532"/>
      <c r="CA29" s="532"/>
      <c r="CB29" s="532"/>
      <c r="CC29" s="532"/>
      <c r="CD29" s="532"/>
      <c r="CE29" s="532"/>
      <c r="CF29" s="532"/>
      <c r="CG29" s="532"/>
      <c r="CH29" s="532"/>
      <c r="CI29" s="532"/>
      <c r="CJ29" s="532"/>
      <c r="CK29" s="532"/>
      <c r="CL29" s="532"/>
      <c r="CM29" s="532"/>
      <c r="CN29" s="532"/>
      <c r="CO29" s="532"/>
      <c r="CP29" s="532"/>
      <c r="CQ29" s="532"/>
      <c r="CR29" s="532"/>
      <c r="CS29" s="532"/>
      <c r="CT29" s="532"/>
      <c r="CU29" s="532"/>
      <c r="CV29" s="532"/>
      <c r="CW29" s="532"/>
      <c r="CX29" s="532"/>
      <c r="CY29" s="532"/>
      <c r="CZ29" s="532"/>
      <c r="DA29" s="532"/>
      <c r="DB29" s="532"/>
      <c r="DC29" s="532"/>
      <c r="DD29" s="532"/>
      <c r="DE29" s="532"/>
      <c r="DF29" s="532"/>
      <c r="DG29" s="532"/>
      <c r="DH29" s="532"/>
      <c r="DI29" s="532"/>
      <c r="DJ29" s="532"/>
      <c r="DK29" s="532"/>
      <c r="DL29" s="532"/>
      <c r="DM29" s="532"/>
      <c r="DN29" s="532"/>
      <c r="DO29" s="532"/>
      <c r="DP29" s="532"/>
      <c r="DQ29" s="532"/>
      <c r="DR29" s="532"/>
      <c r="DS29" s="532"/>
      <c r="DT29" s="532"/>
      <c r="DU29" s="532"/>
      <c r="DV29" s="532"/>
      <c r="DW29" s="532"/>
      <c r="DX29" s="532"/>
      <c r="DY29" s="532"/>
      <c r="DZ29" s="532"/>
      <c r="EA29" s="532"/>
      <c r="EB29" s="532"/>
      <c r="EC29" s="532"/>
      <c r="ED29" s="532"/>
      <c r="EE29" s="532"/>
      <c r="EF29" s="532"/>
      <c r="EG29" s="532"/>
      <c r="EH29" s="532"/>
      <c r="EI29" s="532"/>
      <c r="EJ29" s="532"/>
      <c r="EK29" s="533"/>
    </row>
    <row r="30" spans="1:141" s="25" customFormat="1" ht="12.75" x14ac:dyDescent="0.2">
      <c r="A30" s="313" t="s">
        <v>735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05" t="s">
        <v>674</v>
      </c>
      <c r="AD30" s="306"/>
      <c r="AE30" s="306"/>
      <c r="AF30" s="306"/>
      <c r="AG30" s="306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  <c r="BF30" s="532"/>
      <c r="BG30" s="532"/>
      <c r="BH30" s="532"/>
      <c r="BI30" s="532"/>
      <c r="BJ30" s="532"/>
      <c r="BK30" s="532"/>
      <c r="BL30" s="532"/>
      <c r="BM30" s="532"/>
      <c r="BN30" s="532"/>
      <c r="BO30" s="532"/>
      <c r="BP30" s="532"/>
      <c r="BQ30" s="532"/>
      <c r="BR30" s="532"/>
      <c r="BS30" s="532"/>
      <c r="BT30" s="532"/>
      <c r="BU30" s="532"/>
      <c r="BV30" s="532"/>
      <c r="BW30" s="532"/>
      <c r="BX30" s="532"/>
      <c r="BY30" s="532"/>
      <c r="BZ30" s="532"/>
      <c r="CA30" s="532"/>
      <c r="CB30" s="532"/>
      <c r="CC30" s="532"/>
      <c r="CD30" s="532"/>
      <c r="CE30" s="532"/>
      <c r="CF30" s="532"/>
      <c r="CG30" s="532"/>
      <c r="CH30" s="532"/>
      <c r="CI30" s="532"/>
      <c r="CJ30" s="532"/>
      <c r="CK30" s="532"/>
      <c r="CL30" s="532"/>
      <c r="CM30" s="532"/>
      <c r="CN30" s="532"/>
      <c r="CO30" s="532"/>
      <c r="CP30" s="532"/>
      <c r="CQ30" s="532"/>
      <c r="CR30" s="532"/>
      <c r="CS30" s="532"/>
      <c r="CT30" s="532"/>
      <c r="CU30" s="532"/>
      <c r="CV30" s="532"/>
      <c r="CW30" s="532"/>
      <c r="CX30" s="532"/>
      <c r="CY30" s="532"/>
      <c r="CZ30" s="532"/>
      <c r="DA30" s="532"/>
      <c r="DB30" s="532"/>
      <c r="DC30" s="532"/>
      <c r="DD30" s="532"/>
      <c r="DE30" s="532"/>
      <c r="DF30" s="532"/>
      <c r="DG30" s="532"/>
      <c r="DH30" s="532"/>
      <c r="DI30" s="532"/>
      <c r="DJ30" s="532"/>
      <c r="DK30" s="532"/>
      <c r="DL30" s="532"/>
      <c r="DM30" s="532"/>
      <c r="DN30" s="532"/>
      <c r="DO30" s="532"/>
      <c r="DP30" s="532"/>
      <c r="DQ30" s="532"/>
      <c r="DR30" s="532"/>
      <c r="DS30" s="532"/>
      <c r="DT30" s="532"/>
      <c r="DU30" s="532"/>
      <c r="DV30" s="532"/>
      <c r="DW30" s="532"/>
      <c r="DX30" s="532"/>
      <c r="DY30" s="532"/>
      <c r="DZ30" s="532"/>
      <c r="EA30" s="532"/>
      <c r="EB30" s="532"/>
      <c r="EC30" s="532"/>
      <c r="ED30" s="532"/>
      <c r="EE30" s="532"/>
      <c r="EF30" s="532"/>
      <c r="EG30" s="532"/>
      <c r="EH30" s="532"/>
      <c r="EI30" s="532"/>
      <c r="EJ30" s="532"/>
      <c r="EK30" s="533"/>
    </row>
    <row r="31" spans="1:141" s="25" customFormat="1" ht="12.75" x14ac:dyDescent="0.2">
      <c r="A31" s="301" t="s">
        <v>736</v>
      </c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1"/>
      <c r="AB31" s="301"/>
      <c r="AC31" s="305"/>
      <c r="AD31" s="306"/>
      <c r="AE31" s="306"/>
      <c r="AF31" s="306"/>
      <c r="AG31" s="306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  <c r="BF31" s="532"/>
      <c r="BG31" s="532"/>
      <c r="BH31" s="532"/>
      <c r="BI31" s="532"/>
      <c r="BJ31" s="532"/>
      <c r="BK31" s="532"/>
      <c r="BL31" s="532"/>
      <c r="BM31" s="532"/>
      <c r="BN31" s="532"/>
      <c r="BO31" s="532"/>
      <c r="BP31" s="532"/>
      <c r="BQ31" s="532"/>
      <c r="BR31" s="532"/>
      <c r="BS31" s="532"/>
      <c r="BT31" s="532"/>
      <c r="BU31" s="532"/>
      <c r="BV31" s="532"/>
      <c r="BW31" s="532"/>
      <c r="BX31" s="532"/>
      <c r="BY31" s="532"/>
      <c r="BZ31" s="532"/>
      <c r="CA31" s="532"/>
      <c r="CB31" s="532"/>
      <c r="CC31" s="532"/>
      <c r="CD31" s="532"/>
      <c r="CE31" s="532"/>
      <c r="CF31" s="532"/>
      <c r="CG31" s="532"/>
      <c r="CH31" s="532"/>
      <c r="CI31" s="532"/>
      <c r="CJ31" s="532"/>
      <c r="CK31" s="532"/>
      <c r="CL31" s="532"/>
      <c r="CM31" s="532"/>
      <c r="CN31" s="532"/>
      <c r="CO31" s="532"/>
      <c r="CP31" s="532"/>
      <c r="CQ31" s="532"/>
      <c r="CR31" s="532"/>
      <c r="CS31" s="532"/>
      <c r="CT31" s="532"/>
      <c r="CU31" s="532"/>
      <c r="CV31" s="532"/>
      <c r="CW31" s="532"/>
      <c r="CX31" s="532"/>
      <c r="CY31" s="532"/>
      <c r="CZ31" s="532"/>
      <c r="DA31" s="532"/>
      <c r="DB31" s="532"/>
      <c r="DC31" s="532"/>
      <c r="DD31" s="532"/>
      <c r="DE31" s="532"/>
      <c r="DF31" s="532"/>
      <c r="DG31" s="532"/>
      <c r="DH31" s="532"/>
      <c r="DI31" s="532"/>
      <c r="DJ31" s="532"/>
      <c r="DK31" s="532"/>
      <c r="DL31" s="532"/>
      <c r="DM31" s="532"/>
      <c r="DN31" s="532"/>
      <c r="DO31" s="532"/>
      <c r="DP31" s="532"/>
      <c r="DQ31" s="532"/>
      <c r="DR31" s="532"/>
      <c r="DS31" s="532"/>
      <c r="DT31" s="532"/>
      <c r="DU31" s="532"/>
      <c r="DV31" s="532"/>
      <c r="DW31" s="532"/>
      <c r="DX31" s="532"/>
      <c r="DY31" s="532"/>
      <c r="DZ31" s="532"/>
      <c r="EA31" s="532"/>
      <c r="EB31" s="532"/>
      <c r="EC31" s="532"/>
      <c r="ED31" s="532"/>
      <c r="EE31" s="532"/>
      <c r="EF31" s="532"/>
      <c r="EG31" s="532"/>
      <c r="EH31" s="532"/>
      <c r="EI31" s="532"/>
      <c r="EJ31" s="532"/>
      <c r="EK31" s="533"/>
    </row>
    <row r="32" spans="1:141" s="25" customFormat="1" ht="15.75" customHeight="1" x14ac:dyDescent="0.2">
      <c r="A32" s="328" t="s">
        <v>657</v>
      </c>
      <c r="B32" s="328"/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05" t="s">
        <v>675</v>
      </c>
      <c r="AD32" s="306"/>
      <c r="AE32" s="306"/>
      <c r="AF32" s="306"/>
      <c r="AG32" s="306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  <c r="BF32" s="532"/>
      <c r="BG32" s="532"/>
      <c r="BH32" s="532"/>
      <c r="BI32" s="532"/>
      <c r="BJ32" s="532"/>
      <c r="BK32" s="532"/>
      <c r="BL32" s="532"/>
      <c r="BM32" s="532"/>
      <c r="BN32" s="532"/>
      <c r="BO32" s="532"/>
      <c r="BP32" s="532"/>
      <c r="BQ32" s="532"/>
      <c r="BR32" s="532"/>
      <c r="BS32" s="532"/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2"/>
      <c r="DN32" s="532"/>
      <c r="DO32" s="532"/>
      <c r="DP32" s="532"/>
      <c r="DQ32" s="532"/>
      <c r="DR32" s="532"/>
      <c r="DS32" s="532"/>
      <c r="DT32" s="532"/>
      <c r="DU32" s="532"/>
      <c r="DV32" s="532"/>
      <c r="DW32" s="532"/>
      <c r="DX32" s="532"/>
      <c r="DY32" s="532"/>
      <c r="DZ32" s="532"/>
      <c r="EA32" s="532"/>
      <c r="EB32" s="532"/>
      <c r="EC32" s="532"/>
      <c r="ED32" s="532"/>
      <c r="EE32" s="532"/>
      <c r="EF32" s="532"/>
      <c r="EG32" s="532"/>
      <c r="EH32" s="532"/>
      <c r="EI32" s="532"/>
      <c r="EJ32" s="532"/>
      <c r="EK32" s="533"/>
    </row>
    <row r="33" spans="1:141" s="25" customFormat="1" ht="15.75" customHeight="1" x14ac:dyDescent="0.2">
      <c r="A33" s="290" t="s">
        <v>658</v>
      </c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305" t="s">
        <v>579</v>
      </c>
      <c r="AD33" s="306"/>
      <c r="AE33" s="306"/>
      <c r="AF33" s="306"/>
      <c r="AG33" s="306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/>
      <c r="DM33" s="532"/>
      <c r="DN33" s="532"/>
      <c r="DO33" s="532"/>
      <c r="DP33" s="532"/>
      <c r="DQ33" s="532"/>
      <c r="DR33" s="532"/>
      <c r="DS33" s="532"/>
      <c r="DT33" s="532"/>
      <c r="DU33" s="532"/>
      <c r="DV33" s="532"/>
      <c r="DW33" s="532"/>
      <c r="DX33" s="532"/>
      <c r="DY33" s="532"/>
      <c r="DZ33" s="532"/>
      <c r="EA33" s="532"/>
      <c r="EB33" s="532"/>
      <c r="EC33" s="532"/>
      <c r="ED33" s="532"/>
      <c r="EE33" s="532"/>
      <c r="EF33" s="532"/>
      <c r="EG33" s="532"/>
      <c r="EH33" s="532"/>
      <c r="EI33" s="532"/>
      <c r="EJ33" s="532"/>
      <c r="EK33" s="533"/>
    </row>
    <row r="34" spans="1:141" s="25" customFormat="1" ht="12.75" x14ac:dyDescent="0.2">
      <c r="A34" s="304" t="s">
        <v>737</v>
      </c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699"/>
      <c r="AC34" s="700" t="s">
        <v>676</v>
      </c>
      <c r="AD34" s="668"/>
      <c r="AE34" s="668"/>
      <c r="AF34" s="668"/>
      <c r="AG34" s="701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2"/>
      <c r="BO34" s="532"/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A34" s="532"/>
      <c r="DB34" s="532"/>
      <c r="DC34" s="532"/>
      <c r="DD34" s="532"/>
      <c r="DE34" s="532"/>
      <c r="DF34" s="532"/>
      <c r="DG34" s="532"/>
      <c r="DH34" s="532"/>
      <c r="DI34" s="532"/>
      <c r="DJ34" s="532"/>
      <c r="DK34" s="532"/>
      <c r="DL34" s="532"/>
      <c r="DM34" s="532"/>
      <c r="DN34" s="532"/>
      <c r="DO34" s="532"/>
      <c r="DP34" s="532"/>
      <c r="DQ34" s="532"/>
      <c r="DR34" s="532"/>
      <c r="DS34" s="532"/>
      <c r="DT34" s="532"/>
      <c r="DU34" s="532"/>
      <c r="DV34" s="532"/>
      <c r="DW34" s="532"/>
      <c r="DX34" s="532"/>
      <c r="DY34" s="532"/>
      <c r="DZ34" s="532"/>
      <c r="EA34" s="532"/>
      <c r="EB34" s="532"/>
      <c r="EC34" s="532"/>
      <c r="ED34" s="532"/>
      <c r="EE34" s="532"/>
      <c r="EF34" s="532"/>
      <c r="EG34" s="532"/>
      <c r="EH34" s="532"/>
      <c r="EI34" s="532"/>
      <c r="EJ34" s="532"/>
      <c r="EK34" s="533"/>
    </row>
    <row r="35" spans="1:141" s="36" customFormat="1" ht="12.75" x14ac:dyDescent="0.2">
      <c r="A35" s="290" t="s">
        <v>738</v>
      </c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90"/>
      <c r="AC35" s="702"/>
      <c r="AD35" s="284"/>
      <c r="AE35" s="284"/>
      <c r="AF35" s="284"/>
      <c r="AG35" s="703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2"/>
      <c r="BN35" s="532"/>
      <c r="BO35" s="532"/>
      <c r="BP35" s="532"/>
      <c r="BQ35" s="532"/>
      <c r="BR35" s="532"/>
      <c r="BS35" s="532"/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A35" s="532"/>
      <c r="DB35" s="532"/>
      <c r="DC35" s="532"/>
      <c r="DD35" s="532"/>
      <c r="DE35" s="532"/>
      <c r="DF35" s="532"/>
      <c r="DG35" s="532"/>
      <c r="DH35" s="532"/>
      <c r="DI35" s="532"/>
      <c r="DJ35" s="532"/>
      <c r="DK35" s="532"/>
      <c r="DL35" s="532"/>
      <c r="DM35" s="532"/>
      <c r="DN35" s="532"/>
      <c r="DO35" s="532"/>
      <c r="DP35" s="532"/>
      <c r="DQ35" s="532"/>
      <c r="DR35" s="532"/>
      <c r="DS35" s="532"/>
      <c r="DT35" s="532"/>
      <c r="DU35" s="532"/>
      <c r="DV35" s="532"/>
      <c r="DW35" s="532"/>
      <c r="DX35" s="532"/>
      <c r="DY35" s="532"/>
      <c r="DZ35" s="532"/>
      <c r="EA35" s="532"/>
      <c r="EB35" s="532"/>
      <c r="EC35" s="532"/>
      <c r="ED35" s="532"/>
      <c r="EE35" s="532"/>
      <c r="EF35" s="532"/>
      <c r="EG35" s="532"/>
      <c r="EH35" s="532"/>
      <c r="EI35" s="532"/>
      <c r="EJ35" s="532"/>
      <c r="EK35" s="533"/>
    </row>
    <row r="36" spans="1:141" s="25" customFormat="1" ht="12.75" x14ac:dyDescent="0.2">
      <c r="A36" s="304" t="s">
        <v>660</v>
      </c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5" t="s">
        <v>677</v>
      </c>
      <c r="AD36" s="306"/>
      <c r="AE36" s="306"/>
      <c r="AF36" s="306"/>
      <c r="AG36" s="306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2"/>
      <c r="BN36" s="532"/>
      <c r="BO36" s="532"/>
      <c r="BP36" s="532"/>
      <c r="BQ36" s="532"/>
      <c r="BR36" s="532"/>
      <c r="BS36" s="532"/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A36" s="532"/>
      <c r="DB36" s="532"/>
      <c r="DC36" s="532"/>
      <c r="DD36" s="532"/>
      <c r="DE36" s="532"/>
      <c r="DF36" s="532"/>
      <c r="DG36" s="532"/>
      <c r="DH36" s="532"/>
      <c r="DI36" s="532"/>
      <c r="DJ36" s="532"/>
      <c r="DK36" s="532"/>
      <c r="DL36" s="532"/>
      <c r="DM36" s="532"/>
      <c r="DN36" s="532"/>
      <c r="DO36" s="532"/>
      <c r="DP36" s="532"/>
      <c r="DQ36" s="532"/>
      <c r="DR36" s="532"/>
      <c r="DS36" s="532"/>
      <c r="DT36" s="532"/>
      <c r="DU36" s="532"/>
      <c r="DV36" s="532"/>
      <c r="DW36" s="532"/>
      <c r="DX36" s="532"/>
      <c r="DY36" s="532"/>
      <c r="DZ36" s="532"/>
      <c r="EA36" s="532"/>
      <c r="EB36" s="532"/>
      <c r="EC36" s="532"/>
      <c r="ED36" s="532"/>
      <c r="EE36" s="532"/>
      <c r="EF36" s="532"/>
      <c r="EG36" s="532"/>
      <c r="EH36" s="532"/>
      <c r="EI36" s="532"/>
      <c r="EJ36" s="532"/>
      <c r="EK36" s="533"/>
    </row>
    <row r="37" spans="1:141" s="25" customFormat="1" ht="12.75" x14ac:dyDescent="0.2">
      <c r="A37" s="691" t="s">
        <v>739</v>
      </c>
      <c r="B37" s="691"/>
      <c r="C37" s="691"/>
      <c r="D37" s="691"/>
      <c r="E37" s="691"/>
      <c r="F37" s="691"/>
      <c r="G37" s="691"/>
      <c r="H37" s="691"/>
      <c r="I37" s="691"/>
      <c r="J37" s="691"/>
      <c r="K37" s="691"/>
      <c r="L37" s="691"/>
      <c r="M37" s="691"/>
      <c r="N37" s="691"/>
      <c r="O37" s="691"/>
      <c r="P37" s="691"/>
      <c r="Q37" s="691"/>
      <c r="R37" s="691"/>
      <c r="S37" s="691"/>
      <c r="T37" s="691"/>
      <c r="U37" s="691"/>
      <c r="V37" s="691"/>
      <c r="W37" s="691"/>
      <c r="X37" s="691"/>
      <c r="Y37" s="691"/>
      <c r="Z37" s="691"/>
      <c r="AA37" s="691"/>
      <c r="AB37" s="691"/>
      <c r="AC37" s="305"/>
      <c r="AD37" s="306"/>
      <c r="AE37" s="306"/>
      <c r="AF37" s="306"/>
      <c r="AG37" s="306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A37" s="532"/>
      <c r="DB37" s="532"/>
      <c r="DC37" s="532"/>
      <c r="DD37" s="532"/>
      <c r="DE37" s="532"/>
      <c r="DF37" s="532"/>
      <c r="DG37" s="532"/>
      <c r="DH37" s="532"/>
      <c r="DI37" s="532"/>
      <c r="DJ37" s="532"/>
      <c r="DK37" s="532"/>
      <c r="DL37" s="532"/>
      <c r="DM37" s="532"/>
      <c r="DN37" s="532"/>
      <c r="DO37" s="532"/>
      <c r="DP37" s="532"/>
      <c r="DQ37" s="532"/>
      <c r="DR37" s="532"/>
      <c r="DS37" s="532"/>
      <c r="DT37" s="532"/>
      <c r="DU37" s="532"/>
      <c r="DV37" s="532"/>
      <c r="DW37" s="532"/>
      <c r="DX37" s="532"/>
      <c r="DY37" s="532"/>
      <c r="DZ37" s="532"/>
      <c r="EA37" s="532"/>
      <c r="EB37" s="532"/>
      <c r="EC37" s="532"/>
      <c r="ED37" s="532"/>
      <c r="EE37" s="532"/>
      <c r="EF37" s="532"/>
      <c r="EG37" s="532"/>
      <c r="EH37" s="532"/>
      <c r="EI37" s="532"/>
      <c r="EJ37" s="532"/>
      <c r="EK37" s="533"/>
    </row>
    <row r="38" spans="1:141" s="25" customFormat="1" ht="12.75" x14ac:dyDescent="0.2">
      <c r="A38" s="691" t="s">
        <v>740</v>
      </c>
      <c r="B38" s="691"/>
      <c r="C38" s="691"/>
      <c r="D38" s="691"/>
      <c r="E38" s="691"/>
      <c r="F38" s="691"/>
      <c r="G38" s="691"/>
      <c r="H38" s="691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1"/>
      <c r="AC38" s="305"/>
      <c r="AD38" s="306"/>
      <c r="AE38" s="306"/>
      <c r="AF38" s="306"/>
      <c r="AG38" s="306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2"/>
      <c r="BN38" s="532"/>
      <c r="BO38" s="532"/>
      <c r="BP38" s="532"/>
      <c r="BQ38" s="532"/>
      <c r="BR38" s="532"/>
      <c r="BS38" s="532"/>
      <c r="BT38" s="532"/>
      <c r="BU38" s="532"/>
      <c r="BV38" s="532"/>
      <c r="BW38" s="532"/>
      <c r="BX38" s="532"/>
      <c r="BY38" s="532"/>
      <c r="BZ38" s="532"/>
      <c r="CA38" s="532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A38" s="532"/>
      <c r="DB38" s="532"/>
      <c r="DC38" s="532"/>
      <c r="DD38" s="532"/>
      <c r="DE38" s="532"/>
      <c r="DF38" s="532"/>
      <c r="DG38" s="532"/>
      <c r="DH38" s="532"/>
      <c r="DI38" s="532"/>
      <c r="DJ38" s="532"/>
      <c r="DK38" s="532"/>
      <c r="DL38" s="532"/>
      <c r="DM38" s="532"/>
      <c r="DN38" s="532"/>
      <c r="DO38" s="532"/>
      <c r="DP38" s="532"/>
      <c r="DQ38" s="532"/>
      <c r="DR38" s="532"/>
      <c r="DS38" s="532"/>
      <c r="DT38" s="532"/>
      <c r="DU38" s="532"/>
      <c r="DV38" s="532"/>
      <c r="DW38" s="532"/>
      <c r="DX38" s="532"/>
      <c r="DY38" s="532"/>
      <c r="DZ38" s="532"/>
      <c r="EA38" s="532"/>
      <c r="EB38" s="532"/>
      <c r="EC38" s="532"/>
      <c r="ED38" s="532"/>
      <c r="EE38" s="532"/>
      <c r="EF38" s="532"/>
      <c r="EG38" s="532"/>
      <c r="EH38" s="532"/>
      <c r="EI38" s="532"/>
      <c r="EJ38" s="532"/>
      <c r="EK38" s="533"/>
    </row>
    <row r="39" spans="1:141" s="36" customFormat="1" ht="12.75" x14ac:dyDescent="0.2">
      <c r="A39" s="691" t="s">
        <v>742</v>
      </c>
      <c r="B39" s="691"/>
      <c r="C39" s="691"/>
      <c r="D39" s="691"/>
      <c r="E39" s="691"/>
      <c r="F39" s="691"/>
      <c r="G39" s="691"/>
      <c r="H39" s="691"/>
      <c r="I39" s="691"/>
      <c r="J39" s="691"/>
      <c r="K39" s="691"/>
      <c r="L39" s="691"/>
      <c r="M39" s="691"/>
      <c r="N39" s="691"/>
      <c r="O39" s="691"/>
      <c r="P39" s="691"/>
      <c r="Q39" s="691"/>
      <c r="R39" s="691"/>
      <c r="S39" s="691"/>
      <c r="T39" s="691"/>
      <c r="U39" s="691"/>
      <c r="V39" s="691"/>
      <c r="W39" s="691"/>
      <c r="X39" s="691"/>
      <c r="Y39" s="691"/>
      <c r="Z39" s="691"/>
      <c r="AA39" s="691"/>
      <c r="AB39" s="691"/>
      <c r="AC39" s="305"/>
      <c r="AD39" s="306"/>
      <c r="AE39" s="306"/>
      <c r="AF39" s="306"/>
      <c r="AG39" s="306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532"/>
      <c r="BJ39" s="532"/>
      <c r="BK39" s="532"/>
      <c r="BL39" s="532"/>
      <c r="BM39" s="532"/>
      <c r="BN39" s="532"/>
      <c r="BO39" s="532"/>
      <c r="BP39" s="532"/>
      <c r="BQ39" s="532"/>
      <c r="BR39" s="532"/>
      <c r="BS39" s="532"/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2"/>
      <c r="DS39" s="532"/>
      <c r="DT39" s="532"/>
      <c r="DU39" s="532"/>
      <c r="DV39" s="532"/>
      <c r="DW39" s="532"/>
      <c r="DX39" s="532"/>
      <c r="DY39" s="532"/>
      <c r="DZ39" s="532"/>
      <c r="EA39" s="532"/>
      <c r="EB39" s="532"/>
      <c r="EC39" s="532"/>
      <c r="ED39" s="532"/>
      <c r="EE39" s="532"/>
      <c r="EF39" s="532"/>
      <c r="EG39" s="532"/>
      <c r="EH39" s="532"/>
      <c r="EI39" s="532"/>
      <c r="EJ39" s="532"/>
      <c r="EK39" s="533"/>
    </row>
    <row r="40" spans="1:141" s="25" customFormat="1" ht="12.75" x14ac:dyDescent="0.2">
      <c r="A40" s="290" t="s">
        <v>741</v>
      </c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305"/>
      <c r="AD40" s="306"/>
      <c r="AE40" s="306"/>
      <c r="AF40" s="306"/>
      <c r="AG40" s="306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2"/>
      <c r="BN40" s="532"/>
      <c r="BO40" s="532"/>
      <c r="BP40" s="532"/>
      <c r="BQ40" s="532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2"/>
      <c r="DU40" s="532"/>
      <c r="DV40" s="532"/>
      <c r="DW40" s="532"/>
      <c r="DX40" s="532"/>
      <c r="DY40" s="532"/>
      <c r="DZ40" s="532"/>
      <c r="EA40" s="532"/>
      <c r="EB40" s="532"/>
      <c r="EC40" s="532"/>
      <c r="ED40" s="532"/>
      <c r="EE40" s="532"/>
      <c r="EF40" s="532"/>
      <c r="EG40" s="532"/>
      <c r="EH40" s="532"/>
      <c r="EI40" s="532"/>
      <c r="EJ40" s="532"/>
      <c r="EK40" s="533"/>
    </row>
    <row r="41" spans="1:141" s="25" customFormat="1" ht="15.75" customHeight="1" x14ac:dyDescent="0.2">
      <c r="A41" s="290" t="s">
        <v>664</v>
      </c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305" t="s">
        <v>678</v>
      </c>
      <c r="AD41" s="306"/>
      <c r="AE41" s="306"/>
      <c r="AF41" s="306"/>
      <c r="AG41" s="306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532"/>
      <c r="BF41" s="532"/>
      <c r="BG41" s="532"/>
      <c r="BH41" s="532"/>
      <c r="BI41" s="532"/>
      <c r="BJ41" s="532"/>
      <c r="BK41" s="532"/>
      <c r="BL41" s="532"/>
      <c r="BM41" s="532"/>
      <c r="BN41" s="532"/>
      <c r="BO41" s="532"/>
      <c r="BP41" s="532"/>
      <c r="BQ41" s="532"/>
      <c r="BR41" s="532"/>
      <c r="BS41" s="532"/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2"/>
      <c r="DU41" s="532"/>
      <c r="DV41" s="532"/>
      <c r="DW41" s="532"/>
      <c r="DX41" s="532"/>
      <c r="DY41" s="532"/>
      <c r="DZ41" s="532"/>
      <c r="EA41" s="532"/>
      <c r="EB41" s="532"/>
      <c r="EC41" s="532"/>
      <c r="ED41" s="532"/>
      <c r="EE41" s="532"/>
      <c r="EF41" s="532"/>
      <c r="EG41" s="532"/>
      <c r="EH41" s="532"/>
      <c r="EI41" s="532"/>
      <c r="EJ41" s="532"/>
      <c r="EK41" s="533"/>
    </row>
    <row r="42" spans="1:141" s="25" customFormat="1" ht="15.75" customHeight="1" x14ac:dyDescent="0.2">
      <c r="A42" s="290" t="s">
        <v>779</v>
      </c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305" t="s">
        <v>679</v>
      </c>
      <c r="AD42" s="306"/>
      <c r="AE42" s="306"/>
      <c r="AF42" s="306"/>
      <c r="AG42" s="306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3"/>
    </row>
    <row r="43" spans="1:141" s="25" customFormat="1" ht="15.75" customHeight="1" x14ac:dyDescent="0.2">
      <c r="A43" s="290" t="s">
        <v>665</v>
      </c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305" t="s">
        <v>680</v>
      </c>
      <c r="AD43" s="306"/>
      <c r="AE43" s="306"/>
      <c r="AF43" s="306"/>
      <c r="AG43" s="306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3"/>
    </row>
    <row r="44" spans="1:141" s="25" customFormat="1" ht="12.75" x14ac:dyDescent="0.2">
      <c r="A44" s="336" t="s">
        <v>666</v>
      </c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  <c r="AA44" s="336"/>
      <c r="AB44" s="336"/>
      <c r="AC44" s="305" t="s">
        <v>681</v>
      </c>
      <c r="AD44" s="306"/>
      <c r="AE44" s="306"/>
      <c r="AF44" s="306"/>
      <c r="AG44" s="306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3"/>
    </row>
    <row r="45" spans="1:141" s="25" customFormat="1" ht="12.75" x14ac:dyDescent="0.2">
      <c r="A45" s="290" t="s">
        <v>667</v>
      </c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305"/>
      <c r="AD45" s="306"/>
      <c r="AE45" s="306"/>
      <c r="AF45" s="306"/>
      <c r="AG45" s="306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3"/>
    </row>
    <row r="46" spans="1:141" s="25" customFormat="1" ht="15.75" customHeight="1" x14ac:dyDescent="0.2">
      <c r="A46" s="286" t="s">
        <v>668</v>
      </c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305" t="s">
        <v>682</v>
      </c>
      <c r="AD46" s="306"/>
      <c r="AE46" s="306"/>
      <c r="AF46" s="306"/>
      <c r="AG46" s="306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3"/>
    </row>
    <row r="47" spans="1:141" s="25" customFormat="1" ht="15.75" customHeight="1" x14ac:dyDescent="0.2">
      <c r="A47" s="688" t="s">
        <v>683</v>
      </c>
      <c r="B47" s="688"/>
      <c r="C47" s="688"/>
      <c r="D47" s="688"/>
      <c r="E47" s="688"/>
      <c r="F47" s="688"/>
      <c r="G47" s="688"/>
      <c r="H47" s="688"/>
      <c r="I47" s="688"/>
      <c r="J47" s="688"/>
      <c r="K47" s="688"/>
      <c r="L47" s="688"/>
      <c r="M47" s="688"/>
      <c r="N47" s="688"/>
      <c r="O47" s="688"/>
      <c r="P47" s="688"/>
      <c r="Q47" s="688"/>
      <c r="R47" s="688"/>
      <c r="S47" s="688"/>
      <c r="T47" s="688"/>
      <c r="U47" s="688"/>
      <c r="V47" s="688"/>
      <c r="W47" s="688"/>
      <c r="X47" s="688"/>
      <c r="Y47" s="688"/>
      <c r="Z47" s="688"/>
      <c r="AA47" s="688"/>
      <c r="AB47" s="688"/>
      <c r="AC47" s="694">
        <v>2000</v>
      </c>
      <c r="AD47" s="695"/>
      <c r="AE47" s="695"/>
      <c r="AF47" s="695"/>
      <c r="AG47" s="695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3"/>
    </row>
    <row r="48" spans="1:141" s="25" customFormat="1" ht="15.75" customHeight="1" x14ac:dyDescent="0.2">
      <c r="A48" s="286" t="s">
        <v>684</v>
      </c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629">
        <v>2100</v>
      </c>
      <c r="AD48" s="525"/>
      <c r="AE48" s="525"/>
      <c r="AF48" s="525"/>
      <c r="AG48" s="525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3"/>
    </row>
    <row r="49" spans="1:141" s="25" customFormat="1" ht="13.5" customHeight="1" x14ac:dyDescent="0.2">
      <c r="A49" s="313" t="s">
        <v>647</v>
      </c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629">
        <v>2101</v>
      </c>
      <c r="AD49" s="525"/>
      <c r="AE49" s="525"/>
      <c r="AF49" s="525"/>
      <c r="AG49" s="525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3"/>
    </row>
    <row r="50" spans="1:141" s="25" customFormat="1" ht="12.75" x14ac:dyDescent="0.2">
      <c r="A50" s="301" t="s">
        <v>685</v>
      </c>
      <c r="B50" s="301"/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  <c r="AA50" s="301"/>
      <c r="AB50" s="301"/>
      <c r="AC50" s="629"/>
      <c r="AD50" s="525"/>
      <c r="AE50" s="525"/>
      <c r="AF50" s="525"/>
      <c r="AG50" s="525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3"/>
    </row>
    <row r="51" spans="1:141" s="25" customFormat="1" ht="15" customHeight="1" x14ac:dyDescent="0.2">
      <c r="A51" s="301" t="s">
        <v>686</v>
      </c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1"/>
      <c r="AB51" s="301"/>
      <c r="AC51" s="629">
        <v>2102</v>
      </c>
      <c r="AD51" s="525"/>
      <c r="AE51" s="525"/>
      <c r="AF51" s="525"/>
      <c r="AG51" s="525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3"/>
    </row>
    <row r="52" spans="1:141" s="36" customFormat="1" ht="15" customHeight="1" x14ac:dyDescent="0.2">
      <c r="A52" s="301" t="s">
        <v>687</v>
      </c>
      <c r="B52" s="301"/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629">
        <v>2103</v>
      </c>
      <c r="AD52" s="525"/>
      <c r="AE52" s="525"/>
      <c r="AF52" s="525"/>
      <c r="AG52" s="525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3"/>
    </row>
    <row r="53" spans="1:141" s="36" customFormat="1" ht="15" customHeight="1" x14ac:dyDescent="0.2">
      <c r="A53" s="301" t="s">
        <v>688</v>
      </c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629">
        <v>2104</v>
      </c>
      <c r="AD53" s="525"/>
      <c r="AE53" s="525"/>
      <c r="AF53" s="525"/>
      <c r="AG53" s="525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3"/>
    </row>
    <row r="54" spans="1:141" s="36" customFormat="1" ht="15" customHeight="1" x14ac:dyDescent="0.2">
      <c r="A54" s="301" t="s">
        <v>689</v>
      </c>
      <c r="B54" s="301"/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629">
        <v>2105</v>
      </c>
      <c r="AD54" s="525"/>
      <c r="AE54" s="525"/>
      <c r="AF54" s="525"/>
      <c r="AG54" s="525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2"/>
      <c r="DU54" s="532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3"/>
    </row>
    <row r="55" spans="1:141" s="36" customFormat="1" ht="15" customHeight="1" x14ac:dyDescent="0.2">
      <c r="A55" s="290" t="s">
        <v>690</v>
      </c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629">
        <v>2200</v>
      </c>
      <c r="AD55" s="525"/>
      <c r="AE55" s="525"/>
      <c r="AF55" s="525"/>
      <c r="AG55" s="525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532"/>
      <c r="BV55" s="532"/>
      <c r="BW55" s="532"/>
      <c r="BX55" s="532"/>
      <c r="BY55" s="532"/>
      <c r="BZ55" s="532"/>
      <c r="CA55" s="532"/>
      <c r="CB55" s="532"/>
      <c r="CC55" s="532"/>
      <c r="CD55" s="532"/>
      <c r="CE55" s="532"/>
      <c r="CF55" s="532"/>
      <c r="CG55" s="532"/>
      <c r="CH55" s="532"/>
      <c r="CI55" s="532"/>
      <c r="CJ55" s="532"/>
      <c r="CK55" s="532"/>
      <c r="CL55" s="532"/>
      <c r="CM55" s="532"/>
      <c r="CN55" s="532"/>
      <c r="CO55" s="532"/>
      <c r="CP55" s="532"/>
      <c r="CQ55" s="532"/>
      <c r="CR55" s="532"/>
      <c r="CS55" s="532"/>
      <c r="CT55" s="532"/>
      <c r="CU55" s="532"/>
      <c r="CV55" s="532"/>
      <c r="CW55" s="532"/>
      <c r="CX55" s="532"/>
      <c r="CY55" s="532"/>
      <c r="CZ55" s="532"/>
      <c r="DA55" s="532"/>
      <c r="DB55" s="532"/>
      <c r="DC55" s="532"/>
      <c r="DD55" s="532"/>
      <c r="DE55" s="532"/>
      <c r="DF55" s="532"/>
      <c r="DG55" s="532"/>
      <c r="DH55" s="532"/>
      <c r="DI55" s="532"/>
      <c r="DJ55" s="532"/>
      <c r="DK55" s="532"/>
      <c r="DL55" s="532"/>
      <c r="DM55" s="532"/>
      <c r="DN55" s="532"/>
      <c r="DO55" s="532"/>
      <c r="DP55" s="532"/>
      <c r="DQ55" s="532"/>
      <c r="DR55" s="532"/>
      <c r="DS55" s="532"/>
      <c r="DT55" s="532"/>
      <c r="DU55" s="532"/>
      <c r="DV55" s="532"/>
      <c r="DW55" s="532"/>
      <c r="DX55" s="532"/>
      <c r="DY55" s="532"/>
      <c r="DZ55" s="532"/>
      <c r="EA55" s="532"/>
      <c r="EB55" s="532"/>
      <c r="EC55" s="532"/>
      <c r="ED55" s="532"/>
      <c r="EE55" s="532"/>
      <c r="EF55" s="532"/>
      <c r="EG55" s="532"/>
      <c r="EH55" s="532"/>
      <c r="EI55" s="532"/>
      <c r="EJ55" s="532"/>
      <c r="EK55" s="533"/>
    </row>
    <row r="56" spans="1:141" s="36" customFormat="1" ht="13.5" customHeight="1" x14ac:dyDescent="0.2">
      <c r="A56" s="313" t="s">
        <v>647</v>
      </c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629">
        <v>2201</v>
      </c>
      <c r="AD56" s="525"/>
      <c r="AE56" s="525"/>
      <c r="AF56" s="525"/>
      <c r="AG56" s="525"/>
      <c r="AH56" s="532"/>
      <c r="AI56" s="532"/>
      <c r="AJ56" s="532"/>
      <c r="AK56" s="532"/>
      <c r="AL56" s="532"/>
      <c r="AM56" s="532"/>
      <c r="AN56" s="532"/>
      <c r="AO56" s="532"/>
      <c r="AP56" s="532"/>
      <c r="AQ56" s="532"/>
      <c r="AR56" s="532"/>
      <c r="AS56" s="532"/>
      <c r="AT56" s="532"/>
      <c r="AU56" s="532"/>
      <c r="AV56" s="532"/>
      <c r="AW56" s="532"/>
      <c r="AX56" s="532"/>
      <c r="AY56" s="532"/>
      <c r="AZ56" s="532"/>
      <c r="BA56" s="532"/>
      <c r="BB56" s="532"/>
      <c r="BC56" s="532"/>
      <c r="BD56" s="532"/>
      <c r="BE56" s="532"/>
      <c r="BF56" s="532"/>
      <c r="BG56" s="532"/>
      <c r="BH56" s="532"/>
      <c r="BI56" s="532"/>
      <c r="BJ56" s="532"/>
      <c r="BK56" s="532"/>
      <c r="BL56" s="532"/>
      <c r="BM56" s="532"/>
      <c r="BN56" s="532"/>
      <c r="BO56" s="532"/>
      <c r="BP56" s="532"/>
      <c r="BQ56" s="532"/>
      <c r="BR56" s="532"/>
      <c r="BS56" s="532"/>
      <c r="BT56" s="532"/>
      <c r="BU56" s="532"/>
      <c r="BV56" s="532"/>
      <c r="BW56" s="532"/>
      <c r="BX56" s="532"/>
      <c r="BY56" s="532"/>
      <c r="BZ56" s="532"/>
      <c r="CA56" s="532"/>
      <c r="CB56" s="532"/>
      <c r="CC56" s="532"/>
      <c r="CD56" s="532"/>
      <c r="CE56" s="532"/>
      <c r="CF56" s="532"/>
      <c r="CG56" s="532"/>
      <c r="CH56" s="532"/>
      <c r="CI56" s="532"/>
      <c r="CJ56" s="532"/>
      <c r="CK56" s="532"/>
      <c r="CL56" s="532"/>
      <c r="CM56" s="532"/>
      <c r="CN56" s="532"/>
      <c r="CO56" s="532"/>
      <c r="CP56" s="532"/>
      <c r="CQ56" s="532"/>
      <c r="CR56" s="532"/>
      <c r="CS56" s="532"/>
      <c r="CT56" s="532"/>
      <c r="CU56" s="532"/>
      <c r="CV56" s="532"/>
      <c r="CW56" s="532"/>
      <c r="CX56" s="532"/>
      <c r="CY56" s="532"/>
      <c r="CZ56" s="532"/>
      <c r="DA56" s="532"/>
      <c r="DB56" s="532"/>
      <c r="DC56" s="532"/>
      <c r="DD56" s="532"/>
      <c r="DE56" s="532"/>
      <c r="DF56" s="532"/>
      <c r="DG56" s="532"/>
      <c r="DH56" s="532"/>
      <c r="DI56" s="532"/>
      <c r="DJ56" s="532"/>
      <c r="DK56" s="532"/>
      <c r="DL56" s="532"/>
      <c r="DM56" s="532"/>
      <c r="DN56" s="532"/>
      <c r="DO56" s="532"/>
      <c r="DP56" s="532"/>
      <c r="DQ56" s="532"/>
      <c r="DR56" s="532"/>
      <c r="DS56" s="532"/>
      <c r="DT56" s="532"/>
      <c r="DU56" s="532"/>
      <c r="DV56" s="532"/>
      <c r="DW56" s="532"/>
      <c r="DX56" s="532"/>
      <c r="DY56" s="532"/>
      <c r="DZ56" s="532"/>
      <c r="EA56" s="532"/>
      <c r="EB56" s="532"/>
      <c r="EC56" s="532"/>
      <c r="ED56" s="532"/>
      <c r="EE56" s="532"/>
      <c r="EF56" s="532"/>
      <c r="EG56" s="532"/>
      <c r="EH56" s="532"/>
      <c r="EI56" s="532"/>
      <c r="EJ56" s="532"/>
      <c r="EK56" s="533"/>
    </row>
    <row r="57" spans="1:141" s="36" customFormat="1" ht="12.75" x14ac:dyDescent="0.2">
      <c r="A57" s="301" t="s">
        <v>691</v>
      </c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629"/>
      <c r="AD57" s="525"/>
      <c r="AE57" s="525"/>
      <c r="AF57" s="525"/>
      <c r="AG57" s="525"/>
      <c r="AH57" s="532"/>
      <c r="AI57" s="532"/>
      <c r="AJ57" s="532"/>
      <c r="AK57" s="532"/>
      <c r="AL57" s="532"/>
      <c r="AM57" s="532"/>
      <c r="AN57" s="532"/>
      <c r="AO57" s="532"/>
      <c r="AP57" s="532"/>
      <c r="AQ57" s="532"/>
      <c r="AR57" s="532"/>
      <c r="AS57" s="532"/>
      <c r="AT57" s="532"/>
      <c r="AU57" s="532"/>
      <c r="AV57" s="532"/>
      <c r="AW57" s="532"/>
      <c r="AX57" s="532"/>
      <c r="AY57" s="532"/>
      <c r="AZ57" s="532"/>
      <c r="BA57" s="532"/>
      <c r="BB57" s="532"/>
      <c r="BC57" s="532"/>
      <c r="BD57" s="532"/>
      <c r="BE57" s="532"/>
      <c r="BF57" s="532"/>
      <c r="BG57" s="532"/>
      <c r="BH57" s="532"/>
      <c r="BI57" s="532"/>
      <c r="BJ57" s="532"/>
      <c r="BK57" s="532"/>
      <c r="BL57" s="532"/>
      <c r="BM57" s="532"/>
      <c r="BN57" s="532"/>
      <c r="BO57" s="532"/>
      <c r="BP57" s="532"/>
      <c r="BQ57" s="532"/>
      <c r="BR57" s="532"/>
      <c r="BS57" s="532"/>
      <c r="BT57" s="532"/>
      <c r="BU57" s="532"/>
      <c r="BV57" s="532"/>
      <c r="BW57" s="532"/>
      <c r="BX57" s="532"/>
      <c r="BY57" s="532"/>
      <c r="BZ57" s="532"/>
      <c r="CA57" s="532"/>
      <c r="CB57" s="532"/>
      <c r="CC57" s="532"/>
      <c r="CD57" s="532"/>
      <c r="CE57" s="532"/>
      <c r="CF57" s="532"/>
      <c r="CG57" s="532"/>
      <c r="CH57" s="532"/>
      <c r="CI57" s="532"/>
      <c r="CJ57" s="532"/>
      <c r="CK57" s="532"/>
      <c r="CL57" s="532"/>
      <c r="CM57" s="532"/>
      <c r="CN57" s="532"/>
      <c r="CO57" s="532"/>
      <c r="CP57" s="532"/>
      <c r="CQ57" s="532"/>
      <c r="CR57" s="532"/>
      <c r="CS57" s="532"/>
      <c r="CT57" s="532"/>
      <c r="CU57" s="532"/>
      <c r="CV57" s="532"/>
      <c r="CW57" s="532"/>
      <c r="CX57" s="532"/>
      <c r="CY57" s="532"/>
      <c r="CZ57" s="532"/>
      <c r="DA57" s="532"/>
      <c r="DB57" s="532"/>
      <c r="DC57" s="532"/>
      <c r="DD57" s="532"/>
      <c r="DE57" s="532"/>
      <c r="DF57" s="532"/>
      <c r="DG57" s="532"/>
      <c r="DH57" s="532"/>
      <c r="DI57" s="532"/>
      <c r="DJ57" s="532"/>
      <c r="DK57" s="532"/>
      <c r="DL57" s="532"/>
      <c r="DM57" s="532"/>
      <c r="DN57" s="532"/>
      <c r="DO57" s="532"/>
      <c r="DP57" s="532"/>
      <c r="DQ57" s="532"/>
      <c r="DR57" s="532"/>
      <c r="DS57" s="532"/>
      <c r="DT57" s="532"/>
      <c r="DU57" s="532"/>
      <c r="DV57" s="532"/>
      <c r="DW57" s="532"/>
      <c r="DX57" s="532"/>
      <c r="DY57" s="532"/>
      <c r="DZ57" s="532"/>
      <c r="EA57" s="532"/>
      <c r="EB57" s="532"/>
      <c r="EC57" s="532"/>
      <c r="ED57" s="532"/>
      <c r="EE57" s="532"/>
      <c r="EF57" s="532"/>
      <c r="EG57" s="532"/>
      <c r="EH57" s="532"/>
      <c r="EI57" s="532"/>
      <c r="EJ57" s="532"/>
      <c r="EK57" s="533"/>
    </row>
    <row r="58" spans="1:141" s="36" customFormat="1" ht="15" customHeight="1" x14ac:dyDescent="0.2">
      <c r="A58" s="301" t="s">
        <v>692</v>
      </c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629">
        <v>2202</v>
      </c>
      <c r="AD58" s="525"/>
      <c r="AE58" s="525"/>
      <c r="AF58" s="525"/>
      <c r="AG58" s="525"/>
      <c r="AH58" s="532"/>
      <c r="AI58" s="532"/>
      <c r="AJ58" s="532"/>
      <c r="AK58" s="532"/>
      <c r="AL58" s="532"/>
      <c r="AM58" s="532"/>
      <c r="AN58" s="532"/>
      <c r="AO58" s="532"/>
      <c r="AP58" s="532"/>
      <c r="AQ58" s="532"/>
      <c r="AR58" s="532"/>
      <c r="AS58" s="532"/>
      <c r="AT58" s="532"/>
      <c r="AU58" s="532"/>
      <c r="AV58" s="532"/>
      <c r="AW58" s="532"/>
      <c r="AX58" s="532"/>
      <c r="AY58" s="532"/>
      <c r="AZ58" s="532"/>
      <c r="BA58" s="532"/>
      <c r="BB58" s="532"/>
      <c r="BC58" s="532"/>
      <c r="BD58" s="532"/>
      <c r="BE58" s="532"/>
      <c r="BF58" s="532"/>
      <c r="BG58" s="532"/>
      <c r="BH58" s="532"/>
      <c r="BI58" s="532"/>
      <c r="BJ58" s="532"/>
      <c r="BK58" s="532"/>
      <c r="BL58" s="532"/>
      <c r="BM58" s="532"/>
      <c r="BN58" s="532"/>
      <c r="BO58" s="532"/>
      <c r="BP58" s="532"/>
      <c r="BQ58" s="532"/>
      <c r="BR58" s="532"/>
      <c r="BS58" s="532"/>
      <c r="BT58" s="532"/>
      <c r="BU58" s="532"/>
      <c r="BV58" s="532"/>
      <c r="BW58" s="532"/>
      <c r="BX58" s="532"/>
      <c r="BY58" s="532"/>
      <c r="BZ58" s="532"/>
      <c r="CA58" s="532"/>
      <c r="CB58" s="532"/>
      <c r="CC58" s="532"/>
      <c r="CD58" s="532"/>
      <c r="CE58" s="532"/>
      <c r="CF58" s="532"/>
      <c r="CG58" s="532"/>
      <c r="CH58" s="532"/>
      <c r="CI58" s="532"/>
      <c r="CJ58" s="532"/>
      <c r="CK58" s="532"/>
      <c r="CL58" s="532"/>
      <c r="CM58" s="532"/>
      <c r="CN58" s="532"/>
      <c r="CO58" s="532"/>
      <c r="CP58" s="532"/>
      <c r="CQ58" s="532"/>
      <c r="CR58" s="532"/>
      <c r="CS58" s="532"/>
      <c r="CT58" s="532"/>
      <c r="CU58" s="532"/>
      <c r="CV58" s="532"/>
      <c r="CW58" s="532"/>
      <c r="CX58" s="532"/>
      <c r="CY58" s="532"/>
      <c r="CZ58" s="532"/>
      <c r="DA58" s="532"/>
      <c r="DB58" s="532"/>
      <c r="DC58" s="532"/>
      <c r="DD58" s="532"/>
      <c r="DE58" s="532"/>
      <c r="DF58" s="532"/>
      <c r="DG58" s="532"/>
      <c r="DH58" s="532"/>
      <c r="DI58" s="532"/>
      <c r="DJ58" s="532"/>
      <c r="DK58" s="532"/>
      <c r="DL58" s="532"/>
      <c r="DM58" s="532"/>
      <c r="DN58" s="532"/>
      <c r="DO58" s="532"/>
      <c r="DP58" s="532"/>
      <c r="DQ58" s="532"/>
      <c r="DR58" s="532"/>
      <c r="DS58" s="532"/>
      <c r="DT58" s="532"/>
      <c r="DU58" s="532"/>
      <c r="DV58" s="532"/>
      <c r="DW58" s="532"/>
      <c r="DX58" s="532"/>
      <c r="DY58" s="532"/>
      <c r="DZ58" s="532"/>
      <c r="EA58" s="532"/>
      <c r="EB58" s="532"/>
      <c r="EC58" s="532"/>
      <c r="ED58" s="532"/>
      <c r="EE58" s="532"/>
      <c r="EF58" s="532"/>
      <c r="EG58" s="532"/>
      <c r="EH58" s="532"/>
      <c r="EI58" s="532"/>
      <c r="EJ58" s="532"/>
      <c r="EK58" s="533"/>
    </row>
    <row r="59" spans="1:141" s="36" customFormat="1" ht="15" customHeight="1" x14ac:dyDescent="0.2">
      <c r="A59" s="301" t="s">
        <v>693</v>
      </c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629">
        <v>2203</v>
      </c>
      <c r="AD59" s="525"/>
      <c r="AE59" s="525"/>
      <c r="AF59" s="525"/>
      <c r="AG59" s="525"/>
      <c r="AH59" s="532"/>
      <c r="AI59" s="532"/>
      <c r="AJ59" s="532"/>
      <c r="AK59" s="532"/>
      <c r="AL59" s="532"/>
      <c r="AM59" s="532"/>
      <c r="AN59" s="532"/>
      <c r="AO59" s="532"/>
      <c r="AP59" s="532"/>
      <c r="AQ59" s="532"/>
      <c r="AR59" s="532"/>
      <c r="AS59" s="532"/>
      <c r="AT59" s="532"/>
      <c r="AU59" s="532"/>
      <c r="AV59" s="532"/>
      <c r="AW59" s="532"/>
      <c r="AX59" s="532"/>
      <c r="AY59" s="532"/>
      <c r="AZ59" s="532"/>
      <c r="BA59" s="532"/>
      <c r="BB59" s="532"/>
      <c r="BC59" s="532"/>
      <c r="BD59" s="532"/>
      <c r="BE59" s="532"/>
      <c r="BF59" s="532"/>
      <c r="BG59" s="532"/>
      <c r="BH59" s="532"/>
      <c r="BI59" s="532"/>
      <c r="BJ59" s="532"/>
      <c r="BK59" s="532"/>
      <c r="BL59" s="532"/>
      <c r="BM59" s="532"/>
      <c r="BN59" s="532"/>
      <c r="BO59" s="532"/>
      <c r="BP59" s="532"/>
      <c r="BQ59" s="532"/>
      <c r="BR59" s="532"/>
      <c r="BS59" s="532"/>
      <c r="BT59" s="532"/>
      <c r="BU59" s="532"/>
      <c r="BV59" s="532"/>
      <c r="BW59" s="532"/>
      <c r="BX59" s="532"/>
      <c r="BY59" s="532"/>
      <c r="BZ59" s="532"/>
      <c r="CA59" s="532"/>
      <c r="CB59" s="532"/>
      <c r="CC59" s="532"/>
      <c r="CD59" s="532"/>
      <c r="CE59" s="532"/>
      <c r="CF59" s="532"/>
      <c r="CG59" s="532"/>
      <c r="CH59" s="532"/>
      <c r="CI59" s="532"/>
      <c r="CJ59" s="532"/>
      <c r="CK59" s="532"/>
      <c r="CL59" s="532"/>
      <c r="CM59" s="532"/>
      <c r="CN59" s="532"/>
      <c r="CO59" s="532"/>
      <c r="CP59" s="532"/>
      <c r="CQ59" s="532"/>
      <c r="CR59" s="532"/>
      <c r="CS59" s="532"/>
      <c r="CT59" s="532"/>
      <c r="CU59" s="532"/>
      <c r="CV59" s="532"/>
      <c r="CW59" s="532"/>
      <c r="CX59" s="532"/>
      <c r="CY59" s="532"/>
      <c r="CZ59" s="532"/>
      <c r="DA59" s="532"/>
      <c r="DB59" s="532"/>
      <c r="DC59" s="532"/>
      <c r="DD59" s="532"/>
      <c r="DE59" s="532"/>
      <c r="DF59" s="532"/>
      <c r="DG59" s="532"/>
      <c r="DH59" s="532"/>
      <c r="DI59" s="532"/>
      <c r="DJ59" s="532"/>
      <c r="DK59" s="532"/>
      <c r="DL59" s="532"/>
      <c r="DM59" s="532"/>
      <c r="DN59" s="532"/>
      <c r="DO59" s="532"/>
      <c r="DP59" s="532"/>
      <c r="DQ59" s="532"/>
      <c r="DR59" s="532"/>
      <c r="DS59" s="532"/>
      <c r="DT59" s="532"/>
      <c r="DU59" s="532"/>
      <c r="DV59" s="532"/>
      <c r="DW59" s="532"/>
      <c r="DX59" s="532"/>
      <c r="DY59" s="532"/>
      <c r="DZ59" s="532"/>
      <c r="EA59" s="532"/>
      <c r="EB59" s="532"/>
      <c r="EC59" s="532"/>
      <c r="ED59" s="532"/>
      <c r="EE59" s="532"/>
      <c r="EF59" s="532"/>
      <c r="EG59" s="532"/>
      <c r="EH59" s="532"/>
      <c r="EI59" s="532"/>
      <c r="EJ59" s="532"/>
      <c r="EK59" s="533"/>
    </row>
    <row r="60" spans="1:141" s="36" customFormat="1" ht="15" customHeight="1" x14ac:dyDescent="0.2">
      <c r="A60" s="301" t="s">
        <v>694</v>
      </c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629">
        <v>2204</v>
      </c>
      <c r="AD60" s="525"/>
      <c r="AE60" s="525"/>
      <c r="AF60" s="525"/>
      <c r="AG60" s="525"/>
      <c r="AH60" s="532"/>
      <c r="AI60" s="532"/>
      <c r="AJ60" s="532"/>
      <c r="AK60" s="532"/>
      <c r="AL60" s="532"/>
      <c r="AM60" s="532"/>
      <c r="AN60" s="532"/>
      <c r="AO60" s="532"/>
      <c r="AP60" s="532"/>
      <c r="AQ60" s="532"/>
      <c r="AR60" s="532"/>
      <c r="AS60" s="532"/>
      <c r="AT60" s="532"/>
      <c r="AU60" s="532"/>
      <c r="AV60" s="532"/>
      <c r="AW60" s="532"/>
      <c r="AX60" s="532"/>
      <c r="AY60" s="532"/>
      <c r="AZ60" s="532"/>
      <c r="BA60" s="532"/>
      <c r="BB60" s="532"/>
      <c r="BC60" s="532"/>
      <c r="BD60" s="532"/>
      <c r="BE60" s="532"/>
      <c r="BF60" s="532"/>
      <c r="BG60" s="532"/>
      <c r="BH60" s="532"/>
      <c r="BI60" s="532"/>
      <c r="BJ60" s="532"/>
      <c r="BK60" s="532"/>
      <c r="BL60" s="532"/>
      <c r="BM60" s="532"/>
      <c r="BN60" s="532"/>
      <c r="BO60" s="532"/>
      <c r="BP60" s="532"/>
      <c r="BQ60" s="532"/>
      <c r="BR60" s="532"/>
      <c r="BS60" s="532"/>
      <c r="BT60" s="532"/>
      <c r="BU60" s="532"/>
      <c r="BV60" s="532"/>
      <c r="BW60" s="532"/>
      <c r="BX60" s="532"/>
      <c r="BY60" s="532"/>
      <c r="BZ60" s="532"/>
      <c r="CA60" s="532"/>
      <c r="CB60" s="532"/>
      <c r="CC60" s="532"/>
      <c r="CD60" s="532"/>
      <c r="CE60" s="532"/>
      <c r="CF60" s="532"/>
      <c r="CG60" s="532"/>
      <c r="CH60" s="532"/>
      <c r="CI60" s="532"/>
      <c r="CJ60" s="532"/>
      <c r="CK60" s="532"/>
      <c r="CL60" s="532"/>
      <c r="CM60" s="532"/>
      <c r="CN60" s="532"/>
      <c r="CO60" s="532"/>
      <c r="CP60" s="532"/>
      <c r="CQ60" s="532"/>
      <c r="CR60" s="532"/>
      <c r="CS60" s="532"/>
      <c r="CT60" s="532"/>
      <c r="CU60" s="532"/>
      <c r="CV60" s="532"/>
      <c r="CW60" s="532"/>
      <c r="CX60" s="532"/>
      <c r="CY60" s="532"/>
      <c r="CZ60" s="532"/>
      <c r="DA60" s="532"/>
      <c r="DB60" s="532"/>
      <c r="DC60" s="532"/>
      <c r="DD60" s="532"/>
      <c r="DE60" s="532"/>
      <c r="DF60" s="532"/>
      <c r="DG60" s="532"/>
      <c r="DH60" s="532"/>
      <c r="DI60" s="532"/>
      <c r="DJ60" s="532"/>
      <c r="DK60" s="532"/>
      <c r="DL60" s="532"/>
      <c r="DM60" s="532"/>
      <c r="DN60" s="532"/>
      <c r="DO60" s="532"/>
      <c r="DP60" s="532"/>
      <c r="DQ60" s="532"/>
      <c r="DR60" s="532"/>
      <c r="DS60" s="532"/>
      <c r="DT60" s="532"/>
      <c r="DU60" s="532"/>
      <c r="DV60" s="532"/>
      <c r="DW60" s="532"/>
      <c r="DX60" s="532"/>
      <c r="DY60" s="532"/>
      <c r="DZ60" s="532"/>
      <c r="EA60" s="532"/>
      <c r="EB60" s="532"/>
      <c r="EC60" s="532"/>
      <c r="ED60" s="532"/>
      <c r="EE60" s="532"/>
      <c r="EF60" s="532"/>
      <c r="EG60" s="532"/>
      <c r="EH60" s="532"/>
      <c r="EI60" s="532"/>
      <c r="EJ60" s="532"/>
      <c r="EK60" s="533"/>
    </row>
    <row r="61" spans="1:141" s="36" customFormat="1" ht="15" customHeight="1" x14ac:dyDescent="0.2">
      <c r="A61" s="301" t="s">
        <v>695</v>
      </c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629">
        <v>2205</v>
      </c>
      <c r="AD61" s="525"/>
      <c r="AE61" s="525"/>
      <c r="AF61" s="525"/>
      <c r="AG61" s="525"/>
      <c r="AH61" s="532"/>
      <c r="AI61" s="532"/>
      <c r="AJ61" s="532"/>
      <c r="AK61" s="532"/>
      <c r="AL61" s="532"/>
      <c r="AM61" s="532"/>
      <c r="AN61" s="532"/>
      <c r="AO61" s="532"/>
      <c r="AP61" s="532"/>
      <c r="AQ61" s="532"/>
      <c r="AR61" s="532"/>
      <c r="AS61" s="532"/>
      <c r="AT61" s="532"/>
      <c r="AU61" s="532"/>
      <c r="AV61" s="532"/>
      <c r="AW61" s="532"/>
      <c r="AX61" s="532"/>
      <c r="AY61" s="532"/>
      <c r="AZ61" s="532"/>
      <c r="BA61" s="532"/>
      <c r="BB61" s="532"/>
      <c r="BC61" s="532"/>
      <c r="BD61" s="532"/>
      <c r="BE61" s="532"/>
      <c r="BF61" s="532"/>
      <c r="BG61" s="532"/>
      <c r="BH61" s="532"/>
      <c r="BI61" s="532"/>
      <c r="BJ61" s="532"/>
      <c r="BK61" s="532"/>
      <c r="BL61" s="532"/>
      <c r="BM61" s="532"/>
      <c r="BN61" s="532"/>
      <c r="BO61" s="532"/>
      <c r="BP61" s="532"/>
      <c r="BQ61" s="532"/>
      <c r="BR61" s="532"/>
      <c r="BS61" s="532"/>
      <c r="BT61" s="532"/>
      <c r="BU61" s="532"/>
      <c r="BV61" s="532"/>
      <c r="BW61" s="532"/>
      <c r="BX61" s="532"/>
      <c r="BY61" s="532"/>
      <c r="BZ61" s="532"/>
      <c r="CA61" s="532"/>
      <c r="CB61" s="532"/>
      <c r="CC61" s="532"/>
      <c r="CD61" s="532"/>
      <c r="CE61" s="532"/>
      <c r="CF61" s="532"/>
      <c r="CG61" s="532"/>
      <c r="CH61" s="532"/>
      <c r="CI61" s="532"/>
      <c r="CJ61" s="532"/>
      <c r="CK61" s="532"/>
      <c r="CL61" s="532"/>
      <c r="CM61" s="532"/>
      <c r="CN61" s="532"/>
      <c r="CO61" s="532"/>
      <c r="CP61" s="532"/>
      <c r="CQ61" s="532"/>
      <c r="CR61" s="532"/>
      <c r="CS61" s="532"/>
      <c r="CT61" s="532"/>
      <c r="CU61" s="532"/>
      <c r="CV61" s="532"/>
      <c r="CW61" s="532"/>
      <c r="CX61" s="532"/>
      <c r="CY61" s="532"/>
      <c r="CZ61" s="532"/>
      <c r="DA61" s="532"/>
      <c r="DB61" s="532"/>
      <c r="DC61" s="532"/>
      <c r="DD61" s="532"/>
      <c r="DE61" s="532"/>
      <c r="DF61" s="532"/>
      <c r="DG61" s="532"/>
      <c r="DH61" s="532"/>
      <c r="DI61" s="532"/>
      <c r="DJ61" s="532"/>
      <c r="DK61" s="532"/>
      <c r="DL61" s="532"/>
      <c r="DM61" s="532"/>
      <c r="DN61" s="532"/>
      <c r="DO61" s="532"/>
      <c r="DP61" s="532"/>
      <c r="DQ61" s="532"/>
      <c r="DR61" s="532"/>
      <c r="DS61" s="532"/>
      <c r="DT61" s="532"/>
      <c r="DU61" s="532"/>
      <c r="DV61" s="532"/>
      <c r="DW61" s="532"/>
      <c r="DX61" s="532"/>
      <c r="DY61" s="532"/>
      <c r="DZ61" s="532"/>
      <c r="EA61" s="532"/>
      <c r="EB61" s="532"/>
      <c r="EC61" s="532"/>
      <c r="ED61" s="532"/>
      <c r="EE61" s="532"/>
      <c r="EF61" s="532"/>
      <c r="EG61" s="532"/>
      <c r="EH61" s="532"/>
      <c r="EI61" s="532"/>
      <c r="EJ61" s="532"/>
      <c r="EK61" s="533"/>
    </row>
    <row r="62" spans="1:141" s="36" customFormat="1" ht="12.75" x14ac:dyDescent="0.2">
      <c r="A62" s="313" t="s">
        <v>696</v>
      </c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704">
        <v>2206</v>
      </c>
      <c r="AD62" s="544"/>
      <c r="AE62" s="544"/>
      <c r="AF62" s="544"/>
      <c r="AG62" s="542"/>
      <c r="AH62" s="532"/>
      <c r="AI62" s="532"/>
      <c r="AJ62" s="532"/>
      <c r="AK62" s="532"/>
      <c r="AL62" s="532"/>
      <c r="AM62" s="532"/>
      <c r="AN62" s="532"/>
      <c r="AO62" s="532"/>
      <c r="AP62" s="532"/>
      <c r="AQ62" s="532"/>
      <c r="AR62" s="532"/>
      <c r="AS62" s="532"/>
      <c r="AT62" s="532"/>
      <c r="AU62" s="532"/>
      <c r="AV62" s="532"/>
      <c r="AW62" s="532"/>
      <c r="AX62" s="532"/>
      <c r="AY62" s="532"/>
      <c r="AZ62" s="532"/>
      <c r="BA62" s="532"/>
      <c r="BB62" s="532"/>
      <c r="BC62" s="532"/>
      <c r="BD62" s="532"/>
      <c r="BE62" s="532"/>
      <c r="BF62" s="532"/>
      <c r="BG62" s="532"/>
      <c r="BH62" s="532"/>
      <c r="BI62" s="532"/>
      <c r="BJ62" s="532"/>
      <c r="BK62" s="532"/>
      <c r="BL62" s="532"/>
      <c r="BM62" s="532"/>
      <c r="BN62" s="532"/>
      <c r="BO62" s="532"/>
      <c r="BP62" s="532"/>
      <c r="BQ62" s="532"/>
      <c r="BR62" s="532"/>
      <c r="BS62" s="532"/>
      <c r="BT62" s="532"/>
      <c r="BU62" s="532"/>
      <c r="BV62" s="532"/>
      <c r="BW62" s="532"/>
      <c r="BX62" s="532"/>
      <c r="BY62" s="532"/>
      <c r="BZ62" s="532"/>
      <c r="CA62" s="532"/>
      <c r="CB62" s="532"/>
      <c r="CC62" s="532"/>
      <c r="CD62" s="532"/>
      <c r="CE62" s="532"/>
      <c r="CF62" s="532"/>
      <c r="CG62" s="532"/>
      <c r="CH62" s="532"/>
      <c r="CI62" s="532"/>
      <c r="CJ62" s="532"/>
      <c r="CK62" s="532"/>
      <c r="CL62" s="532"/>
      <c r="CM62" s="532"/>
      <c r="CN62" s="532"/>
      <c r="CO62" s="532"/>
      <c r="CP62" s="532"/>
      <c r="CQ62" s="532"/>
      <c r="CR62" s="532"/>
      <c r="CS62" s="532"/>
      <c r="CT62" s="532"/>
      <c r="CU62" s="532"/>
      <c r="CV62" s="532"/>
      <c r="CW62" s="532"/>
      <c r="CX62" s="532"/>
      <c r="CY62" s="532"/>
      <c r="CZ62" s="532"/>
      <c r="DA62" s="532"/>
      <c r="DB62" s="532"/>
      <c r="DC62" s="532"/>
      <c r="DD62" s="532"/>
      <c r="DE62" s="532"/>
      <c r="DF62" s="532"/>
      <c r="DG62" s="532"/>
      <c r="DH62" s="532"/>
      <c r="DI62" s="532"/>
      <c r="DJ62" s="532"/>
      <c r="DK62" s="532"/>
      <c r="DL62" s="532"/>
      <c r="DM62" s="532"/>
      <c r="DN62" s="532"/>
      <c r="DO62" s="532"/>
      <c r="DP62" s="532"/>
      <c r="DQ62" s="532"/>
      <c r="DR62" s="532"/>
      <c r="DS62" s="532"/>
      <c r="DT62" s="532"/>
      <c r="DU62" s="532"/>
      <c r="DV62" s="532"/>
      <c r="DW62" s="532"/>
      <c r="DX62" s="532"/>
      <c r="DY62" s="532"/>
      <c r="DZ62" s="532"/>
      <c r="EA62" s="532"/>
      <c r="EB62" s="532"/>
      <c r="EC62" s="532"/>
      <c r="ED62" s="532"/>
      <c r="EE62" s="532"/>
      <c r="EF62" s="532"/>
      <c r="EG62" s="532"/>
      <c r="EH62" s="532"/>
      <c r="EI62" s="532"/>
      <c r="EJ62" s="532"/>
      <c r="EK62" s="533"/>
    </row>
    <row r="63" spans="1:141" s="36" customFormat="1" ht="12.75" x14ac:dyDescent="0.2">
      <c r="A63" s="301" t="s">
        <v>862</v>
      </c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698"/>
      <c r="AC63" s="705"/>
      <c r="AD63" s="288"/>
      <c r="AE63" s="288"/>
      <c r="AF63" s="288"/>
      <c r="AG63" s="584"/>
      <c r="AH63" s="532"/>
      <c r="AI63" s="532"/>
      <c r="AJ63" s="532"/>
      <c r="AK63" s="532"/>
      <c r="AL63" s="532"/>
      <c r="AM63" s="532"/>
      <c r="AN63" s="532"/>
      <c r="AO63" s="532"/>
      <c r="AP63" s="532"/>
      <c r="AQ63" s="532"/>
      <c r="AR63" s="532"/>
      <c r="AS63" s="532"/>
      <c r="AT63" s="532"/>
      <c r="AU63" s="532"/>
      <c r="AV63" s="532"/>
      <c r="AW63" s="532"/>
      <c r="AX63" s="532"/>
      <c r="AY63" s="532"/>
      <c r="AZ63" s="532"/>
      <c r="BA63" s="532"/>
      <c r="BB63" s="532"/>
      <c r="BC63" s="532"/>
      <c r="BD63" s="532"/>
      <c r="BE63" s="532"/>
      <c r="BF63" s="532"/>
      <c r="BG63" s="532"/>
      <c r="BH63" s="532"/>
      <c r="BI63" s="532"/>
      <c r="BJ63" s="532"/>
      <c r="BK63" s="532"/>
      <c r="BL63" s="532"/>
      <c r="BM63" s="532"/>
      <c r="BN63" s="532"/>
      <c r="BO63" s="532"/>
      <c r="BP63" s="532"/>
      <c r="BQ63" s="532"/>
      <c r="BR63" s="532"/>
      <c r="BS63" s="532"/>
      <c r="BT63" s="532"/>
      <c r="BU63" s="532"/>
      <c r="BV63" s="532"/>
      <c r="BW63" s="532"/>
      <c r="BX63" s="532"/>
      <c r="BY63" s="532"/>
      <c r="BZ63" s="532"/>
      <c r="CA63" s="532"/>
      <c r="CB63" s="532"/>
      <c r="CC63" s="532"/>
      <c r="CD63" s="532"/>
      <c r="CE63" s="532"/>
      <c r="CF63" s="532"/>
      <c r="CG63" s="532"/>
      <c r="CH63" s="532"/>
      <c r="CI63" s="532"/>
      <c r="CJ63" s="532"/>
      <c r="CK63" s="532"/>
      <c r="CL63" s="532"/>
      <c r="CM63" s="532"/>
      <c r="CN63" s="532"/>
      <c r="CO63" s="532"/>
      <c r="CP63" s="532"/>
      <c r="CQ63" s="532"/>
      <c r="CR63" s="532"/>
      <c r="CS63" s="532"/>
      <c r="CT63" s="532"/>
      <c r="CU63" s="532"/>
      <c r="CV63" s="532"/>
      <c r="CW63" s="532"/>
      <c r="CX63" s="532"/>
      <c r="CY63" s="532"/>
      <c r="CZ63" s="532"/>
      <c r="DA63" s="532"/>
      <c r="DB63" s="532"/>
      <c r="DC63" s="532"/>
      <c r="DD63" s="532"/>
      <c r="DE63" s="532"/>
      <c r="DF63" s="532"/>
      <c r="DG63" s="532"/>
      <c r="DH63" s="532"/>
      <c r="DI63" s="532"/>
      <c r="DJ63" s="532"/>
      <c r="DK63" s="532"/>
      <c r="DL63" s="532"/>
      <c r="DM63" s="532"/>
      <c r="DN63" s="532"/>
      <c r="DO63" s="532"/>
      <c r="DP63" s="532"/>
      <c r="DQ63" s="532"/>
      <c r="DR63" s="532"/>
      <c r="DS63" s="532"/>
      <c r="DT63" s="532"/>
      <c r="DU63" s="532"/>
      <c r="DV63" s="532"/>
      <c r="DW63" s="532"/>
      <c r="DX63" s="532"/>
      <c r="DY63" s="532"/>
      <c r="DZ63" s="532"/>
      <c r="EA63" s="532"/>
      <c r="EB63" s="532"/>
      <c r="EC63" s="532"/>
      <c r="ED63" s="532"/>
      <c r="EE63" s="532"/>
      <c r="EF63" s="532"/>
      <c r="EG63" s="532"/>
      <c r="EH63" s="532"/>
      <c r="EI63" s="532"/>
      <c r="EJ63" s="532"/>
      <c r="EK63" s="533"/>
    </row>
    <row r="64" spans="1:141" s="36" customFormat="1" ht="15" customHeight="1" x14ac:dyDescent="0.2">
      <c r="A64" s="692" t="s">
        <v>697</v>
      </c>
      <c r="B64" s="692"/>
      <c r="C64" s="692"/>
      <c r="D64" s="692"/>
      <c r="E64" s="692"/>
      <c r="F64" s="692"/>
      <c r="G64" s="692"/>
      <c r="H64" s="692"/>
      <c r="I64" s="692"/>
      <c r="J64" s="692"/>
      <c r="K64" s="692"/>
      <c r="L64" s="692"/>
      <c r="M64" s="692"/>
      <c r="N64" s="692"/>
      <c r="O64" s="692"/>
      <c r="P64" s="692"/>
      <c r="Q64" s="692"/>
      <c r="R64" s="692"/>
      <c r="S64" s="692"/>
      <c r="T64" s="692"/>
      <c r="U64" s="692"/>
      <c r="V64" s="692"/>
      <c r="W64" s="692"/>
      <c r="X64" s="692"/>
      <c r="Y64" s="692"/>
      <c r="Z64" s="692"/>
      <c r="AA64" s="692"/>
      <c r="AB64" s="692"/>
      <c r="AC64" s="694">
        <v>3000</v>
      </c>
      <c r="AD64" s="695"/>
      <c r="AE64" s="695"/>
      <c r="AF64" s="695"/>
      <c r="AG64" s="695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2"/>
      <c r="BN64" s="532"/>
      <c r="BO64" s="532"/>
      <c r="BP64" s="532"/>
      <c r="BQ64" s="532"/>
      <c r="BR64" s="532"/>
      <c r="BS64" s="532"/>
      <c r="BT64" s="532"/>
      <c r="BU64" s="532"/>
      <c r="BV64" s="532"/>
      <c r="BW64" s="532"/>
      <c r="BX64" s="532"/>
      <c r="BY64" s="532"/>
      <c r="BZ64" s="532"/>
      <c r="CA64" s="532"/>
      <c r="CB64" s="532"/>
      <c r="CC64" s="532"/>
      <c r="CD64" s="532"/>
      <c r="CE64" s="532"/>
      <c r="CF64" s="532"/>
      <c r="CG64" s="532"/>
      <c r="CH64" s="532"/>
      <c r="CI64" s="532"/>
      <c r="CJ64" s="532"/>
      <c r="CK64" s="532"/>
      <c r="CL64" s="532"/>
      <c r="CM64" s="532"/>
      <c r="CN64" s="532"/>
      <c r="CO64" s="532"/>
      <c r="CP64" s="532"/>
      <c r="CQ64" s="532"/>
      <c r="CR64" s="532"/>
      <c r="CS64" s="532"/>
      <c r="CT64" s="532"/>
      <c r="CU64" s="532"/>
      <c r="CV64" s="532"/>
      <c r="CW64" s="532"/>
      <c r="CX64" s="532"/>
      <c r="CY64" s="532"/>
      <c r="CZ64" s="532"/>
      <c r="DA64" s="532"/>
      <c r="DB64" s="532"/>
      <c r="DC64" s="532"/>
      <c r="DD64" s="532"/>
      <c r="DE64" s="532"/>
      <c r="DF64" s="532"/>
      <c r="DG64" s="532"/>
      <c r="DH64" s="532"/>
      <c r="DI64" s="532"/>
      <c r="DJ64" s="532"/>
      <c r="DK64" s="532"/>
      <c r="DL64" s="532"/>
      <c r="DM64" s="532"/>
      <c r="DN64" s="532"/>
      <c r="DO64" s="532"/>
      <c r="DP64" s="532"/>
      <c r="DQ64" s="532"/>
      <c r="DR64" s="532"/>
      <c r="DS64" s="532"/>
      <c r="DT64" s="532"/>
      <c r="DU64" s="532"/>
      <c r="DV64" s="532"/>
      <c r="DW64" s="532"/>
      <c r="DX64" s="532"/>
      <c r="DY64" s="532"/>
      <c r="DZ64" s="532"/>
      <c r="EA64" s="532"/>
      <c r="EB64" s="532"/>
      <c r="EC64" s="532"/>
      <c r="ED64" s="532"/>
      <c r="EE64" s="532"/>
      <c r="EF64" s="532"/>
      <c r="EG64" s="532"/>
      <c r="EH64" s="532"/>
      <c r="EI64" s="532"/>
      <c r="EJ64" s="532"/>
      <c r="EK64" s="533"/>
    </row>
    <row r="65" spans="1:141" s="36" customFormat="1" ht="15" customHeight="1" x14ac:dyDescent="0.2">
      <c r="A65" s="290" t="s">
        <v>698</v>
      </c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629">
        <v>3100</v>
      </c>
      <c r="AD65" s="525"/>
      <c r="AE65" s="525"/>
      <c r="AF65" s="525"/>
      <c r="AG65" s="525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R65" s="532"/>
      <c r="BS65" s="532"/>
      <c r="BT65" s="532"/>
      <c r="BU65" s="532"/>
      <c r="BV65" s="532"/>
      <c r="BW65" s="532"/>
      <c r="BX65" s="532"/>
      <c r="BY65" s="532"/>
      <c r="BZ65" s="532"/>
      <c r="CA65" s="532"/>
      <c r="CB65" s="532"/>
      <c r="CC65" s="532"/>
      <c r="CD65" s="532"/>
      <c r="CE65" s="532"/>
      <c r="CF65" s="532"/>
      <c r="CG65" s="532"/>
      <c r="CH65" s="532"/>
      <c r="CI65" s="532"/>
      <c r="CJ65" s="532"/>
      <c r="CK65" s="532"/>
      <c r="CL65" s="532"/>
      <c r="CM65" s="532"/>
      <c r="CN65" s="532"/>
      <c r="CO65" s="532"/>
      <c r="CP65" s="532"/>
      <c r="CQ65" s="532"/>
      <c r="CR65" s="532"/>
      <c r="CS65" s="532"/>
      <c r="CT65" s="532"/>
      <c r="CU65" s="532"/>
      <c r="CV65" s="532"/>
      <c r="CW65" s="532"/>
      <c r="CX65" s="532"/>
      <c r="CY65" s="532"/>
      <c r="CZ65" s="532"/>
      <c r="DA65" s="532"/>
      <c r="DB65" s="532"/>
      <c r="DC65" s="532"/>
      <c r="DD65" s="532"/>
      <c r="DE65" s="532"/>
      <c r="DF65" s="532"/>
      <c r="DG65" s="532"/>
      <c r="DH65" s="532"/>
      <c r="DI65" s="532"/>
      <c r="DJ65" s="532"/>
      <c r="DK65" s="532"/>
      <c r="DL65" s="532"/>
      <c r="DM65" s="532"/>
      <c r="DN65" s="532"/>
      <c r="DO65" s="532"/>
      <c r="DP65" s="532"/>
      <c r="DQ65" s="532"/>
      <c r="DR65" s="532"/>
      <c r="DS65" s="532"/>
      <c r="DT65" s="532"/>
      <c r="DU65" s="532"/>
      <c r="DV65" s="532"/>
      <c r="DW65" s="532"/>
      <c r="DX65" s="532"/>
      <c r="DY65" s="532"/>
      <c r="DZ65" s="532"/>
      <c r="EA65" s="532"/>
      <c r="EB65" s="532"/>
      <c r="EC65" s="532"/>
      <c r="ED65" s="532"/>
      <c r="EE65" s="532"/>
      <c r="EF65" s="532"/>
      <c r="EG65" s="532"/>
      <c r="EH65" s="532"/>
      <c r="EI65" s="532"/>
      <c r="EJ65" s="532"/>
      <c r="EK65" s="533"/>
    </row>
    <row r="66" spans="1:141" s="36" customFormat="1" ht="15" customHeight="1" x14ac:dyDescent="0.2">
      <c r="A66" s="290" t="s">
        <v>699</v>
      </c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629">
        <v>3200</v>
      </c>
      <c r="AD66" s="525"/>
      <c r="AE66" s="525"/>
      <c r="AF66" s="525"/>
      <c r="AG66" s="525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2"/>
      <c r="DU66" s="532"/>
      <c r="DV66" s="532"/>
      <c r="DW66" s="532"/>
      <c r="DX66" s="532"/>
      <c r="DY66" s="532"/>
      <c r="DZ66" s="532"/>
      <c r="EA66" s="532"/>
      <c r="EB66" s="532"/>
      <c r="EC66" s="532"/>
      <c r="ED66" s="532"/>
      <c r="EE66" s="532"/>
      <c r="EF66" s="532"/>
      <c r="EG66" s="532"/>
      <c r="EH66" s="532"/>
      <c r="EI66" s="532"/>
      <c r="EJ66" s="532"/>
      <c r="EK66" s="533"/>
    </row>
    <row r="67" spans="1:141" s="36" customFormat="1" ht="15" customHeight="1" x14ac:dyDescent="0.2">
      <c r="A67" s="290" t="s">
        <v>700</v>
      </c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629">
        <v>3300</v>
      </c>
      <c r="AD67" s="525"/>
      <c r="AE67" s="525"/>
      <c r="AF67" s="525"/>
      <c r="AG67" s="525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R67" s="532"/>
      <c r="BS67" s="532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2"/>
      <c r="DU67" s="532"/>
      <c r="DV67" s="532"/>
      <c r="DW67" s="532"/>
      <c r="DX67" s="532"/>
      <c r="DY67" s="532"/>
      <c r="DZ67" s="532"/>
      <c r="EA67" s="532"/>
      <c r="EB67" s="532"/>
      <c r="EC67" s="532"/>
      <c r="ED67" s="532"/>
      <c r="EE67" s="532"/>
      <c r="EF67" s="532"/>
      <c r="EG67" s="532"/>
      <c r="EH67" s="532"/>
      <c r="EI67" s="532"/>
      <c r="EJ67" s="532"/>
      <c r="EK67" s="533"/>
    </row>
    <row r="68" spans="1:141" s="36" customFormat="1" ht="15" customHeight="1" x14ac:dyDescent="0.2">
      <c r="A68" s="290" t="s">
        <v>701</v>
      </c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629">
        <v>3400</v>
      </c>
      <c r="AD68" s="525"/>
      <c r="AE68" s="525"/>
      <c r="AF68" s="525"/>
      <c r="AG68" s="525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R68" s="532"/>
      <c r="BS68" s="532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2"/>
      <c r="DU68" s="532"/>
      <c r="DV68" s="532"/>
      <c r="DW68" s="532"/>
      <c r="DX68" s="532"/>
      <c r="DY68" s="532"/>
      <c r="DZ68" s="532"/>
      <c r="EA68" s="532"/>
      <c r="EB68" s="532"/>
      <c r="EC68" s="532"/>
      <c r="ED68" s="532"/>
      <c r="EE68" s="532"/>
      <c r="EF68" s="532"/>
      <c r="EG68" s="532"/>
      <c r="EH68" s="532"/>
      <c r="EI68" s="532"/>
      <c r="EJ68" s="532"/>
      <c r="EK68" s="533"/>
    </row>
    <row r="69" spans="1:141" s="36" customFormat="1" ht="15" customHeight="1" x14ac:dyDescent="0.2">
      <c r="A69" s="290" t="s">
        <v>702</v>
      </c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629">
        <v>3500</v>
      </c>
      <c r="AD69" s="525"/>
      <c r="AE69" s="525"/>
      <c r="AF69" s="525"/>
      <c r="AG69" s="525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R69" s="532"/>
      <c r="BS69" s="532"/>
      <c r="BT69" s="532"/>
      <c r="BU69" s="532"/>
      <c r="BV69" s="532"/>
      <c r="BW69" s="532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2"/>
      <c r="DU69" s="532"/>
      <c r="DV69" s="532"/>
      <c r="DW69" s="532"/>
      <c r="DX69" s="532"/>
      <c r="DY69" s="532"/>
      <c r="DZ69" s="532"/>
      <c r="EA69" s="532"/>
      <c r="EB69" s="532"/>
      <c r="EC69" s="532"/>
      <c r="ED69" s="532"/>
      <c r="EE69" s="532"/>
      <c r="EF69" s="532"/>
      <c r="EG69" s="532"/>
      <c r="EH69" s="532"/>
      <c r="EI69" s="532"/>
      <c r="EJ69" s="532"/>
      <c r="EK69" s="533"/>
    </row>
    <row r="70" spans="1:141" s="36" customFormat="1" ht="15" customHeight="1" x14ac:dyDescent="0.2">
      <c r="A70" s="290" t="s">
        <v>703</v>
      </c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629">
        <v>3600</v>
      </c>
      <c r="AD70" s="525"/>
      <c r="AE70" s="525"/>
      <c r="AF70" s="525"/>
      <c r="AG70" s="525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R70" s="532"/>
      <c r="BS70" s="532"/>
      <c r="BT70" s="532"/>
      <c r="BU70" s="532"/>
      <c r="BV70" s="532"/>
      <c r="BW70" s="532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2"/>
      <c r="DU70" s="532"/>
      <c r="DV70" s="532"/>
      <c r="DW70" s="532"/>
      <c r="DX70" s="532"/>
      <c r="DY70" s="532"/>
      <c r="DZ70" s="532"/>
      <c r="EA70" s="532"/>
      <c r="EB70" s="532"/>
      <c r="EC70" s="532"/>
      <c r="ED70" s="532"/>
      <c r="EE70" s="532"/>
      <c r="EF70" s="532"/>
      <c r="EG70" s="532"/>
      <c r="EH70" s="532"/>
      <c r="EI70" s="532"/>
      <c r="EJ70" s="532"/>
      <c r="EK70" s="533"/>
    </row>
    <row r="71" spans="1:141" s="36" customFormat="1" ht="15" customHeight="1" x14ac:dyDescent="0.2">
      <c r="A71" s="290" t="s">
        <v>704</v>
      </c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629">
        <v>3700</v>
      </c>
      <c r="AD71" s="525"/>
      <c r="AE71" s="525"/>
      <c r="AF71" s="525"/>
      <c r="AG71" s="525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R71" s="532"/>
      <c r="BS71" s="532"/>
      <c r="BT71" s="532"/>
      <c r="BU71" s="532"/>
      <c r="BV71" s="532"/>
      <c r="BW71" s="532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2"/>
      <c r="DU71" s="532"/>
      <c r="DV71" s="532"/>
      <c r="DW71" s="532"/>
      <c r="DX71" s="532"/>
      <c r="DY71" s="532"/>
      <c r="DZ71" s="532"/>
      <c r="EA71" s="532"/>
      <c r="EB71" s="532"/>
      <c r="EC71" s="532"/>
      <c r="ED71" s="532"/>
      <c r="EE71" s="532"/>
      <c r="EF71" s="532"/>
      <c r="EG71" s="532"/>
      <c r="EH71" s="532"/>
      <c r="EI71" s="532"/>
      <c r="EJ71" s="532"/>
      <c r="EK71" s="533"/>
    </row>
    <row r="72" spans="1:141" s="36" customFormat="1" ht="15" customHeight="1" x14ac:dyDescent="0.2">
      <c r="A72" s="290" t="s">
        <v>705</v>
      </c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629">
        <v>3800</v>
      </c>
      <c r="AD72" s="525"/>
      <c r="AE72" s="525"/>
      <c r="AF72" s="525"/>
      <c r="AG72" s="525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R72" s="532"/>
      <c r="BS72" s="532"/>
      <c r="BT72" s="532"/>
      <c r="BU72" s="532"/>
      <c r="BV72" s="532"/>
      <c r="BW72" s="532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2"/>
      <c r="DU72" s="532"/>
      <c r="DV72" s="532"/>
      <c r="DW72" s="532"/>
      <c r="DX72" s="532"/>
      <c r="DY72" s="532"/>
      <c r="DZ72" s="532"/>
      <c r="EA72" s="532"/>
      <c r="EB72" s="532"/>
      <c r="EC72" s="532"/>
      <c r="ED72" s="532"/>
      <c r="EE72" s="532"/>
      <c r="EF72" s="532"/>
      <c r="EG72" s="532"/>
      <c r="EH72" s="532"/>
      <c r="EI72" s="532"/>
      <c r="EJ72" s="532"/>
      <c r="EK72" s="533"/>
    </row>
    <row r="73" spans="1:141" s="36" customFormat="1" ht="12.75" x14ac:dyDescent="0.2">
      <c r="A73" s="336" t="s">
        <v>706</v>
      </c>
      <c r="B73" s="33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  <c r="Y73" s="336"/>
      <c r="Z73" s="336"/>
      <c r="AA73" s="336"/>
      <c r="AB73" s="336"/>
      <c r="AC73" s="629">
        <v>3900</v>
      </c>
      <c r="AD73" s="525"/>
      <c r="AE73" s="525"/>
      <c r="AF73" s="525"/>
      <c r="AG73" s="525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R73" s="532"/>
      <c r="BS73" s="532"/>
      <c r="BT73" s="532"/>
      <c r="BU73" s="532"/>
      <c r="BV73" s="532"/>
      <c r="BW73" s="53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  <c r="DY73" s="532"/>
      <c r="DZ73" s="532"/>
      <c r="EA73" s="532"/>
      <c r="EB73" s="532"/>
      <c r="EC73" s="532"/>
      <c r="ED73" s="532"/>
      <c r="EE73" s="532"/>
      <c r="EF73" s="532"/>
      <c r="EG73" s="532"/>
      <c r="EH73" s="532"/>
      <c r="EI73" s="532"/>
      <c r="EJ73" s="532"/>
      <c r="EK73" s="533"/>
    </row>
    <row r="74" spans="1:141" s="36" customFormat="1" ht="12.75" x14ac:dyDescent="0.2">
      <c r="A74" s="336" t="s">
        <v>707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  <c r="Y74" s="336"/>
      <c r="Z74" s="336"/>
      <c r="AA74" s="336"/>
      <c r="AB74" s="336"/>
      <c r="AC74" s="629"/>
      <c r="AD74" s="525"/>
      <c r="AE74" s="525"/>
      <c r="AF74" s="525"/>
      <c r="AG74" s="525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R74" s="532"/>
      <c r="BS74" s="532"/>
      <c r="BT74" s="532"/>
      <c r="BU74" s="532"/>
      <c r="BV74" s="532"/>
      <c r="BW74" s="53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  <c r="DY74" s="532"/>
      <c r="DZ74" s="532"/>
      <c r="EA74" s="532"/>
      <c r="EB74" s="532"/>
      <c r="EC74" s="532"/>
      <c r="ED74" s="532"/>
      <c r="EE74" s="532"/>
      <c r="EF74" s="532"/>
      <c r="EG74" s="532"/>
      <c r="EH74" s="532"/>
      <c r="EI74" s="532"/>
      <c r="EJ74" s="532"/>
      <c r="EK74" s="533"/>
    </row>
    <row r="75" spans="1:141" s="36" customFormat="1" ht="12.75" x14ac:dyDescent="0.2">
      <c r="A75" s="290" t="s">
        <v>708</v>
      </c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629"/>
      <c r="AD75" s="525"/>
      <c r="AE75" s="525"/>
      <c r="AF75" s="525"/>
      <c r="AG75" s="525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R75" s="532"/>
      <c r="BS75" s="532"/>
      <c r="BT75" s="532"/>
      <c r="BU75" s="532"/>
      <c r="BV75" s="532"/>
      <c r="BW75" s="53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  <c r="DY75" s="532"/>
      <c r="DZ75" s="532"/>
      <c r="EA75" s="532"/>
      <c r="EB75" s="532"/>
      <c r="EC75" s="532"/>
      <c r="ED75" s="532"/>
      <c r="EE75" s="532"/>
      <c r="EF75" s="532"/>
      <c r="EG75" s="532"/>
      <c r="EH75" s="532"/>
      <c r="EI75" s="532"/>
      <c r="EJ75" s="532"/>
      <c r="EK75" s="533"/>
    </row>
    <row r="76" spans="1:141" s="36" customFormat="1" ht="15" customHeight="1" thickBot="1" x14ac:dyDescent="0.25">
      <c r="A76" s="302" t="s">
        <v>38</v>
      </c>
      <c r="B76" s="302"/>
      <c r="C76" s="302"/>
      <c r="D76" s="302"/>
      <c r="E76" s="302"/>
      <c r="F76" s="302"/>
      <c r="G76" s="302"/>
      <c r="H76" s="302"/>
      <c r="I76" s="302"/>
      <c r="J76" s="302"/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697">
        <v>9000</v>
      </c>
      <c r="AD76" s="641"/>
      <c r="AE76" s="641"/>
      <c r="AF76" s="641"/>
      <c r="AG76" s="641"/>
      <c r="AH76" s="538"/>
      <c r="AI76" s="538"/>
      <c r="AJ76" s="538"/>
      <c r="AK76" s="538"/>
      <c r="AL76" s="538"/>
      <c r="AM76" s="538"/>
      <c r="AN76" s="538"/>
      <c r="AO76" s="538"/>
      <c r="AP76" s="538"/>
      <c r="AQ76" s="538"/>
      <c r="AR76" s="538"/>
      <c r="AS76" s="538"/>
      <c r="AT76" s="538"/>
      <c r="AU76" s="538"/>
      <c r="AV76" s="538"/>
      <c r="AW76" s="538"/>
      <c r="AX76" s="538"/>
      <c r="AY76" s="538"/>
      <c r="AZ76" s="538"/>
      <c r="BA76" s="538"/>
      <c r="BB76" s="538"/>
      <c r="BC76" s="538"/>
      <c r="BD76" s="538"/>
      <c r="BE76" s="538"/>
      <c r="BF76" s="538"/>
      <c r="BG76" s="538"/>
      <c r="BH76" s="538"/>
      <c r="BI76" s="538"/>
      <c r="BJ76" s="538"/>
      <c r="BK76" s="538"/>
      <c r="BL76" s="538"/>
      <c r="BM76" s="538"/>
      <c r="BN76" s="538"/>
      <c r="BO76" s="538"/>
      <c r="BP76" s="538"/>
      <c r="BQ76" s="538"/>
      <c r="BR76" s="538"/>
      <c r="BS76" s="538"/>
      <c r="BT76" s="538"/>
      <c r="BU76" s="538"/>
      <c r="BV76" s="538"/>
      <c r="BW76" s="538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538"/>
      <c r="CY76" s="538"/>
      <c r="CZ76" s="538"/>
      <c r="DA76" s="538"/>
      <c r="DB76" s="538"/>
      <c r="DC76" s="538"/>
      <c r="DD76" s="538"/>
      <c r="DE76" s="538"/>
      <c r="DF76" s="538"/>
      <c r="DG76" s="538"/>
      <c r="DH76" s="538"/>
      <c r="DI76" s="538"/>
      <c r="DJ76" s="538"/>
      <c r="DK76" s="538"/>
      <c r="DL76" s="538"/>
      <c r="DM76" s="538"/>
      <c r="DN76" s="538"/>
      <c r="DO76" s="538"/>
      <c r="DP76" s="538"/>
      <c r="DQ76" s="538"/>
      <c r="DR76" s="538"/>
      <c r="DS76" s="538"/>
      <c r="DT76" s="538"/>
      <c r="DU76" s="538"/>
      <c r="DV76" s="538"/>
      <c r="DW76" s="538"/>
      <c r="DX76" s="538"/>
      <c r="DY76" s="538"/>
      <c r="DZ76" s="538"/>
      <c r="EA76" s="538"/>
      <c r="EB76" s="538"/>
      <c r="EC76" s="538"/>
      <c r="ED76" s="538"/>
      <c r="EE76" s="538"/>
      <c r="EF76" s="538"/>
      <c r="EG76" s="538"/>
      <c r="EH76" s="538"/>
      <c r="EI76" s="538"/>
      <c r="EJ76" s="538"/>
      <c r="EK76" s="539"/>
    </row>
    <row r="79" spans="1:141" x14ac:dyDescent="0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</row>
    <row r="80" spans="1:141" s="2" customFormat="1" ht="12" customHeight="1" x14ac:dyDescent="0.2">
      <c r="A80" s="17" t="s">
        <v>727</v>
      </c>
    </row>
  </sheetData>
  <customSheetViews>
    <customSheetView guid="{5B44D67A-4A8A-4B75-BA10-E8F24D4649E0}">
      <selection activeCell="EL3" sqref="EL3:EL9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EL3" sqref="EL3:EL9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EL3" sqref="EL3:EL9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56">
    <mergeCell ref="AH76:AS76"/>
    <mergeCell ref="AT76:BE76"/>
    <mergeCell ref="BF76:BQ76"/>
    <mergeCell ref="BR76:CC76"/>
    <mergeCell ref="CD76:CO76"/>
    <mergeCell ref="CP76:DA76"/>
    <mergeCell ref="DB76:DM76"/>
    <mergeCell ref="DN76:DY76"/>
    <mergeCell ref="DZ76:EK76"/>
    <mergeCell ref="AH73:AS75"/>
    <mergeCell ref="AT73:BE75"/>
    <mergeCell ref="BF73:BQ75"/>
    <mergeCell ref="BR73:CC75"/>
    <mergeCell ref="CD73:CO75"/>
    <mergeCell ref="CP73:DA75"/>
    <mergeCell ref="DB73:DM75"/>
    <mergeCell ref="DN73:DY75"/>
    <mergeCell ref="DZ73:EK75"/>
    <mergeCell ref="AH72:AS72"/>
    <mergeCell ref="AT72:BE72"/>
    <mergeCell ref="BF72:BQ72"/>
    <mergeCell ref="BR72:CC72"/>
    <mergeCell ref="CD72:CO72"/>
    <mergeCell ref="CP72:DA72"/>
    <mergeCell ref="DB72:DM72"/>
    <mergeCell ref="DN72:DY72"/>
    <mergeCell ref="DZ72:EK72"/>
    <mergeCell ref="AH71:AS71"/>
    <mergeCell ref="AT71:BE71"/>
    <mergeCell ref="BF71:BQ71"/>
    <mergeCell ref="BR71:CC71"/>
    <mergeCell ref="CD71:CO71"/>
    <mergeCell ref="CP71:DA71"/>
    <mergeCell ref="DB71:DM71"/>
    <mergeCell ref="DN71:DY71"/>
    <mergeCell ref="DZ71:EK71"/>
    <mergeCell ref="AH70:AS70"/>
    <mergeCell ref="AT70:BE70"/>
    <mergeCell ref="BF70:BQ70"/>
    <mergeCell ref="BR70:CC70"/>
    <mergeCell ref="CD70:CO70"/>
    <mergeCell ref="CP70:DA70"/>
    <mergeCell ref="DB70:DM70"/>
    <mergeCell ref="DN70:DY70"/>
    <mergeCell ref="DZ70:EK70"/>
    <mergeCell ref="AH69:AS69"/>
    <mergeCell ref="AT69:BE69"/>
    <mergeCell ref="BF69:BQ69"/>
    <mergeCell ref="BR69:CC69"/>
    <mergeCell ref="CD69:CO69"/>
    <mergeCell ref="CP69:DA69"/>
    <mergeCell ref="DB69:DM69"/>
    <mergeCell ref="DN69:DY69"/>
    <mergeCell ref="DZ69:EK69"/>
    <mergeCell ref="AH68:AS68"/>
    <mergeCell ref="AT68:BE68"/>
    <mergeCell ref="BF68:BQ68"/>
    <mergeCell ref="BR68:CC68"/>
    <mergeCell ref="CD68:CO68"/>
    <mergeCell ref="CP68:DA68"/>
    <mergeCell ref="DB68:DM68"/>
    <mergeCell ref="DN68:DY68"/>
    <mergeCell ref="DZ68:EK68"/>
    <mergeCell ref="AH67:AS67"/>
    <mergeCell ref="AT67:BE67"/>
    <mergeCell ref="BF67:BQ67"/>
    <mergeCell ref="BR67:CC67"/>
    <mergeCell ref="CD67:CO67"/>
    <mergeCell ref="CP67:DA67"/>
    <mergeCell ref="DB67:DM67"/>
    <mergeCell ref="DN67:DY67"/>
    <mergeCell ref="DZ67:EK67"/>
    <mergeCell ref="AH66:AS66"/>
    <mergeCell ref="AT66:BE66"/>
    <mergeCell ref="BF66:BQ66"/>
    <mergeCell ref="BR66:CC66"/>
    <mergeCell ref="CD66:CO66"/>
    <mergeCell ref="CP66:DA66"/>
    <mergeCell ref="DB66:DM66"/>
    <mergeCell ref="DN66:DY66"/>
    <mergeCell ref="DZ66:EK66"/>
    <mergeCell ref="A76:AB76"/>
    <mergeCell ref="AC76:AG76"/>
    <mergeCell ref="AH11:AS12"/>
    <mergeCell ref="AT11:BE12"/>
    <mergeCell ref="BF11:BQ12"/>
    <mergeCell ref="BR11:CC12"/>
    <mergeCell ref="CD11:CO12"/>
    <mergeCell ref="CP11:DA12"/>
    <mergeCell ref="DB11:DM12"/>
    <mergeCell ref="AH16:AS17"/>
    <mergeCell ref="AT16:BE17"/>
    <mergeCell ref="BF16:BQ17"/>
    <mergeCell ref="BR16:CC17"/>
    <mergeCell ref="CD16:CO17"/>
    <mergeCell ref="CP16:DA17"/>
    <mergeCell ref="DB16:DM17"/>
    <mergeCell ref="AH30:AS31"/>
    <mergeCell ref="AT30:BE31"/>
    <mergeCell ref="BF30:BQ31"/>
    <mergeCell ref="BR30:CC31"/>
    <mergeCell ref="CD30:CO31"/>
    <mergeCell ref="CP30:DA31"/>
    <mergeCell ref="DB30:DM31"/>
    <mergeCell ref="AH44:AS45"/>
    <mergeCell ref="A70:AB70"/>
    <mergeCell ref="AC70:AG70"/>
    <mergeCell ref="A71:AB71"/>
    <mergeCell ref="AC71:AG71"/>
    <mergeCell ref="A72:AB72"/>
    <mergeCell ref="AC72:AG72"/>
    <mergeCell ref="A73:AB73"/>
    <mergeCell ref="AC73:AG75"/>
    <mergeCell ref="A74:AB74"/>
    <mergeCell ref="A75:AB75"/>
    <mergeCell ref="A65:AB65"/>
    <mergeCell ref="AC65:AG65"/>
    <mergeCell ref="A66:AB66"/>
    <mergeCell ref="AC66:AG66"/>
    <mergeCell ref="A67:AB67"/>
    <mergeCell ref="AC67:AG67"/>
    <mergeCell ref="A68:AB68"/>
    <mergeCell ref="AC68:AG68"/>
    <mergeCell ref="A69:AB69"/>
    <mergeCell ref="AC69:AG69"/>
    <mergeCell ref="A58:AB58"/>
    <mergeCell ref="AC58:AG58"/>
    <mergeCell ref="A59:AB59"/>
    <mergeCell ref="AC59:AG59"/>
    <mergeCell ref="A60:AB60"/>
    <mergeCell ref="AC60:AG60"/>
    <mergeCell ref="A61:AB61"/>
    <mergeCell ref="AC61:AG61"/>
    <mergeCell ref="A62:AB62"/>
    <mergeCell ref="AC62:AG63"/>
    <mergeCell ref="A53:AB53"/>
    <mergeCell ref="AC53:AG53"/>
    <mergeCell ref="A54:AB54"/>
    <mergeCell ref="AC54:AG54"/>
    <mergeCell ref="A55:AB55"/>
    <mergeCell ref="AC55:AG55"/>
    <mergeCell ref="A56:AB56"/>
    <mergeCell ref="AC56:AG57"/>
    <mergeCell ref="A57:AB57"/>
    <mergeCell ref="A48:AB48"/>
    <mergeCell ref="AC48:AG48"/>
    <mergeCell ref="A49:AB49"/>
    <mergeCell ref="AC49:AG50"/>
    <mergeCell ref="A50:AB50"/>
    <mergeCell ref="A51:AB51"/>
    <mergeCell ref="AC51:AG51"/>
    <mergeCell ref="A52:AB52"/>
    <mergeCell ref="AC52:AG52"/>
    <mergeCell ref="A43:AB43"/>
    <mergeCell ref="AC43:AG43"/>
    <mergeCell ref="A44:AB44"/>
    <mergeCell ref="AC44:AG45"/>
    <mergeCell ref="A45:AB45"/>
    <mergeCell ref="A46:AB46"/>
    <mergeCell ref="AC46:AG46"/>
    <mergeCell ref="A47:AB47"/>
    <mergeCell ref="AC47:AG47"/>
    <mergeCell ref="A36:AB36"/>
    <mergeCell ref="AC36:AG40"/>
    <mergeCell ref="A37:AB37"/>
    <mergeCell ref="A38:AB38"/>
    <mergeCell ref="A40:AB40"/>
    <mergeCell ref="A41:AB41"/>
    <mergeCell ref="AC41:AG41"/>
    <mergeCell ref="A42:AB42"/>
    <mergeCell ref="AC42:AG42"/>
    <mergeCell ref="A39:AB39"/>
    <mergeCell ref="A30:AB30"/>
    <mergeCell ref="AC30:AG31"/>
    <mergeCell ref="A31:AB31"/>
    <mergeCell ref="A32:AB32"/>
    <mergeCell ref="AC32:AG32"/>
    <mergeCell ref="A33:AB33"/>
    <mergeCell ref="AC33:AG33"/>
    <mergeCell ref="A34:AB34"/>
    <mergeCell ref="AC34:AG35"/>
    <mergeCell ref="A21:AB21"/>
    <mergeCell ref="AC21:AG23"/>
    <mergeCell ref="A22:AB22"/>
    <mergeCell ref="A23:AB23"/>
    <mergeCell ref="A24:AB24"/>
    <mergeCell ref="AC24:AG26"/>
    <mergeCell ref="A25:AB25"/>
    <mergeCell ref="A26:AB26"/>
    <mergeCell ref="A27:AB27"/>
    <mergeCell ref="AC27:AG29"/>
    <mergeCell ref="A28:AB28"/>
    <mergeCell ref="A29:AB29"/>
    <mergeCell ref="A13:AB13"/>
    <mergeCell ref="AC13:AG15"/>
    <mergeCell ref="A14:AB14"/>
    <mergeCell ref="A15:AB15"/>
    <mergeCell ref="A16:AB16"/>
    <mergeCell ref="AC16:AG17"/>
    <mergeCell ref="A17:AB17"/>
    <mergeCell ref="A18:AB18"/>
    <mergeCell ref="AC18:AG20"/>
    <mergeCell ref="A19:AB19"/>
    <mergeCell ref="A20:AB20"/>
    <mergeCell ref="A10:AB10"/>
    <mergeCell ref="AC10:AG10"/>
    <mergeCell ref="A11:AB11"/>
    <mergeCell ref="AC11:AG12"/>
    <mergeCell ref="A12:AB12"/>
    <mergeCell ref="DN11:DY12"/>
    <mergeCell ref="DZ11:EK12"/>
    <mergeCell ref="CD10:CO10"/>
    <mergeCell ref="CP10:DA10"/>
    <mergeCell ref="DB10:DM10"/>
    <mergeCell ref="DN10:DY10"/>
    <mergeCell ref="DZ10:EK10"/>
    <mergeCell ref="BR10:CC10"/>
    <mergeCell ref="AH10:AS10"/>
    <mergeCell ref="AT10:BE10"/>
    <mergeCell ref="BF10:BQ10"/>
    <mergeCell ref="CD65:CO65"/>
    <mergeCell ref="CP65:DA65"/>
    <mergeCell ref="DB65:DM65"/>
    <mergeCell ref="DN65:DY65"/>
    <mergeCell ref="DZ65:EK65"/>
    <mergeCell ref="AH65:AS65"/>
    <mergeCell ref="AT65:BE65"/>
    <mergeCell ref="BF65:BQ65"/>
    <mergeCell ref="BR65:CC65"/>
    <mergeCell ref="CP64:DA64"/>
    <mergeCell ref="DB64:DM64"/>
    <mergeCell ref="DN64:DY64"/>
    <mergeCell ref="DZ64:EK64"/>
    <mergeCell ref="BR62:CC63"/>
    <mergeCell ref="CD62:CO63"/>
    <mergeCell ref="CP62:DA63"/>
    <mergeCell ref="DB62:DM63"/>
    <mergeCell ref="DN62:DY63"/>
    <mergeCell ref="DZ62:EK63"/>
    <mergeCell ref="AH64:AS64"/>
    <mergeCell ref="AT64:BE64"/>
    <mergeCell ref="BF64:BQ64"/>
    <mergeCell ref="A63:AB63"/>
    <mergeCell ref="AH62:AS63"/>
    <mergeCell ref="AT62:BE63"/>
    <mergeCell ref="BF62:BQ63"/>
    <mergeCell ref="BR61:CC61"/>
    <mergeCell ref="CD61:CO61"/>
    <mergeCell ref="BR64:CC64"/>
    <mergeCell ref="CD64:CO64"/>
    <mergeCell ref="A64:AB64"/>
    <mergeCell ref="AC64:AG64"/>
    <mergeCell ref="CP61:DA61"/>
    <mergeCell ref="DB61:DM61"/>
    <mergeCell ref="DN61:DY61"/>
    <mergeCell ref="DZ61:EK61"/>
    <mergeCell ref="CD60:CO60"/>
    <mergeCell ref="CP60:DA60"/>
    <mergeCell ref="DB60:DM60"/>
    <mergeCell ref="DN60:DY60"/>
    <mergeCell ref="DZ60:EK60"/>
    <mergeCell ref="BR60:CC60"/>
    <mergeCell ref="AH61:AS61"/>
    <mergeCell ref="AT61:BE61"/>
    <mergeCell ref="BF61:BQ61"/>
    <mergeCell ref="AH60:AS60"/>
    <mergeCell ref="AT60:BE60"/>
    <mergeCell ref="BF60:BQ60"/>
    <mergeCell ref="BR59:CC59"/>
    <mergeCell ref="CD59:CO59"/>
    <mergeCell ref="CP59:DA59"/>
    <mergeCell ref="DB59:DM59"/>
    <mergeCell ref="DN59:DY59"/>
    <mergeCell ref="DZ59:EK59"/>
    <mergeCell ref="CD58:CO58"/>
    <mergeCell ref="CP58:DA58"/>
    <mergeCell ref="DB58:DM58"/>
    <mergeCell ref="DN58:DY58"/>
    <mergeCell ref="DZ58:EK58"/>
    <mergeCell ref="BR58:CC58"/>
    <mergeCell ref="AH59:AS59"/>
    <mergeCell ref="AT59:BE59"/>
    <mergeCell ref="BF59:BQ59"/>
    <mergeCell ref="AH58:AS58"/>
    <mergeCell ref="AT58:BE58"/>
    <mergeCell ref="BF58:BQ58"/>
    <mergeCell ref="BR56:CC57"/>
    <mergeCell ref="CD56:CO57"/>
    <mergeCell ref="CP56:DA57"/>
    <mergeCell ref="DB56:DM57"/>
    <mergeCell ref="DN56:DY57"/>
    <mergeCell ref="DZ56:EK57"/>
    <mergeCell ref="AH56:AS57"/>
    <mergeCell ref="AT56:BE57"/>
    <mergeCell ref="BF56:BQ57"/>
    <mergeCell ref="BR55:CC55"/>
    <mergeCell ref="CD55:CO55"/>
    <mergeCell ref="CP55:DA55"/>
    <mergeCell ref="DB55:DM55"/>
    <mergeCell ref="DN55:DY55"/>
    <mergeCell ref="DZ55:EK55"/>
    <mergeCell ref="CD54:CO54"/>
    <mergeCell ref="CP54:DA54"/>
    <mergeCell ref="DB54:DM54"/>
    <mergeCell ref="DN54:DY54"/>
    <mergeCell ref="DZ54:EK54"/>
    <mergeCell ref="BR54:CC54"/>
    <mergeCell ref="AH55:AS55"/>
    <mergeCell ref="AT55:BE55"/>
    <mergeCell ref="BF55:BQ55"/>
    <mergeCell ref="AH54:AS54"/>
    <mergeCell ref="AT54:BE54"/>
    <mergeCell ref="BF54:BQ54"/>
    <mergeCell ref="DB53:DM53"/>
    <mergeCell ref="DN53:DY53"/>
    <mergeCell ref="DZ53:EK53"/>
    <mergeCell ref="CD52:CO52"/>
    <mergeCell ref="CP52:DA52"/>
    <mergeCell ref="DB52:DM52"/>
    <mergeCell ref="DN52:DY52"/>
    <mergeCell ref="DZ52:EK52"/>
    <mergeCell ref="BR52:CC52"/>
    <mergeCell ref="AH53:AS53"/>
    <mergeCell ref="AT53:BE53"/>
    <mergeCell ref="BF53:BQ53"/>
    <mergeCell ref="AH52:AS52"/>
    <mergeCell ref="AT52:BE52"/>
    <mergeCell ref="BF52:BQ52"/>
    <mergeCell ref="BR51:CC51"/>
    <mergeCell ref="CD51:CO51"/>
    <mergeCell ref="CP51:DA51"/>
    <mergeCell ref="AH51:AS51"/>
    <mergeCell ref="AT51:BE51"/>
    <mergeCell ref="BF51:BQ51"/>
    <mergeCell ref="BR53:CC53"/>
    <mergeCell ref="CD53:CO53"/>
    <mergeCell ref="CP53:DA53"/>
    <mergeCell ref="DB51:DM51"/>
    <mergeCell ref="DN51:DY51"/>
    <mergeCell ref="DZ51:EK51"/>
    <mergeCell ref="BR49:CC50"/>
    <mergeCell ref="CD49:CO50"/>
    <mergeCell ref="CP49:DA50"/>
    <mergeCell ref="DB49:DM50"/>
    <mergeCell ref="DN49:DY50"/>
    <mergeCell ref="DZ49:EK50"/>
    <mergeCell ref="AH49:AS50"/>
    <mergeCell ref="AT49:BE50"/>
    <mergeCell ref="BF49:BQ50"/>
    <mergeCell ref="CD48:CO48"/>
    <mergeCell ref="CP48:DA48"/>
    <mergeCell ref="DB48:DM48"/>
    <mergeCell ref="DN48:DY48"/>
    <mergeCell ref="DZ48:EK48"/>
    <mergeCell ref="BR48:CC48"/>
    <mergeCell ref="AH48:AS48"/>
    <mergeCell ref="AT48:BE48"/>
    <mergeCell ref="BF48:BQ48"/>
    <mergeCell ref="DB47:DM47"/>
    <mergeCell ref="DN47:DY47"/>
    <mergeCell ref="DZ47:EK47"/>
    <mergeCell ref="CD46:CO46"/>
    <mergeCell ref="CP46:DA46"/>
    <mergeCell ref="DB46:DM46"/>
    <mergeCell ref="DN46:DY46"/>
    <mergeCell ref="DZ46:EK46"/>
    <mergeCell ref="BR46:CC46"/>
    <mergeCell ref="AH47:AS47"/>
    <mergeCell ref="AT47:BE47"/>
    <mergeCell ref="BF47:BQ47"/>
    <mergeCell ref="AH46:AS46"/>
    <mergeCell ref="AT46:BE46"/>
    <mergeCell ref="BF46:BQ46"/>
    <mergeCell ref="BR44:CC45"/>
    <mergeCell ref="CD44:CO45"/>
    <mergeCell ref="CP44:DA45"/>
    <mergeCell ref="BR47:CC47"/>
    <mergeCell ref="CD47:CO47"/>
    <mergeCell ref="CP47:DA47"/>
    <mergeCell ref="DB44:DM45"/>
    <mergeCell ref="DN44:DY45"/>
    <mergeCell ref="DZ44:EK45"/>
    <mergeCell ref="AT44:BE45"/>
    <mergeCell ref="BF44:BQ45"/>
    <mergeCell ref="BR43:CC43"/>
    <mergeCell ref="CD43:CO43"/>
    <mergeCell ref="CP43:DA43"/>
    <mergeCell ref="DB43:DM43"/>
    <mergeCell ref="DN43:DY43"/>
    <mergeCell ref="DZ43:EK43"/>
    <mergeCell ref="CD42:CO42"/>
    <mergeCell ref="CP42:DA42"/>
    <mergeCell ref="DB42:DM42"/>
    <mergeCell ref="DN42:DY42"/>
    <mergeCell ref="DZ42:EK42"/>
    <mergeCell ref="BR42:CC42"/>
    <mergeCell ref="AH43:AS43"/>
    <mergeCell ref="AT43:BE43"/>
    <mergeCell ref="BF43:BQ43"/>
    <mergeCell ref="AH42:AS42"/>
    <mergeCell ref="AT42:BE42"/>
    <mergeCell ref="BF42:BQ42"/>
    <mergeCell ref="BR41:CC41"/>
    <mergeCell ref="CD41:CO41"/>
    <mergeCell ref="CP41:DA41"/>
    <mergeCell ref="DB41:DM41"/>
    <mergeCell ref="DN41:DY41"/>
    <mergeCell ref="DZ41:EK41"/>
    <mergeCell ref="BR36:CC40"/>
    <mergeCell ref="CD36:CO40"/>
    <mergeCell ref="CP36:DA40"/>
    <mergeCell ref="DB36:DM40"/>
    <mergeCell ref="DN36:DY40"/>
    <mergeCell ref="DZ36:EK40"/>
    <mergeCell ref="AH41:AS41"/>
    <mergeCell ref="AT41:BE41"/>
    <mergeCell ref="BF41:BQ41"/>
    <mergeCell ref="AH36:AS40"/>
    <mergeCell ref="AT36:BE40"/>
    <mergeCell ref="BF36:BQ40"/>
    <mergeCell ref="AH34:AS35"/>
    <mergeCell ref="AT34:BE35"/>
    <mergeCell ref="BF34:BQ35"/>
    <mergeCell ref="BR34:CC35"/>
    <mergeCell ref="CD34:CO35"/>
    <mergeCell ref="CP34:DA35"/>
    <mergeCell ref="DB34:DM35"/>
    <mergeCell ref="DN34:DY35"/>
    <mergeCell ref="DZ34:EK35"/>
    <mergeCell ref="A35:AB35"/>
    <mergeCell ref="BR33:CC33"/>
    <mergeCell ref="CD33:CO33"/>
    <mergeCell ref="CP33:DA33"/>
    <mergeCell ref="DB33:DM33"/>
    <mergeCell ref="DN33:DY33"/>
    <mergeCell ref="DZ33:EK33"/>
    <mergeCell ref="CD32:CO32"/>
    <mergeCell ref="CP32:DA32"/>
    <mergeCell ref="DB32:DM32"/>
    <mergeCell ref="DN32:DY32"/>
    <mergeCell ref="DZ32:EK32"/>
    <mergeCell ref="BR32:CC32"/>
    <mergeCell ref="AH33:AS33"/>
    <mergeCell ref="AT33:BE33"/>
    <mergeCell ref="BF33:BQ33"/>
    <mergeCell ref="AH32:AS32"/>
    <mergeCell ref="AT32:BE32"/>
    <mergeCell ref="BF32:BQ32"/>
    <mergeCell ref="DN30:DY31"/>
    <mergeCell ref="DZ30:EK31"/>
    <mergeCell ref="BR27:CC29"/>
    <mergeCell ref="CD27:CO29"/>
    <mergeCell ref="CP27:DA29"/>
    <mergeCell ref="DB27:DM29"/>
    <mergeCell ref="DN27:DY29"/>
    <mergeCell ref="DZ27:EK29"/>
    <mergeCell ref="AH27:AS29"/>
    <mergeCell ref="AT27:BE29"/>
    <mergeCell ref="BF27:BQ29"/>
    <mergeCell ref="BR24:CC26"/>
    <mergeCell ref="CD24:CO26"/>
    <mergeCell ref="CP24:DA26"/>
    <mergeCell ref="DB24:DM26"/>
    <mergeCell ref="DN24:DY26"/>
    <mergeCell ref="DZ24:EK26"/>
    <mergeCell ref="AH24:AS26"/>
    <mergeCell ref="AT24:BE26"/>
    <mergeCell ref="BF24:BQ26"/>
    <mergeCell ref="BR21:CC23"/>
    <mergeCell ref="CD21:CO23"/>
    <mergeCell ref="CP21:DA23"/>
    <mergeCell ref="DB21:DM23"/>
    <mergeCell ref="DN21:DY23"/>
    <mergeCell ref="DZ21:EK23"/>
    <mergeCell ref="AH21:AS23"/>
    <mergeCell ref="AT21:BE23"/>
    <mergeCell ref="BF21:BQ23"/>
    <mergeCell ref="BR18:CC20"/>
    <mergeCell ref="CD18:CO20"/>
    <mergeCell ref="CP18:DA20"/>
    <mergeCell ref="DB18:DM20"/>
    <mergeCell ref="DN18:DY20"/>
    <mergeCell ref="DZ18:EK20"/>
    <mergeCell ref="AH18:AS20"/>
    <mergeCell ref="AT18:BE20"/>
    <mergeCell ref="BF18:BQ20"/>
    <mergeCell ref="DN16:DY17"/>
    <mergeCell ref="DZ16:EK17"/>
    <mergeCell ref="BR13:CC15"/>
    <mergeCell ref="CD13:CO15"/>
    <mergeCell ref="CP13:DA15"/>
    <mergeCell ref="DB13:DM15"/>
    <mergeCell ref="DN13:DY15"/>
    <mergeCell ref="DZ13:EK15"/>
    <mergeCell ref="AH13:AS15"/>
    <mergeCell ref="AT13:BE15"/>
    <mergeCell ref="BF13:BQ15"/>
    <mergeCell ref="BF7:BQ7"/>
    <mergeCell ref="BR7:CC7"/>
    <mergeCell ref="DZ9:EK9"/>
    <mergeCell ref="CD8:CO8"/>
    <mergeCell ref="CP8:DA8"/>
    <mergeCell ref="DB8:DM8"/>
    <mergeCell ref="DN8:DY8"/>
    <mergeCell ref="DZ8:EK8"/>
    <mergeCell ref="CP7:DA7"/>
    <mergeCell ref="DB7:DM7"/>
    <mergeCell ref="DN7:DY7"/>
    <mergeCell ref="DZ7:EK7"/>
    <mergeCell ref="CD7:CO7"/>
    <mergeCell ref="CP9:DA9"/>
    <mergeCell ref="DB9:DM9"/>
    <mergeCell ref="DN9:DY9"/>
    <mergeCell ref="A9:AB9"/>
    <mergeCell ref="AC9:AG9"/>
    <mergeCell ref="AH9:AS9"/>
    <mergeCell ref="AT9:BE9"/>
    <mergeCell ref="BF9:BQ9"/>
    <mergeCell ref="BR9:CC9"/>
    <mergeCell ref="CD9:CO9"/>
    <mergeCell ref="A6:AB6"/>
    <mergeCell ref="AC6:AG6"/>
    <mergeCell ref="AH6:AS6"/>
    <mergeCell ref="AT6:BE6"/>
    <mergeCell ref="BF6:BQ6"/>
    <mergeCell ref="BR6:CC6"/>
    <mergeCell ref="CD6:CO6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A1:EK1"/>
    <mergeCell ref="AH3:CC3"/>
    <mergeCell ref="CP6:DA6"/>
    <mergeCell ref="DB6:DM6"/>
    <mergeCell ref="DN6:DY6"/>
    <mergeCell ref="DZ6:EK6"/>
    <mergeCell ref="A5:AB5"/>
    <mergeCell ref="AC5:AG5"/>
    <mergeCell ref="AH5:AS5"/>
    <mergeCell ref="CD5:CO5"/>
    <mergeCell ref="AC3:AG3"/>
    <mergeCell ref="A3:AB3"/>
    <mergeCell ref="A4:AB4"/>
    <mergeCell ref="AC4:AG4"/>
    <mergeCell ref="AH4:CC4"/>
    <mergeCell ref="CD3:EK3"/>
    <mergeCell ref="CD4:EK4"/>
    <mergeCell ref="AT5:CC5"/>
    <mergeCell ref="CP5:EK5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  <rowBreaks count="1" manualBreakCount="1">
    <brk id="4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L101"/>
  <sheetViews>
    <sheetView workbookViewId="0">
      <selection activeCell="CS28" sqref="CS28:DV35"/>
    </sheetView>
  </sheetViews>
  <sheetFormatPr defaultColWidth="1.42578125" defaultRowHeight="15.75" x14ac:dyDescent="0.25"/>
  <cols>
    <col min="1" max="16384" width="1.42578125" style="1"/>
  </cols>
  <sheetData>
    <row r="1" spans="1:142" s="11" customFormat="1" ht="15" x14ac:dyDescent="0.25">
      <c r="A1" s="369" t="s">
        <v>743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M1" s="369"/>
      <c r="AN1" s="369"/>
      <c r="AO1" s="369"/>
      <c r="AP1" s="369"/>
      <c r="AQ1" s="369"/>
      <c r="AR1" s="369"/>
      <c r="AS1" s="369"/>
      <c r="AT1" s="369"/>
      <c r="AU1" s="369"/>
      <c r="AV1" s="369"/>
      <c r="AW1" s="369"/>
      <c r="AX1" s="369"/>
      <c r="AY1" s="369"/>
      <c r="AZ1" s="369"/>
      <c r="BA1" s="369"/>
      <c r="BB1" s="369"/>
      <c r="BC1" s="369"/>
      <c r="BD1" s="369"/>
      <c r="BE1" s="369"/>
      <c r="BF1" s="369"/>
      <c r="BG1" s="369"/>
      <c r="BH1" s="369"/>
      <c r="BI1" s="369"/>
      <c r="BJ1" s="369"/>
      <c r="BK1" s="369"/>
      <c r="BL1" s="369"/>
      <c r="BM1" s="369"/>
      <c r="BN1" s="369"/>
      <c r="BO1" s="369"/>
      <c r="BP1" s="369"/>
      <c r="BQ1" s="369"/>
      <c r="BR1" s="369"/>
      <c r="BS1" s="369"/>
      <c r="BT1" s="369"/>
      <c r="BU1" s="369"/>
      <c r="BV1" s="369"/>
      <c r="BW1" s="369"/>
      <c r="BX1" s="369"/>
      <c r="BY1" s="369"/>
      <c r="BZ1" s="369"/>
      <c r="CA1" s="369"/>
      <c r="CB1" s="369"/>
      <c r="CC1" s="369"/>
      <c r="CD1" s="369"/>
      <c r="CE1" s="369"/>
      <c r="CF1" s="369"/>
      <c r="CG1" s="369"/>
      <c r="CH1" s="369"/>
      <c r="CI1" s="369"/>
      <c r="CJ1" s="369"/>
      <c r="CK1" s="369"/>
      <c r="CL1" s="369"/>
      <c r="CM1" s="369"/>
      <c r="CN1" s="369"/>
      <c r="CO1" s="369"/>
      <c r="CP1" s="369"/>
      <c r="CQ1" s="369"/>
      <c r="CR1" s="369"/>
      <c r="CS1" s="369"/>
      <c r="CT1" s="369"/>
      <c r="CU1" s="369"/>
      <c r="CV1" s="369"/>
      <c r="CW1" s="369"/>
      <c r="CX1" s="369"/>
      <c r="CY1" s="369"/>
      <c r="CZ1" s="369"/>
      <c r="DA1" s="369"/>
      <c r="DB1" s="369"/>
      <c r="DC1" s="369"/>
      <c r="DD1" s="369"/>
      <c r="DE1" s="369"/>
      <c r="DF1" s="369"/>
      <c r="DG1" s="369"/>
      <c r="DH1" s="369"/>
      <c r="DI1" s="369"/>
      <c r="DJ1" s="369"/>
      <c r="DK1" s="369"/>
      <c r="DL1" s="369"/>
      <c r="DM1" s="369"/>
      <c r="DN1" s="369"/>
      <c r="DO1" s="369"/>
      <c r="DP1" s="369"/>
      <c r="DQ1" s="369"/>
      <c r="DR1" s="369"/>
      <c r="DS1" s="369"/>
      <c r="DT1" s="369"/>
      <c r="DU1" s="369"/>
      <c r="DV1" s="369"/>
      <c r="DW1" s="369"/>
      <c r="DX1" s="369"/>
      <c r="DY1" s="369"/>
      <c r="DZ1" s="369"/>
      <c r="EA1" s="369"/>
      <c r="EB1" s="369"/>
      <c r="EC1" s="369"/>
      <c r="ED1" s="369"/>
      <c r="EE1" s="369"/>
      <c r="EF1" s="369"/>
      <c r="EG1" s="369"/>
      <c r="EH1" s="369"/>
      <c r="EI1" s="369"/>
      <c r="EJ1" s="369"/>
      <c r="EK1" s="369"/>
    </row>
    <row r="2" spans="1:142" s="22" customFormat="1" ht="8.25" x14ac:dyDescent="0.15"/>
    <row r="3" spans="1:142" s="2" customFormat="1" ht="11.25" x14ac:dyDescent="0.2">
      <c r="A3" s="252" t="s">
        <v>93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707"/>
      <c r="R3" s="706" t="s">
        <v>18</v>
      </c>
      <c r="S3" s="252"/>
      <c r="T3" s="252"/>
      <c r="U3" s="707"/>
      <c r="V3" s="706" t="s">
        <v>744</v>
      </c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707"/>
      <c r="BJ3" s="735" t="s">
        <v>746</v>
      </c>
      <c r="BK3" s="736"/>
      <c r="BL3" s="736"/>
      <c r="BM3" s="736"/>
      <c r="BN3" s="736"/>
      <c r="BO3" s="736"/>
      <c r="BP3" s="736"/>
      <c r="BQ3" s="736"/>
      <c r="BR3" s="736"/>
      <c r="BS3" s="736"/>
      <c r="BT3" s="736"/>
      <c r="BU3" s="736"/>
      <c r="BV3" s="736"/>
      <c r="BW3" s="736"/>
      <c r="BX3" s="736"/>
      <c r="BY3" s="736"/>
      <c r="BZ3" s="736"/>
      <c r="CA3" s="736"/>
      <c r="CB3" s="736"/>
      <c r="CC3" s="736"/>
      <c r="CD3" s="736"/>
      <c r="CE3" s="736"/>
      <c r="CF3" s="736"/>
      <c r="CG3" s="736"/>
      <c r="CH3" s="736"/>
      <c r="CI3" s="736"/>
      <c r="CJ3" s="736"/>
      <c r="CK3" s="736"/>
      <c r="CL3" s="736"/>
      <c r="CM3" s="736"/>
      <c r="CN3" s="736"/>
      <c r="CO3" s="736"/>
      <c r="CP3" s="736"/>
      <c r="CQ3" s="736"/>
      <c r="CR3" s="736"/>
      <c r="CS3" s="736"/>
      <c r="CT3" s="736"/>
      <c r="CU3" s="736"/>
      <c r="CV3" s="736"/>
      <c r="CW3" s="736"/>
      <c r="CX3" s="736"/>
      <c r="CY3" s="736"/>
      <c r="CZ3" s="736"/>
      <c r="DA3" s="736"/>
      <c r="DB3" s="736"/>
      <c r="DC3" s="736"/>
      <c r="DD3" s="736"/>
      <c r="DE3" s="736"/>
      <c r="DF3" s="736"/>
      <c r="DG3" s="736"/>
      <c r="DH3" s="736"/>
      <c r="DI3" s="736"/>
      <c r="DJ3" s="736"/>
      <c r="DK3" s="736"/>
      <c r="DL3" s="736"/>
      <c r="DM3" s="736"/>
      <c r="DN3" s="736"/>
      <c r="DO3" s="736"/>
      <c r="DP3" s="736"/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736"/>
      <c r="EC3" s="736"/>
      <c r="ED3" s="736"/>
      <c r="EE3" s="736"/>
      <c r="EF3" s="736"/>
      <c r="EG3" s="736"/>
      <c r="EH3" s="736"/>
      <c r="EI3" s="736"/>
      <c r="EJ3" s="736"/>
      <c r="EK3" s="736"/>
      <c r="EL3" s="110"/>
    </row>
    <row r="4" spans="1:142" s="2" customFormat="1" ht="12.75" customHeight="1" x14ac:dyDescent="0.2">
      <c r="A4" s="712"/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3"/>
      <c r="R4" s="711" t="s">
        <v>21</v>
      </c>
      <c r="S4" s="712"/>
      <c r="T4" s="712"/>
      <c r="U4" s="713"/>
      <c r="V4" s="708" t="s">
        <v>745</v>
      </c>
      <c r="W4" s="709"/>
      <c r="X4" s="709"/>
      <c r="Y4" s="709"/>
      <c r="Z4" s="709"/>
      <c r="AA4" s="709"/>
      <c r="AB4" s="709"/>
      <c r="AC4" s="709"/>
      <c r="AD4" s="709"/>
      <c r="AE4" s="709"/>
      <c r="AF4" s="709"/>
      <c r="AG4" s="709"/>
      <c r="AH4" s="709"/>
      <c r="AI4" s="709"/>
      <c r="AJ4" s="709"/>
      <c r="AK4" s="709"/>
      <c r="AL4" s="709"/>
      <c r="AM4" s="709"/>
      <c r="AN4" s="709"/>
      <c r="AO4" s="709"/>
      <c r="AP4" s="709"/>
      <c r="AQ4" s="709"/>
      <c r="AR4" s="709"/>
      <c r="AS4" s="709"/>
      <c r="AT4" s="709"/>
      <c r="AU4" s="709"/>
      <c r="AV4" s="709"/>
      <c r="AW4" s="709"/>
      <c r="AX4" s="709"/>
      <c r="AY4" s="709"/>
      <c r="AZ4" s="709"/>
      <c r="BA4" s="709"/>
      <c r="BB4" s="709"/>
      <c r="BC4" s="709"/>
      <c r="BD4" s="709"/>
      <c r="BE4" s="709"/>
      <c r="BF4" s="709"/>
      <c r="BG4" s="709"/>
      <c r="BH4" s="709"/>
      <c r="BI4" s="710"/>
      <c r="BJ4" s="735" t="s">
        <v>747</v>
      </c>
      <c r="BK4" s="736"/>
      <c r="BL4" s="736"/>
      <c r="BM4" s="736"/>
      <c r="BN4" s="736"/>
      <c r="BO4" s="736"/>
      <c r="BP4" s="736"/>
      <c r="BQ4" s="736"/>
      <c r="BR4" s="736"/>
      <c r="BS4" s="736"/>
      <c r="BT4" s="736"/>
      <c r="BU4" s="736"/>
      <c r="BV4" s="736"/>
      <c r="BW4" s="736"/>
      <c r="BX4" s="736"/>
      <c r="BY4" s="736"/>
      <c r="BZ4" s="736"/>
      <c r="CA4" s="736"/>
      <c r="CB4" s="736"/>
      <c r="CC4" s="736"/>
      <c r="CD4" s="736"/>
      <c r="CE4" s="736"/>
      <c r="CF4" s="736"/>
      <c r="CG4" s="736"/>
      <c r="CH4" s="736"/>
      <c r="CI4" s="736"/>
      <c r="CJ4" s="736"/>
      <c r="CK4" s="736"/>
      <c r="CL4" s="736"/>
      <c r="CM4" s="736"/>
      <c r="CN4" s="736"/>
      <c r="CO4" s="736"/>
      <c r="CP4" s="736"/>
      <c r="CQ4" s="736"/>
      <c r="CR4" s="736"/>
      <c r="CS4" s="736"/>
      <c r="CT4" s="736"/>
      <c r="CU4" s="736"/>
      <c r="CV4" s="736"/>
      <c r="CW4" s="725"/>
      <c r="CX4" s="737" t="s">
        <v>783</v>
      </c>
      <c r="CY4" s="738"/>
      <c r="CZ4" s="738"/>
      <c r="DA4" s="738"/>
      <c r="DB4" s="738"/>
      <c r="DC4" s="738"/>
      <c r="DD4" s="738"/>
      <c r="DE4" s="738"/>
      <c r="DF4" s="738"/>
      <c r="DG4" s="738"/>
      <c r="DH4" s="738"/>
      <c r="DI4" s="738"/>
      <c r="DJ4" s="738"/>
      <c r="DK4" s="738"/>
      <c r="DL4" s="738"/>
      <c r="DM4" s="738"/>
      <c r="DN4" s="738"/>
      <c r="DO4" s="738"/>
      <c r="DP4" s="738"/>
      <c r="DQ4" s="738"/>
      <c r="DR4" s="738"/>
      <c r="DS4" s="738"/>
      <c r="DT4" s="738"/>
      <c r="DU4" s="738"/>
      <c r="DV4" s="738"/>
      <c r="DW4" s="738"/>
      <c r="DX4" s="738"/>
      <c r="DY4" s="738"/>
      <c r="DZ4" s="738"/>
      <c r="EA4" s="738"/>
      <c r="EB4" s="738"/>
      <c r="EC4" s="738"/>
      <c r="ED4" s="738"/>
      <c r="EE4" s="738"/>
      <c r="EF4" s="738"/>
      <c r="EG4" s="738"/>
      <c r="EH4" s="738"/>
      <c r="EI4" s="738"/>
      <c r="EJ4" s="738"/>
      <c r="EK4" s="738"/>
      <c r="EL4" s="110"/>
    </row>
    <row r="5" spans="1:142" s="2" customFormat="1" ht="11.25" x14ac:dyDescent="0.2">
      <c r="A5" s="712"/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3"/>
      <c r="R5" s="711"/>
      <c r="S5" s="712"/>
      <c r="T5" s="712"/>
      <c r="U5" s="713"/>
      <c r="V5" s="706" t="s">
        <v>28</v>
      </c>
      <c r="W5" s="252"/>
      <c r="X5" s="252"/>
      <c r="Y5" s="252"/>
      <c r="Z5" s="252"/>
      <c r="AA5" s="252"/>
      <c r="AB5" s="252"/>
      <c r="AC5" s="252"/>
      <c r="AD5" s="252"/>
      <c r="AE5" s="707"/>
      <c r="AF5" s="706" t="s">
        <v>133</v>
      </c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707"/>
      <c r="BJ5" s="706" t="s">
        <v>28</v>
      </c>
      <c r="BK5" s="252"/>
      <c r="BL5" s="252"/>
      <c r="BM5" s="252"/>
      <c r="BN5" s="252"/>
      <c r="BO5" s="252"/>
      <c r="BP5" s="252"/>
      <c r="BQ5" s="252"/>
      <c r="BR5" s="252"/>
      <c r="BS5" s="707"/>
      <c r="BT5" s="706" t="s">
        <v>133</v>
      </c>
      <c r="BU5" s="252"/>
      <c r="BV5" s="252"/>
      <c r="BW5" s="252"/>
      <c r="BX5" s="252"/>
      <c r="BY5" s="252"/>
      <c r="BZ5" s="252"/>
      <c r="CA5" s="252"/>
      <c r="CB5" s="252"/>
      <c r="CC5" s="252"/>
      <c r="CD5" s="252"/>
      <c r="CE5" s="252"/>
      <c r="CF5" s="252"/>
      <c r="CG5" s="252"/>
      <c r="CH5" s="252"/>
      <c r="CI5" s="252"/>
      <c r="CJ5" s="252"/>
      <c r="CK5" s="252"/>
      <c r="CL5" s="252"/>
      <c r="CM5" s="252"/>
      <c r="CN5" s="252"/>
      <c r="CO5" s="252"/>
      <c r="CP5" s="252"/>
      <c r="CQ5" s="252"/>
      <c r="CR5" s="252"/>
      <c r="CS5" s="252"/>
      <c r="CT5" s="252"/>
      <c r="CU5" s="252"/>
      <c r="CV5" s="252"/>
      <c r="CW5" s="707"/>
      <c r="CX5" s="706" t="s">
        <v>28</v>
      </c>
      <c r="CY5" s="252"/>
      <c r="CZ5" s="252"/>
      <c r="DA5" s="252"/>
      <c r="DB5" s="252"/>
      <c r="DC5" s="252"/>
      <c r="DD5" s="252"/>
      <c r="DE5" s="252"/>
      <c r="DF5" s="252"/>
      <c r="DG5" s="707"/>
      <c r="DH5" s="735" t="s">
        <v>133</v>
      </c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110"/>
    </row>
    <row r="6" spans="1:142" s="2" customFormat="1" ht="11.25" x14ac:dyDescent="0.2">
      <c r="A6" s="712"/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  <c r="O6" s="712"/>
      <c r="P6" s="712"/>
      <c r="Q6" s="713"/>
      <c r="R6" s="711"/>
      <c r="S6" s="712"/>
      <c r="T6" s="712"/>
      <c r="U6" s="713"/>
      <c r="V6" s="711"/>
      <c r="W6" s="712"/>
      <c r="X6" s="712"/>
      <c r="Y6" s="712"/>
      <c r="Z6" s="712"/>
      <c r="AA6" s="712"/>
      <c r="AB6" s="712"/>
      <c r="AC6" s="712"/>
      <c r="AD6" s="712"/>
      <c r="AE6" s="713"/>
      <c r="AF6" s="706" t="s">
        <v>748</v>
      </c>
      <c r="AG6" s="252"/>
      <c r="AH6" s="252"/>
      <c r="AI6" s="252"/>
      <c r="AJ6" s="252"/>
      <c r="AK6" s="252"/>
      <c r="AL6" s="252"/>
      <c r="AM6" s="252"/>
      <c r="AN6" s="252"/>
      <c r="AO6" s="252"/>
      <c r="AP6" s="706" t="s">
        <v>751</v>
      </c>
      <c r="AQ6" s="252"/>
      <c r="AR6" s="252"/>
      <c r="AS6" s="252"/>
      <c r="AT6" s="252"/>
      <c r="AU6" s="252"/>
      <c r="AV6" s="252"/>
      <c r="AW6" s="252"/>
      <c r="AX6" s="252"/>
      <c r="AY6" s="707"/>
      <c r="AZ6" s="706" t="s">
        <v>751</v>
      </c>
      <c r="BA6" s="252"/>
      <c r="BB6" s="252"/>
      <c r="BC6" s="252"/>
      <c r="BD6" s="252"/>
      <c r="BE6" s="252"/>
      <c r="BF6" s="252"/>
      <c r="BG6" s="252"/>
      <c r="BH6" s="252"/>
      <c r="BI6" s="707"/>
      <c r="BJ6" s="711"/>
      <c r="BK6" s="712"/>
      <c r="BL6" s="712"/>
      <c r="BM6" s="712"/>
      <c r="BN6" s="712"/>
      <c r="BO6" s="712"/>
      <c r="BP6" s="712"/>
      <c r="BQ6" s="712"/>
      <c r="BR6" s="712"/>
      <c r="BS6" s="713"/>
      <c r="BT6" s="706" t="s">
        <v>748</v>
      </c>
      <c r="BU6" s="252"/>
      <c r="BV6" s="252"/>
      <c r="BW6" s="252"/>
      <c r="BX6" s="252"/>
      <c r="BY6" s="252"/>
      <c r="BZ6" s="252"/>
      <c r="CA6" s="252"/>
      <c r="CB6" s="252"/>
      <c r="CC6" s="252"/>
      <c r="CD6" s="706" t="s">
        <v>751</v>
      </c>
      <c r="CE6" s="252"/>
      <c r="CF6" s="252"/>
      <c r="CG6" s="252"/>
      <c r="CH6" s="252"/>
      <c r="CI6" s="252"/>
      <c r="CJ6" s="252"/>
      <c r="CK6" s="252"/>
      <c r="CL6" s="252"/>
      <c r="CM6" s="707"/>
      <c r="CN6" s="706" t="s">
        <v>751</v>
      </c>
      <c r="CO6" s="252"/>
      <c r="CP6" s="252"/>
      <c r="CQ6" s="252"/>
      <c r="CR6" s="252"/>
      <c r="CS6" s="252"/>
      <c r="CT6" s="252"/>
      <c r="CU6" s="252"/>
      <c r="CV6" s="252"/>
      <c r="CW6" s="707"/>
      <c r="CX6" s="711"/>
      <c r="CY6" s="712"/>
      <c r="CZ6" s="712"/>
      <c r="DA6" s="712"/>
      <c r="DB6" s="712"/>
      <c r="DC6" s="712"/>
      <c r="DD6" s="712"/>
      <c r="DE6" s="712"/>
      <c r="DF6" s="712"/>
      <c r="DG6" s="713"/>
      <c r="DH6" s="706" t="s">
        <v>748</v>
      </c>
      <c r="DI6" s="252"/>
      <c r="DJ6" s="252"/>
      <c r="DK6" s="252"/>
      <c r="DL6" s="252"/>
      <c r="DM6" s="252"/>
      <c r="DN6" s="252"/>
      <c r="DO6" s="252"/>
      <c r="DP6" s="252"/>
      <c r="DQ6" s="252"/>
      <c r="DR6" s="706" t="s">
        <v>751</v>
      </c>
      <c r="DS6" s="252"/>
      <c r="DT6" s="252"/>
      <c r="DU6" s="252"/>
      <c r="DV6" s="252"/>
      <c r="DW6" s="252"/>
      <c r="DX6" s="252"/>
      <c r="DY6" s="252"/>
      <c r="DZ6" s="252"/>
      <c r="EA6" s="707"/>
      <c r="EB6" s="706" t="s">
        <v>751</v>
      </c>
      <c r="EC6" s="252"/>
      <c r="ED6" s="252"/>
      <c r="EE6" s="252"/>
      <c r="EF6" s="252"/>
      <c r="EG6" s="252"/>
      <c r="EH6" s="252"/>
      <c r="EI6" s="252"/>
      <c r="EJ6" s="252"/>
      <c r="EK6" s="252"/>
      <c r="EL6" s="110"/>
    </row>
    <row r="7" spans="1:142" s="2" customFormat="1" ht="11.25" x14ac:dyDescent="0.2">
      <c r="A7" s="712"/>
      <c r="B7" s="712"/>
      <c r="C7" s="712"/>
      <c r="D7" s="712"/>
      <c r="E7" s="712"/>
      <c r="F7" s="712"/>
      <c r="G7" s="712"/>
      <c r="H7" s="712"/>
      <c r="I7" s="712"/>
      <c r="J7" s="712"/>
      <c r="K7" s="712"/>
      <c r="L7" s="712"/>
      <c r="M7" s="712"/>
      <c r="N7" s="712"/>
      <c r="O7" s="712"/>
      <c r="P7" s="712"/>
      <c r="Q7" s="713"/>
      <c r="R7" s="711"/>
      <c r="S7" s="712"/>
      <c r="T7" s="712"/>
      <c r="U7" s="713"/>
      <c r="V7" s="711"/>
      <c r="W7" s="712"/>
      <c r="X7" s="712"/>
      <c r="Y7" s="712"/>
      <c r="Z7" s="712"/>
      <c r="AA7" s="712"/>
      <c r="AB7" s="712"/>
      <c r="AC7" s="712"/>
      <c r="AD7" s="712"/>
      <c r="AE7" s="713"/>
      <c r="AF7" s="711" t="s">
        <v>749</v>
      </c>
      <c r="AG7" s="712"/>
      <c r="AH7" s="712"/>
      <c r="AI7" s="712"/>
      <c r="AJ7" s="712"/>
      <c r="AK7" s="712"/>
      <c r="AL7" s="712"/>
      <c r="AM7" s="712"/>
      <c r="AN7" s="712"/>
      <c r="AO7" s="712"/>
      <c r="AP7" s="711" t="s">
        <v>752</v>
      </c>
      <c r="AQ7" s="712"/>
      <c r="AR7" s="712"/>
      <c r="AS7" s="712"/>
      <c r="AT7" s="712"/>
      <c r="AU7" s="712"/>
      <c r="AV7" s="712"/>
      <c r="AW7" s="712"/>
      <c r="AX7" s="712"/>
      <c r="AY7" s="713"/>
      <c r="AZ7" s="711" t="s">
        <v>753</v>
      </c>
      <c r="BA7" s="712"/>
      <c r="BB7" s="712"/>
      <c r="BC7" s="712"/>
      <c r="BD7" s="712"/>
      <c r="BE7" s="712"/>
      <c r="BF7" s="712"/>
      <c r="BG7" s="712"/>
      <c r="BH7" s="712"/>
      <c r="BI7" s="713"/>
      <c r="BJ7" s="711"/>
      <c r="BK7" s="712"/>
      <c r="BL7" s="712"/>
      <c r="BM7" s="712"/>
      <c r="BN7" s="712"/>
      <c r="BO7" s="712"/>
      <c r="BP7" s="712"/>
      <c r="BQ7" s="712"/>
      <c r="BR7" s="712"/>
      <c r="BS7" s="713"/>
      <c r="BT7" s="711" t="s">
        <v>749</v>
      </c>
      <c r="BU7" s="712"/>
      <c r="BV7" s="712"/>
      <c r="BW7" s="712"/>
      <c r="BX7" s="712"/>
      <c r="BY7" s="712"/>
      <c r="BZ7" s="712"/>
      <c r="CA7" s="712"/>
      <c r="CB7" s="712"/>
      <c r="CC7" s="712"/>
      <c r="CD7" s="711" t="s">
        <v>752</v>
      </c>
      <c r="CE7" s="712"/>
      <c r="CF7" s="712"/>
      <c r="CG7" s="712"/>
      <c r="CH7" s="712"/>
      <c r="CI7" s="712"/>
      <c r="CJ7" s="712"/>
      <c r="CK7" s="712"/>
      <c r="CL7" s="712"/>
      <c r="CM7" s="713"/>
      <c r="CN7" s="711" t="s">
        <v>753</v>
      </c>
      <c r="CO7" s="712"/>
      <c r="CP7" s="712"/>
      <c r="CQ7" s="712"/>
      <c r="CR7" s="712"/>
      <c r="CS7" s="712"/>
      <c r="CT7" s="712"/>
      <c r="CU7" s="712"/>
      <c r="CV7" s="712"/>
      <c r="CW7" s="713"/>
      <c r="CX7" s="711"/>
      <c r="CY7" s="712"/>
      <c r="CZ7" s="712"/>
      <c r="DA7" s="712"/>
      <c r="DB7" s="712"/>
      <c r="DC7" s="712"/>
      <c r="DD7" s="712"/>
      <c r="DE7" s="712"/>
      <c r="DF7" s="712"/>
      <c r="DG7" s="713"/>
      <c r="DH7" s="711" t="s">
        <v>749</v>
      </c>
      <c r="DI7" s="712"/>
      <c r="DJ7" s="712"/>
      <c r="DK7" s="712"/>
      <c r="DL7" s="712"/>
      <c r="DM7" s="712"/>
      <c r="DN7" s="712"/>
      <c r="DO7" s="712"/>
      <c r="DP7" s="712"/>
      <c r="DQ7" s="712"/>
      <c r="DR7" s="711" t="s">
        <v>752</v>
      </c>
      <c r="DS7" s="712"/>
      <c r="DT7" s="712"/>
      <c r="DU7" s="712"/>
      <c r="DV7" s="712"/>
      <c r="DW7" s="712"/>
      <c r="DX7" s="712"/>
      <c r="DY7" s="712"/>
      <c r="DZ7" s="712"/>
      <c r="EA7" s="713"/>
      <c r="EB7" s="711" t="s">
        <v>753</v>
      </c>
      <c r="EC7" s="712"/>
      <c r="ED7" s="712"/>
      <c r="EE7" s="712"/>
      <c r="EF7" s="712"/>
      <c r="EG7" s="712"/>
      <c r="EH7" s="712"/>
      <c r="EI7" s="712"/>
      <c r="EJ7" s="712"/>
      <c r="EK7" s="712"/>
      <c r="EL7" s="110"/>
    </row>
    <row r="8" spans="1:142" s="2" customFormat="1" ht="11.25" x14ac:dyDescent="0.2">
      <c r="A8" s="712"/>
      <c r="B8" s="712"/>
      <c r="C8" s="712"/>
      <c r="D8" s="712"/>
      <c r="E8" s="712"/>
      <c r="F8" s="712"/>
      <c r="G8" s="712"/>
      <c r="H8" s="712"/>
      <c r="I8" s="712"/>
      <c r="J8" s="712"/>
      <c r="K8" s="712"/>
      <c r="L8" s="712"/>
      <c r="M8" s="712"/>
      <c r="N8" s="712"/>
      <c r="O8" s="712"/>
      <c r="P8" s="712"/>
      <c r="Q8" s="713"/>
      <c r="R8" s="711"/>
      <c r="S8" s="712"/>
      <c r="T8" s="712"/>
      <c r="U8" s="713"/>
      <c r="V8" s="708"/>
      <c r="W8" s="709"/>
      <c r="X8" s="709"/>
      <c r="Y8" s="709"/>
      <c r="Z8" s="709"/>
      <c r="AA8" s="709"/>
      <c r="AB8" s="709"/>
      <c r="AC8" s="709"/>
      <c r="AD8" s="709"/>
      <c r="AE8" s="710"/>
      <c r="AF8" s="708" t="s">
        <v>750</v>
      </c>
      <c r="AG8" s="709"/>
      <c r="AH8" s="709"/>
      <c r="AI8" s="709"/>
      <c r="AJ8" s="709"/>
      <c r="AK8" s="709"/>
      <c r="AL8" s="709"/>
      <c r="AM8" s="709"/>
      <c r="AN8" s="709"/>
      <c r="AO8" s="709"/>
      <c r="AP8" s="708"/>
      <c r="AQ8" s="709"/>
      <c r="AR8" s="709"/>
      <c r="AS8" s="709"/>
      <c r="AT8" s="709"/>
      <c r="AU8" s="709"/>
      <c r="AV8" s="709"/>
      <c r="AW8" s="709"/>
      <c r="AX8" s="709"/>
      <c r="AY8" s="710"/>
      <c r="AZ8" s="708" t="s">
        <v>754</v>
      </c>
      <c r="BA8" s="709"/>
      <c r="BB8" s="709"/>
      <c r="BC8" s="709"/>
      <c r="BD8" s="709"/>
      <c r="BE8" s="709"/>
      <c r="BF8" s="709"/>
      <c r="BG8" s="709"/>
      <c r="BH8" s="709"/>
      <c r="BI8" s="710"/>
      <c r="BJ8" s="708"/>
      <c r="BK8" s="709"/>
      <c r="BL8" s="709"/>
      <c r="BM8" s="709"/>
      <c r="BN8" s="709"/>
      <c r="BO8" s="709"/>
      <c r="BP8" s="709"/>
      <c r="BQ8" s="709"/>
      <c r="BR8" s="709"/>
      <c r="BS8" s="710"/>
      <c r="BT8" s="708" t="s">
        <v>750</v>
      </c>
      <c r="BU8" s="709"/>
      <c r="BV8" s="709"/>
      <c r="BW8" s="709"/>
      <c r="BX8" s="709"/>
      <c r="BY8" s="709"/>
      <c r="BZ8" s="709"/>
      <c r="CA8" s="709"/>
      <c r="CB8" s="709"/>
      <c r="CC8" s="709"/>
      <c r="CD8" s="708"/>
      <c r="CE8" s="709"/>
      <c r="CF8" s="709"/>
      <c r="CG8" s="709"/>
      <c r="CH8" s="709"/>
      <c r="CI8" s="709"/>
      <c r="CJ8" s="709"/>
      <c r="CK8" s="709"/>
      <c r="CL8" s="709"/>
      <c r="CM8" s="710"/>
      <c r="CN8" s="708" t="s">
        <v>754</v>
      </c>
      <c r="CO8" s="709"/>
      <c r="CP8" s="709"/>
      <c r="CQ8" s="709"/>
      <c r="CR8" s="709"/>
      <c r="CS8" s="709"/>
      <c r="CT8" s="709"/>
      <c r="CU8" s="709"/>
      <c r="CV8" s="709"/>
      <c r="CW8" s="710"/>
      <c r="CX8" s="708"/>
      <c r="CY8" s="709"/>
      <c r="CZ8" s="709"/>
      <c r="DA8" s="709"/>
      <c r="DB8" s="709"/>
      <c r="DC8" s="709"/>
      <c r="DD8" s="709"/>
      <c r="DE8" s="709"/>
      <c r="DF8" s="709"/>
      <c r="DG8" s="710"/>
      <c r="DH8" s="708" t="s">
        <v>750</v>
      </c>
      <c r="DI8" s="709"/>
      <c r="DJ8" s="709"/>
      <c r="DK8" s="709"/>
      <c r="DL8" s="709"/>
      <c r="DM8" s="709"/>
      <c r="DN8" s="709"/>
      <c r="DO8" s="709"/>
      <c r="DP8" s="709"/>
      <c r="DQ8" s="709"/>
      <c r="DR8" s="708"/>
      <c r="DS8" s="709"/>
      <c r="DT8" s="709"/>
      <c r="DU8" s="709"/>
      <c r="DV8" s="709"/>
      <c r="DW8" s="709"/>
      <c r="DX8" s="709"/>
      <c r="DY8" s="709"/>
      <c r="DZ8" s="709"/>
      <c r="EA8" s="710"/>
      <c r="EB8" s="708" t="s">
        <v>754</v>
      </c>
      <c r="EC8" s="709"/>
      <c r="ED8" s="709"/>
      <c r="EE8" s="709"/>
      <c r="EF8" s="709"/>
      <c r="EG8" s="709"/>
      <c r="EH8" s="709"/>
      <c r="EI8" s="709"/>
      <c r="EJ8" s="709"/>
      <c r="EK8" s="709"/>
      <c r="EL8" s="110"/>
    </row>
    <row r="9" spans="1:142" s="2" customFormat="1" ht="11.25" x14ac:dyDescent="0.2">
      <c r="A9" s="712"/>
      <c r="B9" s="712"/>
      <c r="C9" s="712"/>
      <c r="D9" s="712"/>
      <c r="E9" s="712"/>
      <c r="F9" s="712"/>
      <c r="G9" s="712"/>
      <c r="H9" s="712"/>
      <c r="I9" s="712"/>
      <c r="J9" s="712"/>
      <c r="K9" s="712"/>
      <c r="L9" s="712"/>
      <c r="M9" s="712"/>
      <c r="N9" s="712"/>
      <c r="O9" s="712"/>
      <c r="P9" s="712"/>
      <c r="Q9" s="713"/>
      <c r="R9" s="711"/>
      <c r="S9" s="712"/>
      <c r="T9" s="712"/>
      <c r="U9" s="713"/>
      <c r="V9" s="706" t="s">
        <v>755</v>
      </c>
      <c r="W9" s="252"/>
      <c r="X9" s="252"/>
      <c r="Y9" s="252"/>
      <c r="Z9" s="707"/>
      <c r="AA9" s="706" t="s">
        <v>758</v>
      </c>
      <c r="AB9" s="252"/>
      <c r="AC9" s="252"/>
      <c r="AD9" s="252"/>
      <c r="AE9" s="707"/>
      <c r="AF9" s="706" t="s">
        <v>755</v>
      </c>
      <c r="AG9" s="252"/>
      <c r="AH9" s="252"/>
      <c r="AI9" s="252"/>
      <c r="AJ9" s="707"/>
      <c r="AK9" s="706" t="s">
        <v>758</v>
      </c>
      <c r="AL9" s="252"/>
      <c r="AM9" s="252"/>
      <c r="AN9" s="252"/>
      <c r="AO9" s="707"/>
      <c r="AP9" s="706" t="s">
        <v>755</v>
      </c>
      <c r="AQ9" s="252"/>
      <c r="AR9" s="252"/>
      <c r="AS9" s="252"/>
      <c r="AT9" s="707"/>
      <c r="AU9" s="706" t="s">
        <v>758</v>
      </c>
      <c r="AV9" s="252"/>
      <c r="AW9" s="252"/>
      <c r="AX9" s="252"/>
      <c r="AY9" s="707"/>
      <c r="AZ9" s="706" t="s">
        <v>755</v>
      </c>
      <c r="BA9" s="252"/>
      <c r="BB9" s="252"/>
      <c r="BC9" s="252"/>
      <c r="BD9" s="707"/>
      <c r="BE9" s="706" t="s">
        <v>758</v>
      </c>
      <c r="BF9" s="252"/>
      <c r="BG9" s="252"/>
      <c r="BH9" s="252"/>
      <c r="BI9" s="707"/>
      <c r="BJ9" s="706" t="s">
        <v>755</v>
      </c>
      <c r="BK9" s="252"/>
      <c r="BL9" s="252"/>
      <c r="BM9" s="252"/>
      <c r="BN9" s="707"/>
      <c r="BO9" s="706" t="s">
        <v>758</v>
      </c>
      <c r="BP9" s="252"/>
      <c r="BQ9" s="252"/>
      <c r="BR9" s="252"/>
      <c r="BS9" s="707"/>
      <c r="BT9" s="706" t="s">
        <v>755</v>
      </c>
      <c r="BU9" s="252"/>
      <c r="BV9" s="252"/>
      <c r="BW9" s="252"/>
      <c r="BX9" s="707"/>
      <c r="BY9" s="706" t="s">
        <v>758</v>
      </c>
      <c r="BZ9" s="252"/>
      <c r="CA9" s="252"/>
      <c r="CB9" s="252"/>
      <c r="CC9" s="707"/>
      <c r="CD9" s="706" t="s">
        <v>755</v>
      </c>
      <c r="CE9" s="252"/>
      <c r="CF9" s="252"/>
      <c r="CG9" s="252"/>
      <c r="CH9" s="707"/>
      <c r="CI9" s="706" t="s">
        <v>758</v>
      </c>
      <c r="CJ9" s="252"/>
      <c r="CK9" s="252"/>
      <c r="CL9" s="252"/>
      <c r="CM9" s="707"/>
      <c r="CN9" s="706" t="s">
        <v>755</v>
      </c>
      <c r="CO9" s="252"/>
      <c r="CP9" s="252"/>
      <c r="CQ9" s="252"/>
      <c r="CR9" s="707"/>
      <c r="CS9" s="706" t="s">
        <v>758</v>
      </c>
      <c r="CT9" s="252"/>
      <c r="CU9" s="252"/>
      <c r="CV9" s="252"/>
      <c r="CW9" s="707"/>
      <c r="CX9" s="706" t="s">
        <v>755</v>
      </c>
      <c r="CY9" s="252"/>
      <c r="CZ9" s="252"/>
      <c r="DA9" s="252"/>
      <c r="DB9" s="707"/>
      <c r="DC9" s="706" t="s">
        <v>758</v>
      </c>
      <c r="DD9" s="252"/>
      <c r="DE9" s="252"/>
      <c r="DF9" s="252"/>
      <c r="DG9" s="707"/>
      <c r="DH9" s="706" t="s">
        <v>755</v>
      </c>
      <c r="DI9" s="252"/>
      <c r="DJ9" s="252"/>
      <c r="DK9" s="252"/>
      <c r="DL9" s="707"/>
      <c r="DM9" s="706" t="s">
        <v>758</v>
      </c>
      <c r="DN9" s="252"/>
      <c r="DO9" s="252"/>
      <c r="DP9" s="252"/>
      <c r="DQ9" s="707"/>
      <c r="DR9" s="706" t="s">
        <v>755</v>
      </c>
      <c r="DS9" s="252"/>
      <c r="DT9" s="252"/>
      <c r="DU9" s="252"/>
      <c r="DV9" s="707"/>
      <c r="DW9" s="706" t="s">
        <v>758</v>
      </c>
      <c r="DX9" s="252"/>
      <c r="DY9" s="252"/>
      <c r="DZ9" s="252"/>
      <c r="EA9" s="707"/>
      <c r="EB9" s="706" t="s">
        <v>755</v>
      </c>
      <c r="EC9" s="252"/>
      <c r="ED9" s="252"/>
      <c r="EE9" s="252"/>
      <c r="EF9" s="707"/>
      <c r="EG9" s="706" t="s">
        <v>758</v>
      </c>
      <c r="EH9" s="252"/>
      <c r="EI9" s="252"/>
      <c r="EJ9" s="252"/>
      <c r="EK9" s="252"/>
      <c r="EL9" s="110"/>
    </row>
    <row r="10" spans="1:142" s="2" customFormat="1" ht="11.25" x14ac:dyDescent="0.2">
      <c r="A10" s="712"/>
      <c r="B10" s="712"/>
      <c r="C10" s="712"/>
      <c r="D10" s="712"/>
      <c r="E10" s="712"/>
      <c r="F10" s="712"/>
      <c r="G10" s="712"/>
      <c r="H10" s="712"/>
      <c r="I10" s="712"/>
      <c r="J10" s="712"/>
      <c r="K10" s="712"/>
      <c r="L10" s="712"/>
      <c r="M10" s="712"/>
      <c r="N10" s="712"/>
      <c r="O10" s="712"/>
      <c r="P10" s="712"/>
      <c r="Q10" s="713"/>
      <c r="R10" s="711"/>
      <c r="S10" s="712"/>
      <c r="T10" s="712"/>
      <c r="U10" s="713"/>
      <c r="V10" s="711" t="s">
        <v>756</v>
      </c>
      <c r="W10" s="712"/>
      <c r="X10" s="712"/>
      <c r="Y10" s="712"/>
      <c r="Z10" s="713"/>
      <c r="AA10" s="711" t="s">
        <v>759</v>
      </c>
      <c r="AB10" s="712"/>
      <c r="AC10" s="712"/>
      <c r="AD10" s="712"/>
      <c r="AE10" s="713"/>
      <c r="AF10" s="711" t="s">
        <v>756</v>
      </c>
      <c r="AG10" s="712"/>
      <c r="AH10" s="712"/>
      <c r="AI10" s="712"/>
      <c r="AJ10" s="713"/>
      <c r="AK10" s="711" t="s">
        <v>759</v>
      </c>
      <c r="AL10" s="712"/>
      <c r="AM10" s="712"/>
      <c r="AN10" s="712"/>
      <c r="AO10" s="713"/>
      <c r="AP10" s="711" t="s">
        <v>756</v>
      </c>
      <c r="AQ10" s="712"/>
      <c r="AR10" s="712"/>
      <c r="AS10" s="712"/>
      <c r="AT10" s="713"/>
      <c r="AU10" s="711" t="s">
        <v>759</v>
      </c>
      <c r="AV10" s="712"/>
      <c r="AW10" s="712"/>
      <c r="AX10" s="712"/>
      <c r="AY10" s="713"/>
      <c r="AZ10" s="711" t="s">
        <v>756</v>
      </c>
      <c r="BA10" s="712"/>
      <c r="BB10" s="712"/>
      <c r="BC10" s="712"/>
      <c r="BD10" s="713"/>
      <c r="BE10" s="711" t="s">
        <v>759</v>
      </c>
      <c r="BF10" s="712"/>
      <c r="BG10" s="712"/>
      <c r="BH10" s="712"/>
      <c r="BI10" s="713"/>
      <c r="BJ10" s="711" t="s">
        <v>756</v>
      </c>
      <c r="BK10" s="712"/>
      <c r="BL10" s="712"/>
      <c r="BM10" s="712"/>
      <c r="BN10" s="713"/>
      <c r="BO10" s="711" t="s">
        <v>759</v>
      </c>
      <c r="BP10" s="712"/>
      <c r="BQ10" s="712"/>
      <c r="BR10" s="712"/>
      <c r="BS10" s="713"/>
      <c r="BT10" s="711" t="s">
        <v>756</v>
      </c>
      <c r="BU10" s="712"/>
      <c r="BV10" s="712"/>
      <c r="BW10" s="712"/>
      <c r="BX10" s="713"/>
      <c r="BY10" s="711" t="s">
        <v>759</v>
      </c>
      <c r="BZ10" s="712"/>
      <c r="CA10" s="712"/>
      <c r="CB10" s="712"/>
      <c r="CC10" s="713"/>
      <c r="CD10" s="711" t="s">
        <v>756</v>
      </c>
      <c r="CE10" s="712"/>
      <c r="CF10" s="712"/>
      <c r="CG10" s="712"/>
      <c r="CH10" s="713"/>
      <c r="CI10" s="711" t="s">
        <v>759</v>
      </c>
      <c r="CJ10" s="712"/>
      <c r="CK10" s="712"/>
      <c r="CL10" s="712"/>
      <c r="CM10" s="713"/>
      <c r="CN10" s="711" t="s">
        <v>756</v>
      </c>
      <c r="CO10" s="712"/>
      <c r="CP10" s="712"/>
      <c r="CQ10" s="712"/>
      <c r="CR10" s="713"/>
      <c r="CS10" s="711" t="s">
        <v>759</v>
      </c>
      <c r="CT10" s="712"/>
      <c r="CU10" s="712"/>
      <c r="CV10" s="712"/>
      <c r="CW10" s="713"/>
      <c r="CX10" s="711" t="s">
        <v>756</v>
      </c>
      <c r="CY10" s="712"/>
      <c r="CZ10" s="712"/>
      <c r="DA10" s="712"/>
      <c r="DB10" s="713"/>
      <c r="DC10" s="711" t="s">
        <v>759</v>
      </c>
      <c r="DD10" s="712"/>
      <c r="DE10" s="712"/>
      <c r="DF10" s="712"/>
      <c r="DG10" s="713"/>
      <c r="DH10" s="711" t="s">
        <v>756</v>
      </c>
      <c r="DI10" s="712"/>
      <c r="DJ10" s="712"/>
      <c r="DK10" s="712"/>
      <c r="DL10" s="713"/>
      <c r="DM10" s="711" t="s">
        <v>759</v>
      </c>
      <c r="DN10" s="712"/>
      <c r="DO10" s="712"/>
      <c r="DP10" s="712"/>
      <c r="DQ10" s="713"/>
      <c r="DR10" s="711" t="s">
        <v>756</v>
      </c>
      <c r="DS10" s="712"/>
      <c r="DT10" s="712"/>
      <c r="DU10" s="712"/>
      <c r="DV10" s="713"/>
      <c r="DW10" s="711" t="s">
        <v>759</v>
      </c>
      <c r="DX10" s="712"/>
      <c r="DY10" s="712"/>
      <c r="DZ10" s="712"/>
      <c r="EA10" s="713"/>
      <c r="EB10" s="711" t="s">
        <v>756</v>
      </c>
      <c r="EC10" s="712"/>
      <c r="ED10" s="712"/>
      <c r="EE10" s="712"/>
      <c r="EF10" s="713"/>
      <c r="EG10" s="711" t="s">
        <v>759</v>
      </c>
      <c r="EH10" s="712"/>
      <c r="EI10" s="712"/>
      <c r="EJ10" s="712"/>
      <c r="EK10" s="712"/>
      <c r="EL10" s="110"/>
    </row>
    <row r="11" spans="1:142" s="2" customFormat="1" ht="11.25" x14ac:dyDescent="0.2">
      <c r="A11" s="709"/>
      <c r="B11" s="709"/>
      <c r="C11" s="709"/>
      <c r="D11" s="709"/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10"/>
      <c r="R11" s="708"/>
      <c r="S11" s="709"/>
      <c r="T11" s="709"/>
      <c r="U11" s="710"/>
      <c r="V11" s="708" t="s">
        <v>757</v>
      </c>
      <c r="W11" s="709"/>
      <c r="X11" s="709"/>
      <c r="Y11" s="709"/>
      <c r="Z11" s="710"/>
      <c r="AA11" s="708" t="s">
        <v>760</v>
      </c>
      <c r="AB11" s="709"/>
      <c r="AC11" s="709"/>
      <c r="AD11" s="709"/>
      <c r="AE11" s="710"/>
      <c r="AF11" s="708" t="s">
        <v>757</v>
      </c>
      <c r="AG11" s="709"/>
      <c r="AH11" s="709"/>
      <c r="AI11" s="709"/>
      <c r="AJ11" s="710"/>
      <c r="AK11" s="708" t="s">
        <v>760</v>
      </c>
      <c r="AL11" s="709"/>
      <c r="AM11" s="709"/>
      <c r="AN11" s="709"/>
      <c r="AO11" s="710"/>
      <c r="AP11" s="708" t="s">
        <v>757</v>
      </c>
      <c r="AQ11" s="709"/>
      <c r="AR11" s="709"/>
      <c r="AS11" s="709"/>
      <c r="AT11" s="710"/>
      <c r="AU11" s="708" t="s">
        <v>760</v>
      </c>
      <c r="AV11" s="709"/>
      <c r="AW11" s="709"/>
      <c r="AX11" s="709"/>
      <c r="AY11" s="710"/>
      <c r="AZ11" s="708" t="s">
        <v>757</v>
      </c>
      <c r="BA11" s="709"/>
      <c r="BB11" s="709"/>
      <c r="BC11" s="709"/>
      <c r="BD11" s="710"/>
      <c r="BE11" s="708" t="s">
        <v>760</v>
      </c>
      <c r="BF11" s="709"/>
      <c r="BG11" s="709"/>
      <c r="BH11" s="709"/>
      <c r="BI11" s="710"/>
      <c r="BJ11" s="708" t="s">
        <v>757</v>
      </c>
      <c r="BK11" s="709"/>
      <c r="BL11" s="709"/>
      <c r="BM11" s="709"/>
      <c r="BN11" s="710"/>
      <c r="BO11" s="708" t="s">
        <v>760</v>
      </c>
      <c r="BP11" s="709"/>
      <c r="BQ11" s="709"/>
      <c r="BR11" s="709"/>
      <c r="BS11" s="710"/>
      <c r="BT11" s="708" t="s">
        <v>757</v>
      </c>
      <c r="BU11" s="709"/>
      <c r="BV11" s="709"/>
      <c r="BW11" s="709"/>
      <c r="BX11" s="710"/>
      <c r="BY11" s="708" t="s">
        <v>760</v>
      </c>
      <c r="BZ11" s="709"/>
      <c r="CA11" s="709"/>
      <c r="CB11" s="709"/>
      <c r="CC11" s="710"/>
      <c r="CD11" s="708" t="s">
        <v>757</v>
      </c>
      <c r="CE11" s="709"/>
      <c r="CF11" s="709"/>
      <c r="CG11" s="709"/>
      <c r="CH11" s="710"/>
      <c r="CI11" s="708" t="s">
        <v>760</v>
      </c>
      <c r="CJ11" s="709"/>
      <c r="CK11" s="709"/>
      <c r="CL11" s="709"/>
      <c r="CM11" s="710"/>
      <c r="CN11" s="708" t="s">
        <v>757</v>
      </c>
      <c r="CO11" s="709"/>
      <c r="CP11" s="709"/>
      <c r="CQ11" s="709"/>
      <c r="CR11" s="710"/>
      <c r="CS11" s="708" t="s">
        <v>760</v>
      </c>
      <c r="CT11" s="709"/>
      <c r="CU11" s="709"/>
      <c r="CV11" s="709"/>
      <c r="CW11" s="710"/>
      <c r="CX11" s="708" t="s">
        <v>757</v>
      </c>
      <c r="CY11" s="709"/>
      <c r="CZ11" s="709"/>
      <c r="DA11" s="709"/>
      <c r="DB11" s="710"/>
      <c r="DC11" s="708" t="s">
        <v>760</v>
      </c>
      <c r="DD11" s="709"/>
      <c r="DE11" s="709"/>
      <c r="DF11" s="709"/>
      <c r="DG11" s="710"/>
      <c r="DH11" s="708" t="s">
        <v>757</v>
      </c>
      <c r="DI11" s="709"/>
      <c r="DJ11" s="709"/>
      <c r="DK11" s="709"/>
      <c r="DL11" s="710"/>
      <c r="DM11" s="708" t="s">
        <v>760</v>
      </c>
      <c r="DN11" s="709"/>
      <c r="DO11" s="709"/>
      <c r="DP11" s="709"/>
      <c r="DQ11" s="710"/>
      <c r="DR11" s="708" t="s">
        <v>757</v>
      </c>
      <c r="DS11" s="709"/>
      <c r="DT11" s="709"/>
      <c r="DU11" s="709"/>
      <c r="DV11" s="710"/>
      <c r="DW11" s="708" t="s">
        <v>760</v>
      </c>
      <c r="DX11" s="709"/>
      <c r="DY11" s="709"/>
      <c r="DZ11" s="709"/>
      <c r="EA11" s="710"/>
      <c r="EB11" s="708" t="s">
        <v>757</v>
      </c>
      <c r="EC11" s="709"/>
      <c r="ED11" s="709"/>
      <c r="EE11" s="709"/>
      <c r="EF11" s="710"/>
      <c r="EG11" s="708" t="s">
        <v>760</v>
      </c>
      <c r="EH11" s="709"/>
      <c r="EI11" s="709"/>
      <c r="EJ11" s="709"/>
      <c r="EK11" s="709"/>
      <c r="EL11" s="110"/>
    </row>
    <row r="12" spans="1:142" s="2" customFormat="1" ht="12" thickBot="1" x14ac:dyDescent="0.25">
      <c r="A12" s="725">
        <v>1</v>
      </c>
      <c r="B12" s="726"/>
      <c r="C12" s="726"/>
      <c r="D12" s="726"/>
      <c r="E12" s="726"/>
      <c r="F12" s="726"/>
      <c r="G12" s="726"/>
      <c r="H12" s="726"/>
      <c r="I12" s="726"/>
      <c r="J12" s="726"/>
      <c r="K12" s="726"/>
      <c r="L12" s="726"/>
      <c r="M12" s="726"/>
      <c r="N12" s="726"/>
      <c r="O12" s="726"/>
      <c r="P12" s="726"/>
      <c r="Q12" s="726"/>
      <c r="R12" s="715">
        <v>2</v>
      </c>
      <c r="S12" s="715"/>
      <c r="T12" s="715"/>
      <c r="U12" s="715"/>
      <c r="V12" s="715">
        <v>3</v>
      </c>
      <c r="W12" s="715"/>
      <c r="X12" s="715"/>
      <c r="Y12" s="715"/>
      <c r="Z12" s="715"/>
      <c r="AA12" s="715">
        <v>4</v>
      </c>
      <c r="AB12" s="715"/>
      <c r="AC12" s="715"/>
      <c r="AD12" s="715"/>
      <c r="AE12" s="715"/>
      <c r="AF12" s="715">
        <v>5</v>
      </c>
      <c r="AG12" s="715"/>
      <c r="AH12" s="715"/>
      <c r="AI12" s="715"/>
      <c r="AJ12" s="715"/>
      <c r="AK12" s="715">
        <v>6</v>
      </c>
      <c r="AL12" s="715"/>
      <c r="AM12" s="715"/>
      <c r="AN12" s="715"/>
      <c r="AO12" s="715"/>
      <c r="AP12" s="715">
        <v>7</v>
      </c>
      <c r="AQ12" s="715"/>
      <c r="AR12" s="715"/>
      <c r="AS12" s="715"/>
      <c r="AT12" s="715"/>
      <c r="AU12" s="715">
        <v>8</v>
      </c>
      <c r="AV12" s="715"/>
      <c r="AW12" s="715"/>
      <c r="AX12" s="715"/>
      <c r="AY12" s="715"/>
      <c r="AZ12" s="715">
        <v>9</v>
      </c>
      <c r="BA12" s="715"/>
      <c r="BB12" s="715"/>
      <c r="BC12" s="715"/>
      <c r="BD12" s="715"/>
      <c r="BE12" s="715">
        <v>10</v>
      </c>
      <c r="BF12" s="715"/>
      <c r="BG12" s="715"/>
      <c r="BH12" s="715"/>
      <c r="BI12" s="715"/>
      <c r="BJ12" s="715">
        <v>11</v>
      </c>
      <c r="BK12" s="715"/>
      <c r="BL12" s="715"/>
      <c r="BM12" s="715"/>
      <c r="BN12" s="715"/>
      <c r="BO12" s="715">
        <v>12</v>
      </c>
      <c r="BP12" s="715"/>
      <c r="BQ12" s="715"/>
      <c r="BR12" s="715"/>
      <c r="BS12" s="715"/>
      <c r="BT12" s="715">
        <v>13</v>
      </c>
      <c r="BU12" s="715"/>
      <c r="BV12" s="715"/>
      <c r="BW12" s="715"/>
      <c r="BX12" s="715"/>
      <c r="BY12" s="715">
        <v>14</v>
      </c>
      <c r="BZ12" s="715"/>
      <c r="CA12" s="715"/>
      <c r="CB12" s="715"/>
      <c r="CC12" s="715"/>
      <c r="CD12" s="715">
        <v>15</v>
      </c>
      <c r="CE12" s="715"/>
      <c r="CF12" s="715"/>
      <c r="CG12" s="715"/>
      <c r="CH12" s="715"/>
      <c r="CI12" s="715">
        <v>16</v>
      </c>
      <c r="CJ12" s="715"/>
      <c r="CK12" s="715"/>
      <c r="CL12" s="715"/>
      <c r="CM12" s="715"/>
      <c r="CN12" s="715">
        <v>17</v>
      </c>
      <c r="CO12" s="715"/>
      <c r="CP12" s="715"/>
      <c r="CQ12" s="715"/>
      <c r="CR12" s="715"/>
      <c r="CS12" s="715">
        <v>18</v>
      </c>
      <c r="CT12" s="715"/>
      <c r="CU12" s="715"/>
      <c r="CV12" s="715"/>
      <c r="CW12" s="715"/>
      <c r="CX12" s="715">
        <v>19</v>
      </c>
      <c r="CY12" s="715"/>
      <c r="CZ12" s="715"/>
      <c r="DA12" s="715"/>
      <c r="DB12" s="715"/>
      <c r="DC12" s="715">
        <v>20</v>
      </c>
      <c r="DD12" s="715"/>
      <c r="DE12" s="715"/>
      <c r="DF12" s="715"/>
      <c r="DG12" s="715"/>
      <c r="DH12" s="715">
        <v>21</v>
      </c>
      <c r="DI12" s="715"/>
      <c r="DJ12" s="715"/>
      <c r="DK12" s="715"/>
      <c r="DL12" s="715"/>
      <c r="DM12" s="715">
        <v>22</v>
      </c>
      <c r="DN12" s="715"/>
      <c r="DO12" s="715"/>
      <c r="DP12" s="715"/>
      <c r="DQ12" s="715"/>
      <c r="DR12" s="715">
        <v>23</v>
      </c>
      <c r="DS12" s="715"/>
      <c r="DT12" s="715"/>
      <c r="DU12" s="715"/>
      <c r="DV12" s="715"/>
      <c r="DW12" s="715">
        <v>24</v>
      </c>
      <c r="DX12" s="715"/>
      <c r="DY12" s="715"/>
      <c r="DZ12" s="715"/>
      <c r="EA12" s="715"/>
      <c r="EB12" s="715">
        <v>25</v>
      </c>
      <c r="EC12" s="715"/>
      <c r="ED12" s="715"/>
      <c r="EE12" s="715"/>
      <c r="EF12" s="715"/>
      <c r="EG12" s="715">
        <v>26</v>
      </c>
      <c r="EH12" s="715"/>
      <c r="EI12" s="715"/>
      <c r="EJ12" s="715"/>
      <c r="EK12" s="706"/>
      <c r="EL12" s="110"/>
    </row>
    <row r="13" spans="1:142" s="2" customFormat="1" ht="13.5" customHeight="1" x14ac:dyDescent="0.2">
      <c r="A13" s="727" t="s">
        <v>644</v>
      </c>
      <c r="B13" s="727"/>
      <c r="C13" s="727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39" t="s">
        <v>40</v>
      </c>
      <c r="S13" s="740"/>
      <c r="T13" s="740"/>
      <c r="U13" s="740"/>
      <c r="V13" s="714"/>
      <c r="W13" s="714"/>
      <c r="X13" s="714"/>
      <c r="Y13" s="714"/>
      <c r="Z13" s="714"/>
      <c r="AA13" s="714"/>
      <c r="AB13" s="714"/>
      <c r="AC13" s="714"/>
      <c r="AD13" s="714"/>
      <c r="AE13" s="714"/>
      <c r="AF13" s="714"/>
      <c r="AG13" s="714"/>
      <c r="AH13" s="714"/>
      <c r="AI13" s="714"/>
      <c r="AJ13" s="714"/>
      <c r="AK13" s="714"/>
      <c r="AL13" s="714"/>
      <c r="AM13" s="714"/>
      <c r="AN13" s="714"/>
      <c r="AO13" s="714"/>
      <c r="AP13" s="714"/>
      <c r="AQ13" s="714"/>
      <c r="AR13" s="714"/>
      <c r="AS13" s="714"/>
      <c r="AT13" s="714"/>
      <c r="AU13" s="714"/>
      <c r="AV13" s="714"/>
      <c r="AW13" s="714"/>
      <c r="AX13" s="714"/>
      <c r="AY13" s="714"/>
      <c r="AZ13" s="714"/>
      <c r="BA13" s="714"/>
      <c r="BB13" s="714"/>
      <c r="BC13" s="714"/>
      <c r="BD13" s="714"/>
      <c r="BE13" s="714"/>
      <c r="BF13" s="714"/>
      <c r="BG13" s="714"/>
      <c r="BH13" s="714"/>
      <c r="BI13" s="714"/>
      <c r="BJ13" s="714"/>
      <c r="BK13" s="714"/>
      <c r="BL13" s="714"/>
      <c r="BM13" s="714"/>
      <c r="BN13" s="714"/>
      <c r="BO13" s="714"/>
      <c r="BP13" s="714"/>
      <c r="BQ13" s="714"/>
      <c r="BR13" s="714"/>
      <c r="BS13" s="714"/>
      <c r="BT13" s="714"/>
      <c r="BU13" s="714"/>
      <c r="BV13" s="714"/>
      <c r="BW13" s="714"/>
      <c r="BX13" s="714"/>
      <c r="BY13" s="714"/>
      <c r="BZ13" s="714"/>
      <c r="CA13" s="714"/>
      <c r="CB13" s="714"/>
      <c r="CC13" s="714"/>
      <c r="CD13" s="714"/>
      <c r="CE13" s="714"/>
      <c r="CF13" s="714"/>
      <c r="CG13" s="714"/>
      <c r="CH13" s="714"/>
      <c r="CI13" s="714"/>
      <c r="CJ13" s="714"/>
      <c r="CK13" s="714"/>
      <c r="CL13" s="714"/>
      <c r="CM13" s="714"/>
      <c r="CN13" s="714"/>
      <c r="CO13" s="714"/>
      <c r="CP13" s="714"/>
      <c r="CQ13" s="714"/>
      <c r="CR13" s="714"/>
      <c r="CS13" s="714"/>
      <c r="CT13" s="714"/>
      <c r="CU13" s="714"/>
      <c r="CV13" s="714"/>
      <c r="CW13" s="714"/>
      <c r="CX13" s="714"/>
      <c r="CY13" s="714"/>
      <c r="CZ13" s="714"/>
      <c r="DA13" s="714"/>
      <c r="DB13" s="714"/>
      <c r="DC13" s="714"/>
      <c r="DD13" s="714"/>
      <c r="DE13" s="714"/>
      <c r="DF13" s="714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714"/>
      <c r="DW13" s="714"/>
      <c r="DX13" s="714"/>
      <c r="DY13" s="714"/>
      <c r="DZ13" s="714"/>
      <c r="EA13" s="714"/>
      <c r="EB13" s="714"/>
      <c r="EC13" s="714"/>
      <c r="ED13" s="714"/>
      <c r="EE13" s="714"/>
      <c r="EF13" s="714"/>
      <c r="EG13" s="714"/>
      <c r="EH13" s="714"/>
      <c r="EI13" s="714"/>
      <c r="EJ13" s="714"/>
      <c r="EK13" s="724"/>
    </row>
    <row r="14" spans="1:142" s="2" customFormat="1" ht="11.25" x14ac:dyDescent="0.2">
      <c r="A14" s="720" t="s">
        <v>785</v>
      </c>
      <c r="B14" s="720"/>
      <c r="C14" s="720"/>
      <c r="D14" s="720"/>
      <c r="E14" s="720"/>
      <c r="F14" s="720"/>
      <c r="G14" s="720"/>
      <c r="H14" s="720"/>
      <c r="I14" s="720"/>
      <c r="J14" s="720"/>
      <c r="K14" s="720"/>
      <c r="L14" s="720"/>
      <c r="M14" s="720"/>
      <c r="N14" s="720"/>
      <c r="O14" s="720"/>
      <c r="P14" s="720"/>
      <c r="Q14" s="720"/>
      <c r="R14" s="728" t="s">
        <v>281</v>
      </c>
      <c r="S14" s="729"/>
      <c r="T14" s="729"/>
      <c r="U14" s="729"/>
      <c r="V14" s="716"/>
      <c r="W14" s="716"/>
      <c r="X14" s="716"/>
      <c r="Y14" s="716"/>
      <c r="Z14" s="716"/>
      <c r="AA14" s="716"/>
      <c r="AB14" s="716"/>
      <c r="AC14" s="716"/>
      <c r="AD14" s="716"/>
      <c r="AE14" s="716"/>
      <c r="AF14" s="716"/>
      <c r="AG14" s="716"/>
      <c r="AH14" s="716"/>
      <c r="AI14" s="716"/>
      <c r="AJ14" s="716"/>
      <c r="AK14" s="716"/>
      <c r="AL14" s="716"/>
      <c r="AM14" s="716"/>
      <c r="AN14" s="716"/>
      <c r="AO14" s="716"/>
      <c r="AP14" s="716"/>
      <c r="AQ14" s="716"/>
      <c r="AR14" s="716"/>
      <c r="AS14" s="716"/>
      <c r="AT14" s="716"/>
      <c r="AU14" s="716"/>
      <c r="AV14" s="716"/>
      <c r="AW14" s="716"/>
      <c r="AX14" s="716"/>
      <c r="AY14" s="716"/>
      <c r="AZ14" s="716"/>
      <c r="BA14" s="716"/>
      <c r="BB14" s="716"/>
      <c r="BC14" s="716"/>
      <c r="BD14" s="716"/>
      <c r="BE14" s="716"/>
      <c r="BF14" s="716"/>
      <c r="BG14" s="716"/>
      <c r="BH14" s="716"/>
      <c r="BI14" s="716"/>
      <c r="BJ14" s="716"/>
      <c r="BK14" s="716"/>
      <c r="BL14" s="716"/>
      <c r="BM14" s="716"/>
      <c r="BN14" s="716"/>
      <c r="BO14" s="716"/>
      <c r="BP14" s="716"/>
      <c r="BQ14" s="716"/>
      <c r="BR14" s="716"/>
      <c r="BS14" s="716"/>
      <c r="BT14" s="716"/>
      <c r="BU14" s="716"/>
      <c r="BV14" s="716"/>
      <c r="BW14" s="716"/>
      <c r="BX14" s="716"/>
      <c r="BY14" s="716"/>
      <c r="BZ14" s="716"/>
      <c r="CA14" s="716"/>
      <c r="CB14" s="716"/>
      <c r="CC14" s="716"/>
      <c r="CD14" s="716"/>
      <c r="CE14" s="716"/>
      <c r="CF14" s="716"/>
      <c r="CG14" s="716"/>
      <c r="CH14" s="716"/>
      <c r="CI14" s="716"/>
      <c r="CJ14" s="716"/>
      <c r="CK14" s="716"/>
      <c r="CL14" s="716"/>
      <c r="CM14" s="716"/>
      <c r="CN14" s="716"/>
      <c r="CO14" s="716"/>
      <c r="CP14" s="716"/>
      <c r="CQ14" s="716"/>
      <c r="CR14" s="716"/>
      <c r="CS14" s="716"/>
      <c r="CT14" s="716"/>
      <c r="CU14" s="716"/>
      <c r="CV14" s="716"/>
      <c r="CW14" s="716"/>
      <c r="CX14" s="716"/>
      <c r="CY14" s="716"/>
      <c r="CZ14" s="716"/>
      <c r="DA14" s="716"/>
      <c r="DB14" s="716"/>
      <c r="DC14" s="716"/>
      <c r="DD14" s="716"/>
      <c r="DE14" s="716"/>
      <c r="DF14" s="716"/>
      <c r="DG14" s="716"/>
      <c r="DH14" s="716"/>
      <c r="DI14" s="716"/>
      <c r="DJ14" s="716"/>
      <c r="DK14" s="716"/>
      <c r="DL14" s="716"/>
      <c r="DM14" s="716"/>
      <c r="DN14" s="716"/>
      <c r="DO14" s="716"/>
      <c r="DP14" s="716"/>
      <c r="DQ14" s="716"/>
      <c r="DR14" s="716"/>
      <c r="DS14" s="716"/>
      <c r="DT14" s="716"/>
      <c r="DU14" s="716"/>
      <c r="DV14" s="716"/>
      <c r="DW14" s="716"/>
      <c r="DX14" s="716"/>
      <c r="DY14" s="716"/>
      <c r="DZ14" s="716"/>
      <c r="EA14" s="716"/>
      <c r="EB14" s="716"/>
      <c r="EC14" s="716"/>
      <c r="ED14" s="716"/>
      <c r="EE14" s="716"/>
      <c r="EF14" s="716"/>
      <c r="EG14" s="716"/>
      <c r="EH14" s="716"/>
      <c r="EI14" s="716"/>
      <c r="EJ14" s="716"/>
      <c r="EK14" s="717"/>
    </row>
    <row r="15" spans="1:142" s="2" customFormat="1" ht="11.25" x14ac:dyDescent="0.2">
      <c r="A15" s="721" t="s">
        <v>786</v>
      </c>
      <c r="B15" s="721"/>
      <c r="C15" s="721"/>
      <c r="D15" s="721"/>
      <c r="E15" s="721"/>
      <c r="F15" s="721"/>
      <c r="G15" s="721"/>
      <c r="H15" s="721"/>
      <c r="I15" s="721"/>
      <c r="J15" s="721"/>
      <c r="K15" s="721"/>
      <c r="L15" s="721"/>
      <c r="M15" s="721"/>
      <c r="N15" s="721"/>
      <c r="O15" s="721"/>
      <c r="P15" s="721"/>
      <c r="Q15" s="721"/>
      <c r="R15" s="728"/>
      <c r="S15" s="729"/>
      <c r="T15" s="729"/>
      <c r="U15" s="729"/>
      <c r="V15" s="716"/>
      <c r="W15" s="716"/>
      <c r="X15" s="716"/>
      <c r="Y15" s="716"/>
      <c r="Z15" s="716"/>
      <c r="AA15" s="716"/>
      <c r="AB15" s="716"/>
      <c r="AC15" s="716"/>
      <c r="AD15" s="716"/>
      <c r="AE15" s="716"/>
      <c r="AF15" s="716"/>
      <c r="AG15" s="716"/>
      <c r="AH15" s="716"/>
      <c r="AI15" s="716"/>
      <c r="AJ15" s="716"/>
      <c r="AK15" s="716"/>
      <c r="AL15" s="716"/>
      <c r="AM15" s="716"/>
      <c r="AN15" s="716"/>
      <c r="AO15" s="716"/>
      <c r="AP15" s="716"/>
      <c r="AQ15" s="716"/>
      <c r="AR15" s="716"/>
      <c r="AS15" s="716"/>
      <c r="AT15" s="716"/>
      <c r="AU15" s="716"/>
      <c r="AV15" s="716"/>
      <c r="AW15" s="716"/>
      <c r="AX15" s="716"/>
      <c r="AY15" s="716"/>
      <c r="AZ15" s="716"/>
      <c r="BA15" s="716"/>
      <c r="BB15" s="716"/>
      <c r="BC15" s="716"/>
      <c r="BD15" s="716"/>
      <c r="BE15" s="716"/>
      <c r="BF15" s="716"/>
      <c r="BG15" s="716"/>
      <c r="BH15" s="716"/>
      <c r="BI15" s="716"/>
      <c r="BJ15" s="716"/>
      <c r="BK15" s="716"/>
      <c r="BL15" s="716"/>
      <c r="BM15" s="716"/>
      <c r="BN15" s="716"/>
      <c r="BO15" s="716"/>
      <c r="BP15" s="716"/>
      <c r="BQ15" s="716"/>
      <c r="BR15" s="716"/>
      <c r="BS15" s="716"/>
      <c r="BT15" s="716"/>
      <c r="BU15" s="716"/>
      <c r="BV15" s="716"/>
      <c r="BW15" s="716"/>
      <c r="BX15" s="716"/>
      <c r="BY15" s="716"/>
      <c r="BZ15" s="716"/>
      <c r="CA15" s="716"/>
      <c r="CB15" s="716"/>
      <c r="CC15" s="716"/>
      <c r="CD15" s="716"/>
      <c r="CE15" s="716"/>
      <c r="CF15" s="716"/>
      <c r="CG15" s="716"/>
      <c r="CH15" s="716"/>
      <c r="CI15" s="716"/>
      <c r="CJ15" s="716"/>
      <c r="CK15" s="716"/>
      <c r="CL15" s="716"/>
      <c r="CM15" s="716"/>
      <c r="CN15" s="716"/>
      <c r="CO15" s="716"/>
      <c r="CP15" s="716"/>
      <c r="CQ15" s="716"/>
      <c r="CR15" s="716"/>
      <c r="CS15" s="716"/>
      <c r="CT15" s="716"/>
      <c r="CU15" s="716"/>
      <c r="CV15" s="716"/>
      <c r="CW15" s="716"/>
      <c r="CX15" s="716"/>
      <c r="CY15" s="716"/>
      <c r="CZ15" s="716"/>
      <c r="DA15" s="716"/>
      <c r="DB15" s="716"/>
      <c r="DC15" s="716"/>
      <c r="DD15" s="716"/>
      <c r="DE15" s="716"/>
      <c r="DF15" s="71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716"/>
      <c r="DW15" s="716"/>
      <c r="DX15" s="716"/>
      <c r="DY15" s="716"/>
      <c r="DZ15" s="716"/>
      <c r="EA15" s="716"/>
      <c r="EB15" s="716"/>
      <c r="EC15" s="716"/>
      <c r="ED15" s="716"/>
      <c r="EE15" s="716"/>
      <c r="EF15" s="716"/>
      <c r="EG15" s="716"/>
      <c r="EH15" s="716"/>
      <c r="EI15" s="716"/>
      <c r="EJ15" s="716"/>
      <c r="EK15" s="717"/>
    </row>
    <row r="16" spans="1:142" s="2" customFormat="1" ht="11.25" x14ac:dyDescent="0.2">
      <c r="A16" s="722" t="s">
        <v>787</v>
      </c>
      <c r="B16" s="722"/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2"/>
      <c r="N16" s="722"/>
      <c r="O16" s="722"/>
      <c r="P16" s="722"/>
      <c r="Q16" s="722"/>
      <c r="R16" s="728"/>
      <c r="S16" s="729"/>
      <c r="T16" s="729"/>
      <c r="U16" s="729"/>
      <c r="V16" s="716"/>
      <c r="W16" s="716"/>
      <c r="X16" s="716"/>
      <c r="Y16" s="716"/>
      <c r="Z16" s="716"/>
      <c r="AA16" s="716"/>
      <c r="AB16" s="716"/>
      <c r="AC16" s="716"/>
      <c r="AD16" s="716"/>
      <c r="AE16" s="716"/>
      <c r="AF16" s="716"/>
      <c r="AG16" s="716"/>
      <c r="AH16" s="716"/>
      <c r="AI16" s="716"/>
      <c r="AJ16" s="716"/>
      <c r="AK16" s="716"/>
      <c r="AL16" s="716"/>
      <c r="AM16" s="716"/>
      <c r="AN16" s="716"/>
      <c r="AO16" s="716"/>
      <c r="AP16" s="716"/>
      <c r="AQ16" s="716"/>
      <c r="AR16" s="716"/>
      <c r="AS16" s="716"/>
      <c r="AT16" s="716"/>
      <c r="AU16" s="716"/>
      <c r="AV16" s="716"/>
      <c r="AW16" s="716"/>
      <c r="AX16" s="716"/>
      <c r="AY16" s="716"/>
      <c r="AZ16" s="716"/>
      <c r="BA16" s="716"/>
      <c r="BB16" s="716"/>
      <c r="BC16" s="716"/>
      <c r="BD16" s="716"/>
      <c r="BE16" s="716"/>
      <c r="BF16" s="716"/>
      <c r="BG16" s="716"/>
      <c r="BH16" s="716"/>
      <c r="BI16" s="716"/>
      <c r="BJ16" s="716"/>
      <c r="BK16" s="716"/>
      <c r="BL16" s="716"/>
      <c r="BM16" s="716"/>
      <c r="BN16" s="716"/>
      <c r="BO16" s="716"/>
      <c r="BP16" s="716"/>
      <c r="BQ16" s="716"/>
      <c r="BR16" s="716"/>
      <c r="BS16" s="716"/>
      <c r="BT16" s="716"/>
      <c r="BU16" s="716"/>
      <c r="BV16" s="716"/>
      <c r="BW16" s="716"/>
      <c r="BX16" s="716"/>
      <c r="BY16" s="716"/>
      <c r="BZ16" s="716"/>
      <c r="CA16" s="716"/>
      <c r="CB16" s="716"/>
      <c r="CC16" s="716"/>
      <c r="CD16" s="716"/>
      <c r="CE16" s="716"/>
      <c r="CF16" s="716"/>
      <c r="CG16" s="716"/>
      <c r="CH16" s="716"/>
      <c r="CI16" s="716"/>
      <c r="CJ16" s="716"/>
      <c r="CK16" s="716"/>
      <c r="CL16" s="716"/>
      <c r="CM16" s="716"/>
      <c r="CN16" s="716"/>
      <c r="CO16" s="716"/>
      <c r="CP16" s="716"/>
      <c r="CQ16" s="716"/>
      <c r="CR16" s="716"/>
      <c r="CS16" s="716"/>
      <c r="CT16" s="716"/>
      <c r="CU16" s="716"/>
      <c r="CV16" s="716"/>
      <c r="CW16" s="716"/>
      <c r="CX16" s="716"/>
      <c r="CY16" s="716"/>
      <c r="CZ16" s="716"/>
      <c r="DA16" s="716"/>
      <c r="DB16" s="716"/>
      <c r="DC16" s="716"/>
      <c r="DD16" s="716"/>
      <c r="DE16" s="716"/>
      <c r="DF16" s="71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716"/>
      <c r="DW16" s="716"/>
      <c r="DX16" s="716"/>
      <c r="DY16" s="716"/>
      <c r="DZ16" s="716"/>
      <c r="EA16" s="716"/>
      <c r="EB16" s="716"/>
      <c r="EC16" s="716"/>
      <c r="ED16" s="716"/>
      <c r="EE16" s="716"/>
      <c r="EF16" s="716"/>
      <c r="EG16" s="716"/>
      <c r="EH16" s="716"/>
      <c r="EI16" s="716"/>
      <c r="EJ16" s="716"/>
      <c r="EK16" s="717"/>
    </row>
    <row r="17" spans="1:141" s="2" customFormat="1" ht="11.25" x14ac:dyDescent="0.2">
      <c r="A17" s="723" t="s">
        <v>784</v>
      </c>
      <c r="B17" s="723"/>
      <c r="C17" s="723"/>
      <c r="D17" s="723"/>
      <c r="E17" s="723"/>
      <c r="F17" s="723"/>
      <c r="G17" s="723"/>
      <c r="H17" s="723"/>
      <c r="I17" s="723"/>
      <c r="J17" s="723"/>
      <c r="K17" s="723"/>
      <c r="L17" s="723"/>
      <c r="M17" s="723"/>
      <c r="N17" s="723"/>
      <c r="O17" s="723"/>
      <c r="P17" s="723"/>
      <c r="Q17" s="723"/>
      <c r="R17" s="728" t="s">
        <v>669</v>
      </c>
      <c r="S17" s="729"/>
      <c r="T17" s="729"/>
      <c r="U17" s="729"/>
      <c r="V17" s="716"/>
      <c r="W17" s="716"/>
      <c r="X17" s="716"/>
      <c r="Y17" s="716"/>
      <c r="Z17" s="716"/>
      <c r="AA17" s="716"/>
      <c r="AB17" s="716"/>
      <c r="AC17" s="716"/>
      <c r="AD17" s="716"/>
      <c r="AE17" s="716"/>
      <c r="AF17" s="716"/>
      <c r="AG17" s="716"/>
      <c r="AH17" s="716"/>
      <c r="AI17" s="716"/>
      <c r="AJ17" s="716"/>
      <c r="AK17" s="716"/>
      <c r="AL17" s="716"/>
      <c r="AM17" s="716"/>
      <c r="AN17" s="716"/>
      <c r="AO17" s="716"/>
      <c r="AP17" s="716"/>
      <c r="AQ17" s="716"/>
      <c r="AR17" s="716"/>
      <c r="AS17" s="716"/>
      <c r="AT17" s="716"/>
      <c r="AU17" s="716"/>
      <c r="AV17" s="716"/>
      <c r="AW17" s="716"/>
      <c r="AX17" s="716"/>
      <c r="AY17" s="716"/>
      <c r="AZ17" s="716"/>
      <c r="BA17" s="716"/>
      <c r="BB17" s="716"/>
      <c r="BC17" s="716"/>
      <c r="BD17" s="716"/>
      <c r="BE17" s="716"/>
      <c r="BF17" s="716"/>
      <c r="BG17" s="716"/>
      <c r="BH17" s="716"/>
      <c r="BI17" s="716"/>
      <c r="BJ17" s="716"/>
      <c r="BK17" s="716"/>
      <c r="BL17" s="716"/>
      <c r="BM17" s="716"/>
      <c r="BN17" s="716"/>
      <c r="BO17" s="716"/>
      <c r="BP17" s="716"/>
      <c r="BQ17" s="716"/>
      <c r="BR17" s="716"/>
      <c r="BS17" s="716"/>
      <c r="BT17" s="716"/>
      <c r="BU17" s="716"/>
      <c r="BV17" s="716"/>
      <c r="BW17" s="716"/>
      <c r="BX17" s="716"/>
      <c r="BY17" s="716"/>
      <c r="BZ17" s="716"/>
      <c r="CA17" s="716"/>
      <c r="CB17" s="716"/>
      <c r="CC17" s="716"/>
      <c r="CD17" s="716"/>
      <c r="CE17" s="716"/>
      <c r="CF17" s="716"/>
      <c r="CG17" s="716"/>
      <c r="CH17" s="716"/>
      <c r="CI17" s="716"/>
      <c r="CJ17" s="716"/>
      <c r="CK17" s="716"/>
      <c r="CL17" s="716"/>
      <c r="CM17" s="716"/>
      <c r="CN17" s="716"/>
      <c r="CO17" s="716"/>
      <c r="CP17" s="716"/>
      <c r="CQ17" s="716"/>
      <c r="CR17" s="716"/>
      <c r="CS17" s="716"/>
      <c r="CT17" s="716"/>
      <c r="CU17" s="716"/>
      <c r="CV17" s="716"/>
      <c r="CW17" s="716"/>
      <c r="CX17" s="716"/>
      <c r="CY17" s="716"/>
      <c r="CZ17" s="716"/>
      <c r="DA17" s="716"/>
      <c r="DB17" s="716"/>
      <c r="DC17" s="716"/>
      <c r="DD17" s="716"/>
      <c r="DE17" s="716"/>
      <c r="DF17" s="71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716"/>
      <c r="DW17" s="716"/>
      <c r="DX17" s="716"/>
      <c r="DY17" s="716"/>
      <c r="DZ17" s="716"/>
      <c r="EA17" s="716"/>
      <c r="EB17" s="716"/>
      <c r="EC17" s="716"/>
      <c r="ED17" s="716"/>
      <c r="EE17" s="716"/>
      <c r="EF17" s="716"/>
      <c r="EG17" s="716"/>
      <c r="EH17" s="716"/>
      <c r="EI17" s="716"/>
      <c r="EJ17" s="716"/>
      <c r="EK17" s="717"/>
    </row>
    <row r="18" spans="1:141" s="2" customFormat="1" ht="11.25" x14ac:dyDescent="0.2">
      <c r="A18" s="719" t="s">
        <v>788</v>
      </c>
      <c r="B18" s="719"/>
      <c r="C18" s="719"/>
      <c r="D18" s="719"/>
      <c r="E18" s="719"/>
      <c r="F18" s="719"/>
      <c r="G18" s="719"/>
      <c r="H18" s="719"/>
      <c r="I18" s="719"/>
      <c r="J18" s="719"/>
      <c r="K18" s="719"/>
      <c r="L18" s="719"/>
      <c r="M18" s="719"/>
      <c r="N18" s="719"/>
      <c r="O18" s="719"/>
      <c r="P18" s="719"/>
      <c r="Q18" s="719"/>
      <c r="R18" s="728"/>
      <c r="S18" s="729"/>
      <c r="T18" s="729"/>
      <c r="U18" s="729"/>
      <c r="V18" s="716"/>
      <c r="W18" s="716"/>
      <c r="X18" s="716"/>
      <c r="Y18" s="716"/>
      <c r="Z18" s="716"/>
      <c r="AA18" s="716"/>
      <c r="AB18" s="716"/>
      <c r="AC18" s="716"/>
      <c r="AD18" s="716"/>
      <c r="AE18" s="716"/>
      <c r="AF18" s="716"/>
      <c r="AG18" s="716"/>
      <c r="AH18" s="716"/>
      <c r="AI18" s="716"/>
      <c r="AJ18" s="716"/>
      <c r="AK18" s="716"/>
      <c r="AL18" s="716"/>
      <c r="AM18" s="716"/>
      <c r="AN18" s="716"/>
      <c r="AO18" s="716"/>
      <c r="AP18" s="716"/>
      <c r="AQ18" s="716"/>
      <c r="AR18" s="716"/>
      <c r="AS18" s="716"/>
      <c r="AT18" s="716"/>
      <c r="AU18" s="716"/>
      <c r="AV18" s="716"/>
      <c r="AW18" s="716"/>
      <c r="AX18" s="716"/>
      <c r="AY18" s="716"/>
      <c r="AZ18" s="716"/>
      <c r="BA18" s="716"/>
      <c r="BB18" s="716"/>
      <c r="BC18" s="716"/>
      <c r="BD18" s="716"/>
      <c r="BE18" s="716"/>
      <c r="BF18" s="716"/>
      <c r="BG18" s="716"/>
      <c r="BH18" s="716"/>
      <c r="BI18" s="716"/>
      <c r="BJ18" s="716"/>
      <c r="BK18" s="716"/>
      <c r="BL18" s="716"/>
      <c r="BM18" s="716"/>
      <c r="BN18" s="716"/>
      <c r="BO18" s="716"/>
      <c r="BP18" s="716"/>
      <c r="BQ18" s="716"/>
      <c r="BR18" s="716"/>
      <c r="BS18" s="716"/>
      <c r="BT18" s="716"/>
      <c r="BU18" s="716"/>
      <c r="BV18" s="716"/>
      <c r="BW18" s="716"/>
      <c r="BX18" s="716"/>
      <c r="BY18" s="716"/>
      <c r="BZ18" s="716"/>
      <c r="CA18" s="716"/>
      <c r="CB18" s="716"/>
      <c r="CC18" s="716"/>
      <c r="CD18" s="716"/>
      <c r="CE18" s="716"/>
      <c r="CF18" s="716"/>
      <c r="CG18" s="716"/>
      <c r="CH18" s="716"/>
      <c r="CI18" s="716"/>
      <c r="CJ18" s="716"/>
      <c r="CK18" s="716"/>
      <c r="CL18" s="716"/>
      <c r="CM18" s="716"/>
      <c r="CN18" s="716"/>
      <c r="CO18" s="716"/>
      <c r="CP18" s="716"/>
      <c r="CQ18" s="716"/>
      <c r="CR18" s="716"/>
      <c r="CS18" s="716"/>
      <c r="CT18" s="716"/>
      <c r="CU18" s="716"/>
      <c r="CV18" s="716"/>
      <c r="CW18" s="716"/>
      <c r="CX18" s="716"/>
      <c r="CY18" s="716"/>
      <c r="CZ18" s="716"/>
      <c r="DA18" s="716"/>
      <c r="DB18" s="716"/>
      <c r="DC18" s="716"/>
      <c r="DD18" s="716"/>
      <c r="DE18" s="716"/>
      <c r="DF18" s="716"/>
      <c r="DG18" s="716"/>
      <c r="DH18" s="716"/>
      <c r="DI18" s="716"/>
      <c r="DJ18" s="716"/>
      <c r="DK18" s="716"/>
      <c r="DL18" s="716"/>
      <c r="DM18" s="716"/>
      <c r="DN18" s="716"/>
      <c r="DO18" s="716"/>
      <c r="DP18" s="716"/>
      <c r="DQ18" s="716"/>
      <c r="DR18" s="716"/>
      <c r="DS18" s="716"/>
      <c r="DT18" s="716"/>
      <c r="DU18" s="716"/>
      <c r="DV18" s="716"/>
      <c r="DW18" s="716"/>
      <c r="DX18" s="716"/>
      <c r="DY18" s="716"/>
      <c r="DZ18" s="716"/>
      <c r="EA18" s="716"/>
      <c r="EB18" s="716"/>
      <c r="EC18" s="716"/>
      <c r="ED18" s="716"/>
      <c r="EE18" s="716"/>
      <c r="EF18" s="716"/>
      <c r="EG18" s="716"/>
      <c r="EH18" s="716"/>
      <c r="EI18" s="716"/>
      <c r="EJ18" s="716"/>
      <c r="EK18" s="717"/>
    </row>
    <row r="19" spans="1:141" s="2" customFormat="1" ht="11.25" x14ac:dyDescent="0.2">
      <c r="A19" s="719" t="s">
        <v>789</v>
      </c>
      <c r="B19" s="719"/>
      <c r="C19" s="719"/>
      <c r="D19" s="719"/>
      <c r="E19" s="719"/>
      <c r="F19" s="719"/>
      <c r="G19" s="719"/>
      <c r="H19" s="719"/>
      <c r="I19" s="719"/>
      <c r="J19" s="719"/>
      <c r="K19" s="719"/>
      <c r="L19" s="719"/>
      <c r="M19" s="719"/>
      <c r="N19" s="719"/>
      <c r="O19" s="719"/>
      <c r="P19" s="719"/>
      <c r="Q19" s="719"/>
      <c r="R19" s="728"/>
      <c r="S19" s="729"/>
      <c r="T19" s="729"/>
      <c r="U19" s="729"/>
      <c r="V19" s="716"/>
      <c r="W19" s="716"/>
      <c r="X19" s="716"/>
      <c r="Y19" s="716"/>
      <c r="Z19" s="716"/>
      <c r="AA19" s="716"/>
      <c r="AB19" s="716"/>
      <c r="AC19" s="716"/>
      <c r="AD19" s="716"/>
      <c r="AE19" s="716"/>
      <c r="AF19" s="716"/>
      <c r="AG19" s="716"/>
      <c r="AH19" s="716"/>
      <c r="AI19" s="716"/>
      <c r="AJ19" s="716"/>
      <c r="AK19" s="716"/>
      <c r="AL19" s="716"/>
      <c r="AM19" s="716"/>
      <c r="AN19" s="716"/>
      <c r="AO19" s="716"/>
      <c r="AP19" s="716"/>
      <c r="AQ19" s="716"/>
      <c r="AR19" s="716"/>
      <c r="AS19" s="716"/>
      <c r="AT19" s="716"/>
      <c r="AU19" s="716"/>
      <c r="AV19" s="716"/>
      <c r="AW19" s="716"/>
      <c r="AX19" s="716"/>
      <c r="AY19" s="716"/>
      <c r="AZ19" s="716"/>
      <c r="BA19" s="716"/>
      <c r="BB19" s="716"/>
      <c r="BC19" s="716"/>
      <c r="BD19" s="716"/>
      <c r="BE19" s="716"/>
      <c r="BF19" s="716"/>
      <c r="BG19" s="716"/>
      <c r="BH19" s="716"/>
      <c r="BI19" s="716"/>
      <c r="BJ19" s="716"/>
      <c r="BK19" s="716"/>
      <c r="BL19" s="716"/>
      <c r="BM19" s="716"/>
      <c r="BN19" s="716"/>
      <c r="BO19" s="716"/>
      <c r="BP19" s="716"/>
      <c r="BQ19" s="716"/>
      <c r="BR19" s="716"/>
      <c r="BS19" s="716"/>
      <c r="BT19" s="716"/>
      <c r="BU19" s="716"/>
      <c r="BV19" s="716"/>
      <c r="BW19" s="716"/>
      <c r="BX19" s="716"/>
      <c r="BY19" s="716"/>
      <c r="BZ19" s="716"/>
      <c r="CA19" s="716"/>
      <c r="CB19" s="716"/>
      <c r="CC19" s="716"/>
      <c r="CD19" s="716"/>
      <c r="CE19" s="716"/>
      <c r="CF19" s="716"/>
      <c r="CG19" s="716"/>
      <c r="CH19" s="716"/>
      <c r="CI19" s="716"/>
      <c r="CJ19" s="716"/>
      <c r="CK19" s="716"/>
      <c r="CL19" s="716"/>
      <c r="CM19" s="716"/>
      <c r="CN19" s="716"/>
      <c r="CO19" s="716"/>
      <c r="CP19" s="716"/>
      <c r="CQ19" s="716"/>
      <c r="CR19" s="716"/>
      <c r="CS19" s="716"/>
      <c r="CT19" s="716"/>
      <c r="CU19" s="716"/>
      <c r="CV19" s="716"/>
      <c r="CW19" s="716"/>
      <c r="CX19" s="716"/>
      <c r="CY19" s="716"/>
      <c r="CZ19" s="716"/>
      <c r="DA19" s="716"/>
      <c r="DB19" s="716"/>
      <c r="DC19" s="716"/>
      <c r="DD19" s="716"/>
      <c r="DE19" s="716"/>
      <c r="DF19" s="71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  <c r="DV19" s="716"/>
      <c r="DW19" s="716"/>
      <c r="DX19" s="716"/>
      <c r="DY19" s="716"/>
      <c r="DZ19" s="716"/>
      <c r="EA19" s="716"/>
      <c r="EB19" s="716"/>
      <c r="EC19" s="716"/>
      <c r="ED19" s="716"/>
      <c r="EE19" s="716"/>
      <c r="EF19" s="716"/>
      <c r="EG19" s="716"/>
      <c r="EH19" s="716"/>
      <c r="EI19" s="716"/>
      <c r="EJ19" s="716"/>
      <c r="EK19" s="717"/>
    </row>
    <row r="20" spans="1:141" s="2" customFormat="1" ht="11.25" x14ac:dyDescent="0.2">
      <c r="A20" s="718" t="s">
        <v>791</v>
      </c>
      <c r="B20" s="718"/>
      <c r="C20" s="718"/>
      <c r="D20" s="718"/>
      <c r="E20" s="718"/>
      <c r="F20" s="718"/>
      <c r="G20" s="718"/>
      <c r="H20" s="718"/>
      <c r="I20" s="718"/>
      <c r="J20" s="718"/>
      <c r="K20" s="718"/>
      <c r="L20" s="718"/>
      <c r="M20" s="718"/>
      <c r="N20" s="718"/>
      <c r="O20" s="718"/>
      <c r="P20" s="718"/>
      <c r="Q20" s="718"/>
      <c r="R20" s="728"/>
      <c r="S20" s="729"/>
      <c r="T20" s="729"/>
      <c r="U20" s="729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716"/>
      <c r="AJ20" s="716"/>
      <c r="AK20" s="716"/>
      <c r="AL20" s="716"/>
      <c r="AM20" s="716"/>
      <c r="AN20" s="716"/>
      <c r="AO20" s="716"/>
      <c r="AP20" s="716"/>
      <c r="AQ20" s="716"/>
      <c r="AR20" s="716"/>
      <c r="AS20" s="716"/>
      <c r="AT20" s="716"/>
      <c r="AU20" s="716"/>
      <c r="AV20" s="716"/>
      <c r="AW20" s="716"/>
      <c r="AX20" s="716"/>
      <c r="AY20" s="716"/>
      <c r="AZ20" s="716"/>
      <c r="BA20" s="716"/>
      <c r="BB20" s="716"/>
      <c r="BC20" s="716"/>
      <c r="BD20" s="716"/>
      <c r="BE20" s="716"/>
      <c r="BF20" s="716"/>
      <c r="BG20" s="716"/>
      <c r="BH20" s="716"/>
      <c r="BI20" s="716"/>
      <c r="BJ20" s="716"/>
      <c r="BK20" s="716"/>
      <c r="BL20" s="716"/>
      <c r="BM20" s="716"/>
      <c r="BN20" s="716"/>
      <c r="BO20" s="716"/>
      <c r="BP20" s="716"/>
      <c r="BQ20" s="716"/>
      <c r="BR20" s="716"/>
      <c r="BS20" s="716"/>
      <c r="BT20" s="716"/>
      <c r="BU20" s="716"/>
      <c r="BV20" s="716"/>
      <c r="BW20" s="716"/>
      <c r="BX20" s="716"/>
      <c r="BY20" s="716"/>
      <c r="BZ20" s="716"/>
      <c r="CA20" s="716"/>
      <c r="CB20" s="716"/>
      <c r="CC20" s="716"/>
      <c r="CD20" s="716"/>
      <c r="CE20" s="716"/>
      <c r="CF20" s="716"/>
      <c r="CG20" s="716"/>
      <c r="CH20" s="716"/>
      <c r="CI20" s="716"/>
      <c r="CJ20" s="716"/>
      <c r="CK20" s="716"/>
      <c r="CL20" s="716"/>
      <c r="CM20" s="716"/>
      <c r="CN20" s="716"/>
      <c r="CO20" s="716"/>
      <c r="CP20" s="716"/>
      <c r="CQ20" s="716"/>
      <c r="CR20" s="716"/>
      <c r="CS20" s="716"/>
      <c r="CT20" s="716"/>
      <c r="CU20" s="716"/>
      <c r="CV20" s="716"/>
      <c r="CW20" s="716"/>
      <c r="CX20" s="716"/>
      <c r="CY20" s="716"/>
      <c r="CZ20" s="716"/>
      <c r="DA20" s="716"/>
      <c r="DB20" s="716"/>
      <c r="DC20" s="716"/>
      <c r="DD20" s="716"/>
      <c r="DE20" s="716"/>
      <c r="DF20" s="71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  <c r="DV20" s="716"/>
      <c r="DW20" s="716"/>
      <c r="DX20" s="716"/>
      <c r="DY20" s="716"/>
      <c r="DZ20" s="716"/>
      <c r="EA20" s="716"/>
      <c r="EB20" s="716"/>
      <c r="EC20" s="716"/>
      <c r="ED20" s="716"/>
      <c r="EE20" s="716"/>
      <c r="EF20" s="716"/>
      <c r="EG20" s="716"/>
      <c r="EH20" s="716"/>
      <c r="EI20" s="716"/>
      <c r="EJ20" s="716"/>
      <c r="EK20" s="717"/>
    </row>
    <row r="21" spans="1:141" s="2" customFormat="1" ht="11.25" x14ac:dyDescent="0.2">
      <c r="A21" s="723" t="s">
        <v>788</v>
      </c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8" t="s">
        <v>795</v>
      </c>
      <c r="S21" s="729"/>
      <c r="T21" s="729"/>
      <c r="U21" s="729"/>
      <c r="V21" s="716"/>
      <c r="W21" s="716"/>
      <c r="X21" s="716"/>
      <c r="Y21" s="716"/>
      <c r="Z21" s="716"/>
      <c r="AA21" s="716"/>
      <c r="AB21" s="716"/>
      <c r="AC21" s="716"/>
      <c r="AD21" s="716"/>
      <c r="AE21" s="716"/>
      <c r="AF21" s="716"/>
      <c r="AG21" s="716"/>
      <c r="AH21" s="716"/>
      <c r="AI21" s="716"/>
      <c r="AJ21" s="716"/>
      <c r="AK21" s="716"/>
      <c r="AL21" s="716"/>
      <c r="AM21" s="716"/>
      <c r="AN21" s="716"/>
      <c r="AO21" s="716"/>
      <c r="AP21" s="716"/>
      <c r="AQ21" s="716"/>
      <c r="AR21" s="716"/>
      <c r="AS21" s="716"/>
      <c r="AT21" s="716"/>
      <c r="AU21" s="716"/>
      <c r="AV21" s="716"/>
      <c r="AW21" s="716"/>
      <c r="AX21" s="716"/>
      <c r="AY21" s="716"/>
      <c r="AZ21" s="716"/>
      <c r="BA21" s="716"/>
      <c r="BB21" s="716"/>
      <c r="BC21" s="716"/>
      <c r="BD21" s="716"/>
      <c r="BE21" s="716"/>
      <c r="BF21" s="716"/>
      <c r="BG21" s="716"/>
      <c r="BH21" s="716"/>
      <c r="BI21" s="716"/>
      <c r="BJ21" s="716"/>
      <c r="BK21" s="716"/>
      <c r="BL21" s="716"/>
      <c r="BM21" s="716"/>
      <c r="BN21" s="716"/>
      <c r="BO21" s="716"/>
      <c r="BP21" s="716"/>
      <c r="BQ21" s="716"/>
      <c r="BR21" s="716"/>
      <c r="BS21" s="716"/>
      <c r="BT21" s="716"/>
      <c r="BU21" s="716"/>
      <c r="BV21" s="716"/>
      <c r="BW21" s="716"/>
      <c r="BX21" s="716"/>
      <c r="BY21" s="716"/>
      <c r="BZ21" s="716"/>
      <c r="CA21" s="716"/>
      <c r="CB21" s="716"/>
      <c r="CC21" s="716"/>
      <c r="CD21" s="716"/>
      <c r="CE21" s="716"/>
      <c r="CF21" s="716"/>
      <c r="CG21" s="716"/>
      <c r="CH21" s="716"/>
      <c r="CI21" s="716"/>
      <c r="CJ21" s="716"/>
      <c r="CK21" s="716"/>
      <c r="CL21" s="716"/>
      <c r="CM21" s="716"/>
      <c r="CN21" s="716"/>
      <c r="CO21" s="716"/>
      <c r="CP21" s="716"/>
      <c r="CQ21" s="716"/>
      <c r="CR21" s="716"/>
      <c r="CS21" s="716"/>
      <c r="CT21" s="716"/>
      <c r="CU21" s="716"/>
      <c r="CV21" s="716"/>
      <c r="CW21" s="716"/>
      <c r="CX21" s="716"/>
      <c r="CY21" s="716"/>
      <c r="CZ21" s="716"/>
      <c r="DA21" s="716"/>
      <c r="DB21" s="716"/>
      <c r="DC21" s="716"/>
      <c r="DD21" s="716"/>
      <c r="DE21" s="716"/>
      <c r="DF21" s="71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  <c r="DV21" s="716"/>
      <c r="DW21" s="716"/>
      <c r="DX21" s="716"/>
      <c r="DY21" s="716"/>
      <c r="DZ21" s="716"/>
      <c r="EA21" s="716"/>
      <c r="EB21" s="716"/>
      <c r="EC21" s="716"/>
      <c r="ED21" s="716"/>
      <c r="EE21" s="716"/>
      <c r="EF21" s="716"/>
      <c r="EG21" s="716"/>
      <c r="EH21" s="716"/>
      <c r="EI21" s="716"/>
      <c r="EJ21" s="716"/>
      <c r="EK21" s="717"/>
    </row>
    <row r="22" spans="1:141" s="2" customFormat="1" ht="11.25" x14ac:dyDescent="0.2">
      <c r="A22" s="719" t="s">
        <v>789</v>
      </c>
      <c r="B22" s="719"/>
      <c r="C22" s="719"/>
      <c r="D22" s="719"/>
      <c r="E22" s="719"/>
      <c r="F22" s="719"/>
      <c r="G22" s="719"/>
      <c r="H22" s="719"/>
      <c r="I22" s="719"/>
      <c r="J22" s="719"/>
      <c r="K22" s="719"/>
      <c r="L22" s="719"/>
      <c r="M22" s="719"/>
      <c r="N22" s="719"/>
      <c r="O22" s="719"/>
      <c r="P22" s="719"/>
      <c r="Q22" s="719"/>
      <c r="R22" s="728"/>
      <c r="S22" s="729"/>
      <c r="T22" s="729"/>
      <c r="U22" s="729"/>
      <c r="V22" s="716"/>
      <c r="W22" s="716"/>
      <c r="X22" s="716"/>
      <c r="Y22" s="716"/>
      <c r="Z22" s="716"/>
      <c r="AA22" s="716"/>
      <c r="AB22" s="716"/>
      <c r="AC22" s="716"/>
      <c r="AD22" s="716"/>
      <c r="AE22" s="716"/>
      <c r="AF22" s="716"/>
      <c r="AG22" s="716"/>
      <c r="AH22" s="716"/>
      <c r="AI22" s="716"/>
      <c r="AJ22" s="716"/>
      <c r="AK22" s="716"/>
      <c r="AL22" s="716"/>
      <c r="AM22" s="716"/>
      <c r="AN22" s="716"/>
      <c r="AO22" s="716"/>
      <c r="AP22" s="716"/>
      <c r="AQ22" s="716"/>
      <c r="AR22" s="716"/>
      <c r="AS22" s="716"/>
      <c r="AT22" s="716"/>
      <c r="AU22" s="716"/>
      <c r="AV22" s="716"/>
      <c r="AW22" s="716"/>
      <c r="AX22" s="716"/>
      <c r="AY22" s="716"/>
      <c r="AZ22" s="716"/>
      <c r="BA22" s="716"/>
      <c r="BB22" s="716"/>
      <c r="BC22" s="716"/>
      <c r="BD22" s="716"/>
      <c r="BE22" s="716"/>
      <c r="BF22" s="716"/>
      <c r="BG22" s="716"/>
      <c r="BH22" s="716"/>
      <c r="BI22" s="716"/>
      <c r="BJ22" s="716"/>
      <c r="BK22" s="716"/>
      <c r="BL22" s="716"/>
      <c r="BM22" s="716"/>
      <c r="BN22" s="716"/>
      <c r="BO22" s="716"/>
      <c r="BP22" s="716"/>
      <c r="BQ22" s="716"/>
      <c r="BR22" s="716"/>
      <c r="BS22" s="716"/>
      <c r="BT22" s="716"/>
      <c r="BU22" s="716"/>
      <c r="BV22" s="716"/>
      <c r="BW22" s="716"/>
      <c r="BX22" s="716"/>
      <c r="BY22" s="716"/>
      <c r="BZ22" s="716"/>
      <c r="CA22" s="716"/>
      <c r="CB22" s="716"/>
      <c r="CC22" s="716"/>
      <c r="CD22" s="716"/>
      <c r="CE22" s="716"/>
      <c r="CF22" s="716"/>
      <c r="CG22" s="716"/>
      <c r="CH22" s="716"/>
      <c r="CI22" s="716"/>
      <c r="CJ22" s="716"/>
      <c r="CK22" s="716"/>
      <c r="CL22" s="716"/>
      <c r="CM22" s="716"/>
      <c r="CN22" s="716"/>
      <c r="CO22" s="716"/>
      <c r="CP22" s="716"/>
      <c r="CQ22" s="716"/>
      <c r="CR22" s="716"/>
      <c r="CS22" s="716"/>
      <c r="CT22" s="716"/>
      <c r="CU22" s="716"/>
      <c r="CV22" s="716"/>
      <c r="CW22" s="716"/>
      <c r="CX22" s="716"/>
      <c r="CY22" s="716"/>
      <c r="CZ22" s="716"/>
      <c r="DA22" s="716"/>
      <c r="DB22" s="716"/>
      <c r="DC22" s="716"/>
      <c r="DD22" s="716"/>
      <c r="DE22" s="716"/>
      <c r="DF22" s="71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716"/>
      <c r="DW22" s="716"/>
      <c r="DX22" s="716"/>
      <c r="DY22" s="716"/>
      <c r="DZ22" s="716"/>
      <c r="EA22" s="716"/>
      <c r="EB22" s="716"/>
      <c r="EC22" s="716"/>
      <c r="ED22" s="716"/>
      <c r="EE22" s="716"/>
      <c r="EF22" s="716"/>
      <c r="EG22" s="716"/>
      <c r="EH22" s="716"/>
      <c r="EI22" s="716"/>
      <c r="EJ22" s="716"/>
      <c r="EK22" s="717"/>
    </row>
    <row r="23" spans="1:141" s="2" customFormat="1" ht="11.25" x14ac:dyDescent="0.2">
      <c r="A23" s="718" t="s">
        <v>790</v>
      </c>
      <c r="B23" s="718"/>
      <c r="C23" s="718"/>
      <c r="D23" s="718"/>
      <c r="E23" s="718"/>
      <c r="F23" s="718"/>
      <c r="G23" s="718"/>
      <c r="H23" s="718"/>
      <c r="I23" s="718"/>
      <c r="J23" s="718"/>
      <c r="K23" s="718"/>
      <c r="L23" s="718"/>
      <c r="M23" s="718"/>
      <c r="N23" s="718"/>
      <c r="O23" s="718"/>
      <c r="P23" s="718"/>
      <c r="Q23" s="718"/>
      <c r="R23" s="728"/>
      <c r="S23" s="729"/>
      <c r="T23" s="729"/>
      <c r="U23" s="729"/>
      <c r="V23" s="716"/>
      <c r="W23" s="716"/>
      <c r="X23" s="716"/>
      <c r="Y23" s="716"/>
      <c r="Z23" s="716"/>
      <c r="AA23" s="716"/>
      <c r="AB23" s="716"/>
      <c r="AC23" s="716"/>
      <c r="AD23" s="716"/>
      <c r="AE23" s="716"/>
      <c r="AF23" s="716"/>
      <c r="AG23" s="716"/>
      <c r="AH23" s="716"/>
      <c r="AI23" s="716"/>
      <c r="AJ23" s="716"/>
      <c r="AK23" s="716"/>
      <c r="AL23" s="716"/>
      <c r="AM23" s="716"/>
      <c r="AN23" s="716"/>
      <c r="AO23" s="716"/>
      <c r="AP23" s="716"/>
      <c r="AQ23" s="716"/>
      <c r="AR23" s="716"/>
      <c r="AS23" s="716"/>
      <c r="AT23" s="716"/>
      <c r="AU23" s="716"/>
      <c r="AV23" s="716"/>
      <c r="AW23" s="716"/>
      <c r="AX23" s="716"/>
      <c r="AY23" s="716"/>
      <c r="AZ23" s="716"/>
      <c r="BA23" s="716"/>
      <c r="BB23" s="716"/>
      <c r="BC23" s="716"/>
      <c r="BD23" s="716"/>
      <c r="BE23" s="716"/>
      <c r="BF23" s="716"/>
      <c r="BG23" s="716"/>
      <c r="BH23" s="716"/>
      <c r="BI23" s="716"/>
      <c r="BJ23" s="716"/>
      <c r="BK23" s="716"/>
      <c r="BL23" s="716"/>
      <c r="BM23" s="716"/>
      <c r="BN23" s="716"/>
      <c r="BO23" s="716"/>
      <c r="BP23" s="716"/>
      <c r="BQ23" s="716"/>
      <c r="BR23" s="716"/>
      <c r="BS23" s="716"/>
      <c r="BT23" s="716"/>
      <c r="BU23" s="716"/>
      <c r="BV23" s="716"/>
      <c r="BW23" s="716"/>
      <c r="BX23" s="716"/>
      <c r="BY23" s="716"/>
      <c r="BZ23" s="716"/>
      <c r="CA23" s="716"/>
      <c r="CB23" s="716"/>
      <c r="CC23" s="716"/>
      <c r="CD23" s="716"/>
      <c r="CE23" s="716"/>
      <c r="CF23" s="716"/>
      <c r="CG23" s="716"/>
      <c r="CH23" s="716"/>
      <c r="CI23" s="716"/>
      <c r="CJ23" s="716"/>
      <c r="CK23" s="716"/>
      <c r="CL23" s="716"/>
      <c r="CM23" s="716"/>
      <c r="CN23" s="716"/>
      <c r="CO23" s="716"/>
      <c r="CP23" s="716"/>
      <c r="CQ23" s="716"/>
      <c r="CR23" s="716"/>
      <c r="CS23" s="716"/>
      <c r="CT23" s="716"/>
      <c r="CU23" s="716"/>
      <c r="CV23" s="716"/>
      <c r="CW23" s="716"/>
      <c r="CX23" s="716"/>
      <c r="CY23" s="716"/>
      <c r="CZ23" s="716"/>
      <c r="DA23" s="716"/>
      <c r="DB23" s="716"/>
      <c r="DC23" s="716"/>
      <c r="DD23" s="716"/>
      <c r="DE23" s="716"/>
      <c r="DF23" s="71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716"/>
      <c r="DW23" s="716"/>
      <c r="DX23" s="716"/>
      <c r="DY23" s="716"/>
      <c r="DZ23" s="716"/>
      <c r="EA23" s="716"/>
      <c r="EB23" s="716"/>
      <c r="EC23" s="716"/>
      <c r="ED23" s="716"/>
      <c r="EE23" s="716"/>
      <c r="EF23" s="716"/>
      <c r="EG23" s="716"/>
      <c r="EH23" s="716"/>
      <c r="EI23" s="716"/>
      <c r="EJ23" s="716"/>
      <c r="EK23" s="717"/>
    </row>
    <row r="24" spans="1:141" s="2" customFormat="1" ht="11.25" x14ac:dyDescent="0.2">
      <c r="A24" s="723" t="s">
        <v>761</v>
      </c>
      <c r="B24" s="723"/>
      <c r="C24" s="723"/>
      <c r="D24" s="723"/>
      <c r="E24" s="723"/>
      <c r="F24" s="723"/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Q24" s="723"/>
      <c r="R24" s="728" t="s">
        <v>670</v>
      </c>
      <c r="S24" s="729"/>
      <c r="T24" s="729"/>
      <c r="U24" s="729"/>
      <c r="V24" s="716"/>
      <c r="W24" s="716"/>
      <c r="X24" s="716"/>
      <c r="Y24" s="716"/>
      <c r="Z24" s="716"/>
      <c r="AA24" s="716"/>
      <c r="AB24" s="716"/>
      <c r="AC24" s="716"/>
      <c r="AD24" s="716"/>
      <c r="AE24" s="716"/>
      <c r="AF24" s="716"/>
      <c r="AG24" s="716"/>
      <c r="AH24" s="716"/>
      <c r="AI24" s="716"/>
      <c r="AJ24" s="716"/>
      <c r="AK24" s="716"/>
      <c r="AL24" s="716"/>
      <c r="AM24" s="716"/>
      <c r="AN24" s="716"/>
      <c r="AO24" s="716"/>
      <c r="AP24" s="716"/>
      <c r="AQ24" s="716"/>
      <c r="AR24" s="716"/>
      <c r="AS24" s="716"/>
      <c r="AT24" s="716"/>
      <c r="AU24" s="716"/>
      <c r="AV24" s="716"/>
      <c r="AW24" s="716"/>
      <c r="AX24" s="716"/>
      <c r="AY24" s="716"/>
      <c r="AZ24" s="716"/>
      <c r="BA24" s="716"/>
      <c r="BB24" s="716"/>
      <c r="BC24" s="716"/>
      <c r="BD24" s="716"/>
      <c r="BE24" s="716"/>
      <c r="BF24" s="716"/>
      <c r="BG24" s="716"/>
      <c r="BH24" s="716"/>
      <c r="BI24" s="716"/>
      <c r="BJ24" s="716"/>
      <c r="BK24" s="716"/>
      <c r="BL24" s="716"/>
      <c r="BM24" s="716"/>
      <c r="BN24" s="716"/>
      <c r="BO24" s="716"/>
      <c r="BP24" s="716"/>
      <c r="BQ24" s="716"/>
      <c r="BR24" s="716"/>
      <c r="BS24" s="716"/>
      <c r="BT24" s="716"/>
      <c r="BU24" s="716"/>
      <c r="BV24" s="716"/>
      <c r="BW24" s="716"/>
      <c r="BX24" s="716"/>
      <c r="BY24" s="716"/>
      <c r="BZ24" s="716"/>
      <c r="CA24" s="716"/>
      <c r="CB24" s="716"/>
      <c r="CC24" s="716"/>
      <c r="CD24" s="716"/>
      <c r="CE24" s="716"/>
      <c r="CF24" s="716"/>
      <c r="CG24" s="716"/>
      <c r="CH24" s="716"/>
      <c r="CI24" s="716"/>
      <c r="CJ24" s="716"/>
      <c r="CK24" s="716"/>
      <c r="CL24" s="716"/>
      <c r="CM24" s="716"/>
      <c r="CN24" s="716"/>
      <c r="CO24" s="716"/>
      <c r="CP24" s="716"/>
      <c r="CQ24" s="716"/>
      <c r="CR24" s="716"/>
      <c r="CS24" s="716"/>
      <c r="CT24" s="716"/>
      <c r="CU24" s="716"/>
      <c r="CV24" s="716"/>
      <c r="CW24" s="716"/>
      <c r="CX24" s="716"/>
      <c r="CY24" s="716"/>
      <c r="CZ24" s="716"/>
      <c r="DA24" s="716"/>
      <c r="DB24" s="716"/>
      <c r="DC24" s="716"/>
      <c r="DD24" s="716"/>
      <c r="DE24" s="716"/>
      <c r="DF24" s="716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716"/>
      <c r="DW24" s="716"/>
      <c r="DX24" s="716"/>
      <c r="DY24" s="716"/>
      <c r="DZ24" s="716"/>
      <c r="EA24" s="716"/>
      <c r="EB24" s="716"/>
      <c r="EC24" s="716"/>
      <c r="ED24" s="716"/>
      <c r="EE24" s="716"/>
      <c r="EF24" s="716"/>
      <c r="EG24" s="716"/>
      <c r="EH24" s="716"/>
      <c r="EI24" s="716"/>
      <c r="EJ24" s="716"/>
      <c r="EK24" s="717"/>
    </row>
    <row r="25" spans="1:141" s="2" customFormat="1" ht="11.25" x14ac:dyDescent="0.2">
      <c r="A25" s="719" t="s">
        <v>794</v>
      </c>
      <c r="B25" s="719"/>
      <c r="C25" s="719"/>
      <c r="D25" s="719"/>
      <c r="E25" s="719"/>
      <c r="F25" s="719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28"/>
      <c r="S25" s="729"/>
      <c r="T25" s="729"/>
      <c r="U25" s="729"/>
      <c r="V25" s="716"/>
      <c r="W25" s="716"/>
      <c r="X25" s="716"/>
      <c r="Y25" s="716"/>
      <c r="Z25" s="716"/>
      <c r="AA25" s="716"/>
      <c r="AB25" s="716"/>
      <c r="AC25" s="716"/>
      <c r="AD25" s="716"/>
      <c r="AE25" s="716"/>
      <c r="AF25" s="716"/>
      <c r="AG25" s="716"/>
      <c r="AH25" s="716"/>
      <c r="AI25" s="716"/>
      <c r="AJ25" s="716"/>
      <c r="AK25" s="716"/>
      <c r="AL25" s="716"/>
      <c r="AM25" s="716"/>
      <c r="AN25" s="716"/>
      <c r="AO25" s="716"/>
      <c r="AP25" s="716"/>
      <c r="AQ25" s="716"/>
      <c r="AR25" s="716"/>
      <c r="AS25" s="716"/>
      <c r="AT25" s="716"/>
      <c r="AU25" s="716"/>
      <c r="AV25" s="716"/>
      <c r="AW25" s="716"/>
      <c r="AX25" s="716"/>
      <c r="AY25" s="716"/>
      <c r="AZ25" s="716"/>
      <c r="BA25" s="716"/>
      <c r="BB25" s="716"/>
      <c r="BC25" s="716"/>
      <c r="BD25" s="716"/>
      <c r="BE25" s="716"/>
      <c r="BF25" s="716"/>
      <c r="BG25" s="716"/>
      <c r="BH25" s="716"/>
      <c r="BI25" s="716"/>
      <c r="BJ25" s="716"/>
      <c r="BK25" s="716"/>
      <c r="BL25" s="716"/>
      <c r="BM25" s="716"/>
      <c r="BN25" s="716"/>
      <c r="BO25" s="716"/>
      <c r="BP25" s="716"/>
      <c r="BQ25" s="716"/>
      <c r="BR25" s="716"/>
      <c r="BS25" s="716"/>
      <c r="BT25" s="716"/>
      <c r="BU25" s="716"/>
      <c r="BV25" s="716"/>
      <c r="BW25" s="716"/>
      <c r="BX25" s="716"/>
      <c r="BY25" s="716"/>
      <c r="BZ25" s="716"/>
      <c r="CA25" s="716"/>
      <c r="CB25" s="716"/>
      <c r="CC25" s="716"/>
      <c r="CD25" s="716"/>
      <c r="CE25" s="716"/>
      <c r="CF25" s="716"/>
      <c r="CG25" s="716"/>
      <c r="CH25" s="716"/>
      <c r="CI25" s="716"/>
      <c r="CJ25" s="716"/>
      <c r="CK25" s="716"/>
      <c r="CL25" s="716"/>
      <c r="CM25" s="716"/>
      <c r="CN25" s="716"/>
      <c r="CO25" s="716"/>
      <c r="CP25" s="716"/>
      <c r="CQ25" s="716"/>
      <c r="CR25" s="716"/>
      <c r="CS25" s="716"/>
      <c r="CT25" s="716"/>
      <c r="CU25" s="716"/>
      <c r="CV25" s="716"/>
      <c r="CW25" s="716"/>
      <c r="CX25" s="716"/>
      <c r="CY25" s="716"/>
      <c r="CZ25" s="716"/>
      <c r="DA25" s="716"/>
      <c r="DB25" s="716"/>
      <c r="DC25" s="716"/>
      <c r="DD25" s="716"/>
      <c r="DE25" s="716"/>
      <c r="DF25" s="716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716"/>
      <c r="DW25" s="716"/>
      <c r="DX25" s="716"/>
      <c r="DY25" s="716"/>
      <c r="DZ25" s="716"/>
      <c r="EA25" s="716"/>
      <c r="EB25" s="716"/>
      <c r="EC25" s="716"/>
      <c r="ED25" s="716"/>
      <c r="EE25" s="716"/>
      <c r="EF25" s="716"/>
      <c r="EG25" s="716"/>
      <c r="EH25" s="716"/>
      <c r="EI25" s="716"/>
      <c r="EJ25" s="716"/>
      <c r="EK25" s="717"/>
    </row>
    <row r="26" spans="1:141" s="2" customFormat="1" ht="11.25" x14ac:dyDescent="0.2">
      <c r="A26" s="719" t="s">
        <v>792</v>
      </c>
      <c r="B26" s="719"/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28"/>
      <c r="S26" s="729"/>
      <c r="T26" s="729"/>
      <c r="U26" s="729"/>
      <c r="V26" s="716"/>
      <c r="W26" s="716"/>
      <c r="X26" s="716"/>
      <c r="Y26" s="716"/>
      <c r="Z26" s="716"/>
      <c r="AA26" s="716"/>
      <c r="AB26" s="716"/>
      <c r="AC26" s="716"/>
      <c r="AD26" s="716"/>
      <c r="AE26" s="716"/>
      <c r="AF26" s="716"/>
      <c r="AG26" s="716"/>
      <c r="AH26" s="716"/>
      <c r="AI26" s="716"/>
      <c r="AJ26" s="716"/>
      <c r="AK26" s="716"/>
      <c r="AL26" s="716"/>
      <c r="AM26" s="716"/>
      <c r="AN26" s="716"/>
      <c r="AO26" s="716"/>
      <c r="AP26" s="716"/>
      <c r="AQ26" s="716"/>
      <c r="AR26" s="716"/>
      <c r="AS26" s="716"/>
      <c r="AT26" s="716"/>
      <c r="AU26" s="716"/>
      <c r="AV26" s="716"/>
      <c r="AW26" s="716"/>
      <c r="AX26" s="716"/>
      <c r="AY26" s="716"/>
      <c r="AZ26" s="716"/>
      <c r="BA26" s="716"/>
      <c r="BB26" s="716"/>
      <c r="BC26" s="716"/>
      <c r="BD26" s="716"/>
      <c r="BE26" s="716"/>
      <c r="BF26" s="716"/>
      <c r="BG26" s="716"/>
      <c r="BH26" s="716"/>
      <c r="BI26" s="716"/>
      <c r="BJ26" s="716"/>
      <c r="BK26" s="716"/>
      <c r="BL26" s="716"/>
      <c r="BM26" s="716"/>
      <c r="BN26" s="716"/>
      <c r="BO26" s="716"/>
      <c r="BP26" s="716"/>
      <c r="BQ26" s="716"/>
      <c r="BR26" s="716"/>
      <c r="BS26" s="716"/>
      <c r="BT26" s="716"/>
      <c r="BU26" s="716"/>
      <c r="BV26" s="716"/>
      <c r="BW26" s="716"/>
      <c r="BX26" s="716"/>
      <c r="BY26" s="716"/>
      <c r="BZ26" s="716"/>
      <c r="CA26" s="716"/>
      <c r="CB26" s="716"/>
      <c r="CC26" s="716"/>
      <c r="CD26" s="716"/>
      <c r="CE26" s="716"/>
      <c r="CF26" s="716"/>
      <c r="CG26" s="716"/>
      <c r="CH26" s="716"/>
      <c r="CI26" s="716"/>
      <c r="CJ26" s="716"/>
      <c r="CK26" s="716"/>
      <c r="CL26" s="716"/>
      <c r="CM26" s="716"/>
      <c r="CN26" s="716"/>
      <c r="CO26" s="716"/>
      <c r="CP26" s="716"/>
      <c r="CQ26" s="716"/>
      <c r="CR26" s="716"/>
      <c r="CS26" s="716"/>
      <c r="CT26" s="716"/>
      <c r="CU26" s="716"/>
      <c r="CV26" s="716"/>
      <c r="CW26" s="716"/>
      <c r="CX26" s="716"/>
      <c r="CY26" s="716"/>
      <c r="CZ26" s="716"/>
      <c r="DA26" s="716"/>
      <c r="DB26" s="716"/>
      <c r="DC26" s="716"/>
      <c r="DD26" s="716"/>
      <c r="DE26" s="716"/>
      <c r="DF26" s="716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716"/>
      <c r="DW26" s="716"/>
      <c r="DX26" s="716"/>
      <c r="DY26" s="716"/>
      <c r="DZ26" s="716"/>
      <c r="EA26" s="716"/>
      <c r="EB26" s="716"/>
      <c r="EC26" s="716"/>
      <c r="ED26" s="716"/>
      <c r="EE26" s="716"/>
      <c r="EF26" s="716"/>
      <c r="EG26" s="716"/>
      <c r="EH26" s="716"/>
      <c r="EI26" s="716"/>
      <c r="EJ26" s="716"/>
      <c r="EK26" s="717"/>
    </row>
    <row r="27" spans="1:141" s="2" customFormat="1" ht="11.25" x14ac:dyDescent="0.2">
      <c r="A27" s="718" t="s">
        <v>791</v>
      </c>
      <c r="B27" s="718"/>
      <c r="C27" s="718"/>
      <c r="D27" s="718"/>
      <c r="E27" s="718"/>
      <c r="F27" s="718"/>
      <c r="G27" s="718"/>
      <c r="H27" s="718"/>
      <c r="I27" s="718"/>
      <c r="J27" s="718"/>
      <c r="K27" s="718"/>
      <c r="L27" s="718"/>
      <c r="M27" s="718"/>
      <c r="N27" s="718"/>
      <c r="O27" s="718"/>
      <c r="P27" s="718"/>
      <c r="Q27" s="718"/>
      <c r="R27" s="728"/>
      <c r="S27" s="729"/>
      <c r="T27" s="729"/>
      <c r="U27" s="729"/>
      <c r="V27" s="716"/>
      <c r="W27" s="716"/>
      <c r="X27" s="716"/>
      <c r="Y27" s="716"/>
      <c r="Z27" s="716"/>
      <c r="AA27" s="716"/>
      <c r="AB27" s="716"/>
      <c r="AC27" s="716"/>
      <c r="AD27" s="716"/>
      <c r="AE27" s="716"/>
      <c r="AF27" s="716"/>
      <c r="AG27" s="716"/>
      <c r="AH27" s="716"/>
      <c r="AI27" s="716"/>
      <c r="AJ27" s="716"/>
      <c r="AK27" s="716"/>
      <c r="AL27" s="716"/>
      <c r="AM27" s="716"/>
      <c r="AN27" s="716"/>
      <c r="AO27" s="716"/>
      <c r="AP27" s="716"/>
      <c r="AQ27" s="716"/>
      <c r="AR27" s="716"/>
      <c r="AS27" s="716"/>
      <c r="AT27" s="716"/>
      <c r="AU27" s="716"/>
      <c r="AV27" s="716"/>
      <c r="AW27" s="716"/>
      <c r="AX27" s="716"/>
      <c r="AY27" s="716"/>
      <c r="AZ27" s="716"/>
      <c r="BA27" s="716"/>
      <c r="BB27" s="716"/>
      <c r="BC27" s="716"/>
      <c r="BD27" s="716"/>
      <c r="BE27" s="716"/>
      <c r="BF27" s="716"/>
      <c r="BG27" s="716"/>
      <c r="BH27" s="716"/>
      <c r="BI27" s="716"/>
      <c r="BJ27" s="716"/>
      <c r="BK27" s="716"/>
      <c r="BL27" s="716"/>
      <c r="BM27" s="716"/>
      <c r="BN27" s="716"/>
      <c r="BO27" s="716"/>
      <c r="BP27" s="716"/>
      <c r="BQ27" s="716"/>
      <c r="BR27" s="716"/>
      <c r="BS27" s="716"/>
      <c r="BT27" s="716"/>
      <c r="BU27" s="716"/>
      <c r="BV27" s="716"/>
      <c r="BW27" s="716"/>
      <c r="BX27" s="716"/>
      <c r="BY27" s="716"/>
      <c r="BZ27" s="716"/>
      <c r="CA27" s="716"/>
      <c r="CB27" s="716"/>
      <c r="CC27" s="716"/>
      <c r="CD27" s="716"/>
      <c r="CE27" s="716"/>
      <c r="CF27" s="716"/>
      <c r="CG27" s="716"/>
      <c r="CH27" s="716"/>
      <c r="CI27" s="716"/>
      <c r="CJ27" s="716"/>
      <c r="CK27" s="716"/>
      <c r="CL27" s="716"/>
      <c r="CM27" s="716"/>
      <c r="CN27" s="716"/>
      <c r="CO27" s="716"/>
      <c r="CP27" s="716"/>
      <c r="CQ27" s="716"/>
      <c r="CR27" s="716"/>
      <c r="CS27" s="716"/>
      <c r="CT27" s="716"/>
      <c r="CU27" s="716"/>
      <c r="CV27" s="716"/>
      <c r="CW27" s="716"/>
      <c r="CX27" s="716"/>
      <c r="CY27" s="716"/>
      <c r="CZ27" s="716"/>
      <c r="DA27" s="716"/>
      <c r="DB27" s="716"/>
      <c r="DC27" s="716"/>
      <c r="DD27" s="716"/>
      <c r="DE27" s="716"/>
      <c r="DF27" s="716"/>
      <c r="DG27" s="716"/>
      <c r="DH27" s="716"/>
      <c r="DI27" s="716"/>
      <c r="DJ27" s="716"/>
      <c r="DK27" s="716"/>
      <c r="DL27" s="716"/>
      <c r="DM27" s="716"/>
      <c r="DN27" s="716"/>
      <c r="DO27" s="716"/>
      <c r="DP27" s="716"/>
      <c r="DQ27" s="716"/>
      <c r="DR27" s="716"/>
      <c r="DS27" s="716"/>
      <c r="DT27" s="716"/>
      <c r="DU27" s="716"/>
      <c r="DV27" s="716"/>
      <c r="DW27" s="716"/>
      <c r="DX27" s="716"/>
      <c r="DY27" s="716"/>
      <c r="DZ27" s="716"/>
      <c r="EA27" s="716"/>
      <c r="EB27" s="716"/>
      <c r="EC27" s="716"/>
      <c r="ED27" s="716"/>
      <c r="EE27" s="716"/>
      <c r="EF27" s="716"/>
      <c r="EG27" s="716"/>
      <c r="EH27" s="716"/>
      <c r="EI27" s="716"/>
      <c r="EJ27" s="716"/>
      <c r="EK27" s="717"/>
    </row>
    <row r="28" spans="1:141" s="2" customFormat="1" ht="11.25" x14ac:dyDescent="0.2">
      <c r="A28" s="723" t="s">
        <v>761</v>
      </c>
      <c r="B28" s="723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723"/>
      <c r="P28" s="723"/>
      <c r="Q28" s="723"/>
      <c r="R28" s="728" t="s">
        <v>671</v>
      </c>
      <c r="S28" s="729"/>
      <c r="T28" s="729"/>
      <c r="U28" s="729"/>
      <c r="V28" s="716"/>
      <c r="W28" s="716"/>
      <c r="X28" s="716"/>
      <c r="Y28" s="716"/>
      <c r="Z28" s="716"/>
      <c r="AA28" s="716"/>
      <c r="AB28" s="716"/>
      <c r="AC28" s="716"/>
      <c r="AD28" s="716"/>
      <c r="AE28" s="716"/>
      <c r="AF28" s="716"/>
      <c r="AG28" s="716"/>
      <c r="AH28" s="716"/>
      <c r="AI28" s="716"/>
      <c r="AJ28" s="716"/>
      <c r="AK28" s="716"/>
      <c r="AL28" s="716"/>
      <c r="AM28" s="716"/>
      <c r="AN28" s="716"/>
      <c r="AO28" s="716"/>
      <c r="AP28" s="716"/>
      <c r="AQ28" s="716"/>
      <c r="AR28" s="716"/>
      <c r="AS28" s="716"/>
      <c r="AT28" s="716"/>
      <c r="AU28" s="716"/>
      <c r="AV28" s="716"/>
      <c r="AW28" s="716"/>
      <c r="AX28" s="716"/>
      <c r="AY28" s="716"/>
      <c r="AZ28" s="716"/>
      <c r="BA28" s="716"/>
      <c r="BB28" s="716"/>
      <c r="BC28" s="716"/>
      <c r="BD28" s="716"/>
      <c r="BE28" s="716"/>
      <c r="BF28" s="716"/>
      <c r="BG28" s="716"/>
      <c r="BH28" s="716"/>
      <c r="BI28" s="716"/>
      <c r="BJ28" s="716"/>
      <c r="BK28" s="716"/>
      <c r="BL28" s="716"/>
      <c r="BM28" s="716"/>
      <c r="BN28" s="716"/>
      <c r="BO28" s="716"/>
      <c r="BP28" s="716"/>
      <c r="BQ28" s="716"/>
      <c r="BR28" s="716"/>
      <c r="BS28" s="716"/>
      <c r="BT28" s="716"/>
      <c r="BU28" s="716"/>
      <c r="BV28" s="716"/>
      <c r="BW28" s="716"/>
      <c r="BX28" s="716"/>
      <c r="BY28" s="716"/>
      <c r="BZ28" s="716"/>
      <c r="CA28" s="716"/>
      <c r="CB28" s="716"/>
      <c r="CC28" s="716"/>
      <c r="CD28" s="716"/>
      <c r="CE28" s="716"/>
      <c r="CF28" s="716"/>
      <c r="CG28" s="716"/>
      <c r="CH28" s="716"/>
      <c r="CI28" s="716"/>
      <c r="CJ28" s="716"/>
      <c r="CK28" s="716"/>
      <c r="CL28" s="716"/>
      <c r="CM28" s="716"/>
      <c r="CN28" s="716"/>
      <c r="CO28" s="716"/>
      <c r="CP28" s="716"/>
      <c r="CQ28" s="716"/>
      <c r="CR28" s="716"/>
      <c r="CS28" s="716"/>
      <c r="CT28" s="716"/>
      <c r="CU28" s="716"/>
      <c r="CV28" s="716"/>
      <c r="CW28" s="716"/>
      <c r="CX28" s="716"/>
      <c r="CY28" s="716"/>
      <c r="CZ28" s="716"/>
      <c r="DA28" s="716"/>
      <c r="DB28" s="716"/>
      <c r="DC28" s="716"/>
      <c r="DD28" s="716"/>
      <c r="DE28" s="716"/>
      <c r="DF28" s="716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716"/>
      <c r="DW28" s="716"/>
      <c r="DX28" s="716"/>
      <c r="DY28" s="716"/>
      <c r="DZ28" s="716"/>
      <c r="EA28" s="716"/>
      <c r="EB28" s="716"/>
      <c r="EC28" s="716"/>
      <c r="ED28" s="716"/>
      <c r="EE28" s="716"/>
      <c r="EF28" s="716"/>
      <c r="EG28" s="716"/>
      <c r="EH28" s="716"/>
      <c r="EI28" s="716"/>
      <c r="EJ28" s="716"/>
      <c r="EK28" s="717"/>
    </row>
    <row r="29" spans="1:141" s="2" customFormat="1" ht="11.25" x14ac:dyDescent="0.2">
      <c r="A29" s="719" t="s">
        <v>794</v>
      </c>
      <c r="B29" s="719"/>
      <c r="C29" s="719"/>
      <c r="D29" s="719"/>
      <c r="E29" s="719"/>
      <c r="F29" s="719"/>
      <c r="G29" s="719"/>
      <c r="H29" s="719"/>
      <c r="I29" s="719"/>
      <c r="J29" s="719"/>
      <c r="K29" s="719"/>
      <c r="L29" s="719"/>
      <c r="M29" s="719"/>
      <c r="N29" s="719"/>
      <c r="O29" s="719"/>
      <c r="P29" s="719"/>
      <c r="Q29" s="719"/>
      <c r="R29" s="728"/>
      <c r="S29" s="729"/>
      <c r="T29" s="729"/>
      <c r="U29" s="729"/>
      <c r="V29" s="716"/>
      <c r="W29" s="716"/>
      <c r="X29" s="716"/>
      <c r="Y29" s="716"/>
      <c r="Z29" s="716"/>
      <c r="AA29" s="716"/>
      <c r="AB29" s="716"/>
      <c r="AC29" s="716"/>
      <c r="AD29" s="716"/>
      <c r="AE29" s="716"/>
      <c r="AF29" s="716"/>
      <c r="AG29" s="716"/>
      <c r="AH29" s="716"/>
      <c r="AI29" s="716"/>
      <c r="AJ29" s="716"/>
      <c r="AK29" s="716"/>
      <c r="AL29" s="716"/>
      <c r="AM29" s="716"/>
      <c r="AN29" s="716"/>
      <c r="AO29" s="716"/>
      <c r="AP29" s="716"/>
      <c r="AQ29" s="716"/>
      <c r="AR29" s="716"/>
      <c r="AS29" s="716"/>
      <c r="AT29" s="716"/>
      <c r="AU29" s="716"/>
      <c r="AV29" s="716"/>
      <c r="AW29" s="716"/>
      <c r="AX29" s="716"/>
      <c r="AY29" s="716"/>
      <c r="AZ29" s="716"/>
      <c r="BA29" s="716"/>
      <c r="BB29" s="716"/>
      <c r="BC29" s="716"/>
      <c r="BD29" s="716"/>
      <c r="BE29" s="716"/>
      <c r="BF29" s="716"/>
      <c r="BG29" s="716"/>
      <c r="BH29" s="716"/>
      <c r="BI29" s="716"/>
      <c r="BJ29" s="716"/>
      <c r="BK29" s="716"/>
      <c r="BL29" s="716"/>
      <c r="BM29" s="716"/>
      <c r="BN29" s="716"/>
      <c r="BO29" s="716"/>
      <c r="BP29" s="716"/>
      <c r="BQ29" s="716"/>
      <c r="BR29" s="716"/>
      <c r="BS29" s="716"/>
      <c r="BT29" s="716"/>
      <c r="BU29" s="716"/>
      <c r="BV29" s="716"/>
      <c r="BW29" s="716"/>
      <c r="BX29" s="716"/>
      <c r="BY29" s="716"/>
      <c r="BZ29" s="716"/>
      <c r="CA29" s="716"/>
      <c r="CB29" s="716"/>
      <c r="CC29" s="716"/>
      <c r="CD29" s="716"/>
      <c r="CE29" s="716"/>
      <c r="CF29" s="716"/>
      <c r="CG29" s="716"/>
      <c r="CH29" s="716"/>
      <c r="CI29" s="716"/>
      <c r="CJ29" s="716"/>
      <c r="CK29" s="716"/>
      <c r="CL29" s="716"/>
      <c r="CM29" s="716"/>
      <c r="CN29" s="716"/>
      <c r="CO29" s="716"/>
      <c r="CP29" s="716"/>
      <c r="CQ29" s="716"/>
      <c r="CR29" s="716"/>
      <c r="CS29" s="716"/>
      <c r="CT29" s="716"/>
      <c r="CU29" s="716"/>
      <c r="CV29" s="716"/>
      <c r="CW29" s="716"/>
      <c r="CX29" s="716"/>
      <c r="CY29" s="716"/>
      <c r="CZ29" s="716"/>
      <c r="DA29" s="716"/>
      <c r="DB29" s="716"/>
      <c r="DC29" s="716"/>
      <c r="DD29" s="716"/>
      <c r="DE29" s="716"/>
      <c r="DF29" s="71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716"/>
      <c r="DW29" s="716"/>
      <c r="DX29" s="716"/>
      <c r="DY29" s="716"/>
      <c r="DZ29" s="716"/>
      <c r="EA29" s="716"/>
      <c r="EB29" s="716"/>
      <c r="EC29" s="716"/>
      <c r="ED29" s="716"/>
      <c r="EE29" s="716"/>
      <c r="EF29" s="716"/>
      <c r="EG29" s="716"/>
      <c r="EH29" s="716"/>
      <c r="EI29" s="716"/>
      <c r="EJ29" s="716"/>
      <c r="EK29" s="717"/>
    </row>
    <row r="30" spans="1:141" s="2" customFormat="1" ht="11.25" x14ac:dyDescent="0.2">
      <c r="A30" s="719" t="s">
        <v>792</v>
      </c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M30" s="719"/>
      <c r="N30" s="719"/>
      <c r="O30" s="719"/>
      <c r="P30" s="719"/>
      <c r="Q30" s="719"/>
      <c r="R30" s="728"/>
      <c r="S30" s="729"/>
      <c r="T30" s="729"/>
      <c r="U30" s="729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6"/>
      <c r="AM30" s="716"/>
      <c r="AN30" s="716"/>
      <c r="AO30" s="716"/>
      <c r="AP30" s="716"/>
      <c r="AQ30" s="716"/>
      <c r="AR30" s="716"/>
      <c r="AS30" s="716"/>
      <c r="AT30" s="716"/>
      <c r="AU30" s="716"/>
      <c r="AV30" s="716"/>
      <c r="AW30" s="716"/>
      <c r="AX30" s="716"/>
      <c r="AY30" s="716"/>
      <c r="AZ30" s="716"/>
      <c r="BA30" s="716"/>
      <c r="BB30" s="716"/>
      <c r="BC30" s="716"/>
      <c r="BD30" s="716"/>
      <c r="BE30" s="716"/>
      <c r="BF30" s="716"/>
      <c r="BG30" s="716"/>
      <c r="BH30" s="716"/>
      <c r="BI30" s="716"/>
      <c r="BJ30" s="716"/>
      <c r="BK30" s="716"/>
      <c r="BL30" s="716"/>
      <c r="BM30" s="716"/>
      <c r="BN30" s="716"/>
      <c r="BO30" s="716"/>
      <c r="BP30" s="716"/>
      <c r="BQ30" s="716"/>
      <c r="BR30" s="716"/>
      <c r="BS30" s="716"/>
      <c r="BT30" s="716"/>
      <c r="BU30" s="716"/>
      <c r="BV30" s="716"/>
      <c r="BW30" s="716"/>
      <c r="BX30" s="716"/>
      <c r="BY30" s="716"/>
      <c r="BZ30" s="716"/>
      <c r="CA30" s="716"/>
      <c r="CB30" s="716"/>
      <c r="CC30" s="716"/>
      <c r="CD30" s="716"/>
      <c r="CE30" s="716"/>
      <c r="CF30" s="716"/>
      <c r="CG30" s="716"/>
      <c r="CH30" s="716"/>
      <c r="CI30" s="716"/>
      <c r="CJ30" s="716"/>
      <c r="CK30" s="716"/>
      <c r="CL30" s="716"/>
      <c r="CM30" s="716"/>
      <c r="CN30" s="716"/>
      <c r="CO30" s="716"/>
      <c r="CP30" s="716"/>
      <c r="CQ30" s="716"/>
      <c r="CR30" s="716"/>
      <c r="CS30" s="716"/>
      <c r="CT30" s="716"/>
      <c r="CU30" s="716"/>
      <c r="CV30" s="716"/>
      <c r="CW30" s="716"/>
      <c r="CX30" s="716"/>
      <c r="CY30" s="716"/>
      <c r="CZ30" s="716"/>
      <c r="DA30" s="716"/>
      <c r="DB30" s="716"/>
      <c r="DC30" s="716"/>
      <c r="DD30" s="716"/>
      <c r="DE30" s="716"/>
      <c r="DF30" s="71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716"/>
      <c r="DW30" s="716"/>
      <c r="DX30" s="716"/>
      <c r="DY30" s="716"/>
      <c r="DZ30" s="716"/>
      <c r="EA30" s="716"/>
      <c r="EB30" s="716"/>
      <c r="EC30" s="716"/>
      <c r="ED30" s="716"/>
      <c r="EE30" s="716"/>
      <c r="EF30" s="716"/>
      <c r="EG30" s="716"/>
      <c r="EH30" s="716"/>
      <c r="EI30" s="716"/>
      <c r="EJ30" s="716"/>
      <c r="EK30" s="717"/>
    </row>
    <row r="31" spans="1:141" s="2" customFormat="1" ht="11.25" x14ac:dyDescent="0.2">
      <c r="A31" s="718" t="s">
        <v>790</v>
      </c>
      <c r="B31" s="718"/>
      <c r="C31" s="718"/>
      <c r="D31" s="718"/>
      <c r="E31" s="718"/>
      <c r="F31" s="718"/>
      <c r="G31" s="718"/>
      <c r="H31" s="718"/>
      <c r="I31" s="718"/>
      <c r="J31" s="718"/>
      <c r="K31" s="718"/>
      <c r="L31" s="718"/>
      <c r="M31" s="718"/>
      <c r="N31" s="718"/>
      <c r="O31" s="718"/>
      <c r="P31" s="718"/>
      <c r="Q31" s="718"/>
      <c r="R31" s="728"/>
      <c r="S31" s="729"/>
      <c r="T31" s="729"/>
      <c r="U31" s="729"/>
      <c r="V31" s="716"/>
      <c r="W31" s="716"/>
      <c r="X31" s="716"/>
      <c r="Y31" s="716"/>
      <c r="Z31" s="716"/>
      <c r="AA31" s="716"/>
      <c r="AB31" s="716"/>
      <c r="AC31" s="716"/>
      <c r="AD31" s="716"/>
      <c r="AE31" s="716"/>
      <c r="AF31" s="716"/>
      <c r="AG31" s="716"/>
      <c r="AH31" s="716"/>
      <c r="AI31" s="716"/>
      <c r="AJ31" s="716"/>
      <c r="AK31" s="716"/>
      <c r="AL31" s="716"/>
      <c r="AM31" s="716"/>
      <c r="AN31" s="716"/>
      <c r="AO31" s="716"/>
      <c r="AP31" s="716"/>
      <c r="AQ31" s="716"/>
      <c r="AR31" s="716"/>
      <c r="AS31" s="716"/>
      <c r="AT31" s="716"/>
      <c r="AU31" s="716"/>
      <c r="AV31" s="716"/>
      <c r="AW31" s="716"/>
      <c r="AX31" s="716"/>
      <c r="AY31" s="716"/>
      <c r="AZ31" s="716"/>
      <c r="BA31" s="716"/>
      <c r="BB31" s="716"/>
      <c r="BC31" s="716"/>
      <c r="BD31" s="716"/>
      <c r="BE31" s="716"/>
      <c r="BF31" s="716"/>
      <c r="BG31" s="716"/>
      <c r="BH31" s="716"/>
      <c r="BI31" s="716"/>
      <c r="BJ31" s="716"/>
      <c r="BK31" s="716"/>
      <c r="BL31" s="716"/>
      <c r="BM31" s="716"/>
      <c r="BN31" s="716"/>
      <c r="BO31" s="716"/>
      <c r="BP31" s="716"/>
      <c r="BQ31" s="716"/>
      <c r="BR31" s="716"/>
      <c r="BS31" s="716"/>
      <c r="BT31" s="716"/>
      <c r="BU31" s="716"/>
      <c r="BV31" s="716"/>
      <c r="BW31" s="716"/>
      <c r="BX31" s="716"/>
      <c r="BY31" s="716"/>
      <c r="BZ31" s="716"/>
      <c r="CA31" s="716"/>
      <c r="CB31" s="716"/>
      <c r="CC31" s="716"/>
      <c r="CD31" s="716"/>
      <c r="CE31" s="716"/>
      <c r="CF31" s="716"/>
      <c r="CG31" s="716"/>
      <c r="CH31" s="716"/>
      <c r="CI31" s="716"/>
      <c r="CJ31" s="716"/>
      <c r="CK31" s="716"/>
      <c r="CL31" s="716"/>
      <c r="CM31" s="716"/>
      <c r="CN31" s="716"/>
      <c r="CO31" s="716"/>
      <c r="CP31" s="716"/>
      <c r="CQ31" s="716"/>
      <c r="CR31" s="716"/>
      <c r="CS31" s="716"/>
      <c r="CT31" s="716"/>
      <c r="CU31" s="716"/>
      <c r="CV31" s="716"/>
      <c r="CW31" s="716"/>
      <c r="CX31" s="716"/>
      <c r="CY31" s="716"/>
      <c r="CZ31" s="716"/>
      <c r="DA31" s="716"/>
      <c r="DB31" s="716"/>
      <c r="DC31" s="716"/>
      <c r="DD31" s="716"/>
      <c r="DE31" s="716"/>
      <c r="DF31" s="71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6"/>
      <c r="DW31" s="716"/>
      <c r="DX31" s="716"/>
      <c r="DY31" s="716"/>
      <c r="DZ31" s="716"/>
      <c r="EA31" s="716"/>
      <c r="EB31" s="716"/>
      <c r="EC31" s="716"/>
      <c r="ED31" s="716"/>
      <c r="EE31" s="716"/>
      <c r="EF31" s="716"/>
      <c r="EG31" s="716"/>
      <c r="EH31" s="716"/>
      <c r="EI31" s="716"/>
      <c r="EJ31" s="716"/>
      <c r="EK31" s="717"/>
    </row>
    <row r="32" spans="1:141" s="2" customFormat="1" ht="11.25" x14ac:dyDescent="0.2">
      <c r="A32" s="723" t="s">
        <v>762</v>
      </c>
      <c r="B32" s="723"/>
      <c r="C32" s="723"/>
      <c r="D32" s="723"/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723"/>
      <c r="P32" s="723"/>
      <c r="Q32" s="723"/>
      <c r="R32" s="728" t="s">
        <v>672</v>
      </c>
      <c r="S32" s="729"/>
      <c r="T32" s="729"/>
      <c r="U32" s="729"/>
      <c r="V32" s="716"/>
      <c r="W32" s="716"/>
      <c r="X32" s="716"/>
      <c r="Y32" s="716"/>
      <c r="Z32" s="716"/>
      <c r="AA32" s="716"/>
      <c r="AB32" s="716"/>
      <c r="AC32" s="716"/>
      <c r="AD32" s="716"/>
      <c r="AE32" s="716"/>
      <c r="AF32" s="716"/>
      <c r="AG32" s="716"/>
      <c r="AH32" s="716"/>
      <c r="AI32" s="716"/>
      <c r="AJ32" s="716"/>
      <c r="AK32" s="716"/>
      <c r="AL32" s="716"/>
      <c r="AM32" s="716"/>
      <c r="AN32" s="716"/>
      <c r="AO32" s="716"/>
      <c r="AP32" s="716"/>
      <c r="AQ32" s="716"/>
      <c r="AR32" s="716"/>
      <c r="AS32" s="716"/>
      <c r="AT32" s="716"/>
      <c r="AU32" s="716"/>
      <c r="AV32" s="716"/>
      <c r="AW32" s="716"/>
      <c r="AX32" s="716"/>
      <c r="AY32" s="716"/>
      <c r="AZ32" s="716"/>
      <c r="BA32" s="716"/>
      <c r="BB32" s="716"/>
      <c r="BC32" s="716"/>
      <c r="BD32" s="716"/>
      <c r="BE32" s="716"/>
      <c r="BF32" s="716"/>
      <c r="BG32" s="716"/>
      <c r="BH32" s="716"/>
      <c r="BI32" s="716"/>
      <c r="BJ32" s="716"/>
      <c r="BK32" s="716"/>
      <c r="BL32" s="716"/>
      <c r="BM32" s="716"/>
      <c r="BN32" s="716"/>
      <c r="BO32" s="716"/>
      <c r="BP32" s="716"/>
      <c r="BQ32" s="716"/>
      <c r="BR32" s="716"/>
      <c r="BS32" s="716"/>
      <c r="BT32" s="716"/>
      <c r="BU32" s="716"/>
      <c r="BV32" s="716"/>
      <c r="BW32" s="716"/>
      <c r="BX32" s="716"/>
      <c r="BY32" s="716"/>
      <c r="BZ32" s="716"/>
      <c r="CA32" s="716"/>
      <c r="CB32" s="716"/>
      <c r="CC32" s="716"/>
      <c r="CD32" s="716"/>
      <c r="CE32" s="716"/>
      <c r="CF32" s="716"/>
      <c r="CG32" s="716"/>
      <c r="CH32" s="716"/>
      <c r="CI32" s="716"/>
      <c r="CJ32" s="716"/>
      <c r="CK32" s="716"/>
      <c r="CL32" s="716"/>
      <c r="CM32" s="716"/>
      <c r="CN32" s="716"/>
      <c r="CO32" s="716"/>
      <c r="CP32" s="716"/>
      <c r="CQ32" s="716"/>
      <c r="CR32" s="716"/>
      <c r="CS32" s="716"/>
      <c r="CT32" s="716"/>
      <c r="CU32" s="716"/>
      <c r="CV32" s="716"/>
      <c r="CW32" s="716"/>
      <c r="CX32" s="716"/>
      <c r="CY32" s="716"/>
      <c r="CZ32" s="716"/>
      <c r="DA32" s="716"/>
      <c r="DB32" s="716"/>
      <c r="DC32" s="716"/>
      <c r="DD32" s="716"/>
      <c r="DE32" s="716"/>
      <c r="DF32" s="716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6"/>
      <c r="DW32" s="716"/>
      <c r="DX32" s="716"/>
      <c r="DY32" s="716"/>
      <c r="DZ32" s="716"/>
      <c r="EA32" s="716"/>
      <c r="EB32" s="716"/>
      <c r="EC32" s="716"/>
      <c r="ED32" s="716"/>
      <c r="EE32" s="716"/>
      <c r="EF32" s="716"/>
      <c r="EG32" s="716"/>
      <c r="EH32" s="716"/>
      <c r="EI32" s="716"/>
      <c r="EJ32" s="716"/>
      <c r="EK32" s="717"/>
    </row>
    <row r="33" spans="1:141" s="2" customFormat="1" ht="11.25" x14ac:dyDescent="0.2">
      <c r="A33" s="719" t="s">
        <v>793</v>
      </c>
      <c r="B33" s="719"/>
      <c r="C33" s="719"/>
      <c r="D33" s="719"/>
      <c r="E33" s="719"/>
      <c r="F33" s="719"/>
      <c r="G33" s="719"/>
      <c r="H33" s="719"/>
      <c r="I33" s="719"/>
      <c r="J33" s="719"/>
      <c r="K33" s="719"/>
      <c r="L33" s="719"/>
      <c r="M33" s="719"/>
      <c r="N33" s="719"/>
      <c r="O33" s="719"/>
      <c r="P33" s="719"/>
      <c r="Q33" s="719"/>
      <c r="R33" s="728"/>
      <c r="S33" s="729"/>
      <c r="T33" s="729"/>
      <c r="U33" s="729"/>
      <c r="V33" s="716"/>
      <c r="W33" s="716"/>
      <c r="X33" s="716"/>
      <c r="Y33" s="716"/>
      <c r="Z33" s="716"/>
      <c r="AA33" s="716"/>
      <c r="AB33" s="716"/>
      <c r="AC33" s="716"/>
      <c r="AD33" s="716"/>
      <c r="AE33" s="716"/>
      <c r="AF33" s="716"/>
      <c r="AG33" s="716"/>
      <c r="AH33" s="716"/>
      <c r="AI33" s="716"/>
      <c r="AJ33" s="716"/>
      <c r="AK33" s="716"/>
      <c r="AL33" s="716"/>
      <c r="AM33" s="716"/>
      <c r="AN33" s="716"/>
      <c r="AO33" s="716"/>
      <c r="AP33" s="716"/>
      <c r="AQ33" s="716"/>
      <c r="AR33" s="716"/>
      <c r="AS33" s="716"/>
      <c r="AT33" s="716"/>
      <c r="AU33" s="716"/>
      <c r="AV33" s="716"/>
      <c r="AW33" s="716"/>
      <c r="AX33" s="716"/>
      <c r="AY33" s="716"/>
      <c r="AZ33" s="716"/>
      <c r="BA33" s="716"/>
      <c r="BB33" s="716"/>
      <c r="BC33" s="716"/>
      <c r="BD33" s="716"/>
      <c r="BE33" s="716"/>
      <c r="BF33" s="716"/>
      <c r="BG33" s="716"/>
      <c r="BH33" s="716"/>
      <c r="BI33" s="716"/>
      <c r="BJ33" s="716"/>
      <c r="BK33" s="716"/>
      <c r="BL33" s="716"/>
      <c r="BM33" s="716"/>
      <c r="BN33" s="716"/>
      <c r="BO33" s="716"/>
      <c r="BP33" s="716"/>
      <c r="BQ33" s="716"/>
      <c r="BR33" s="716"/>
      <c r="BS33" s="716"/>
      <c r="BT33" s="716"/>
      <c r="BU33" s="716"/>
      <c r="BV33" s="716"/>
      <c r="BW33" s="716"/>
      <c r="BX33" s="716"/>
      <c r="BY33" s="716"/>
      <c r="BZ33" s="716"/>
      <c r="CA33" s="716"/>
      <c r="CB33" s="716"/>
      <c r="CC33" s="716"/>
      <c r="CD33" s="716"/>
      <c r="CE33" s="716"/>
      <c r="CF33" s="716"/>
      <c r="CG33" s="716"/>
      <c r="CH33" s="716"/>
      <c r="CI33" s="716"/>
      <c r="CJ33" s="716"/>
      <c r="CK33" s="716"/>
      <c r="CL33" s="716"/>
      <c r="CM33" s="716"/>
      <c r="CN33" s="716"/>
      <c r="CO33" s="716"/>
      <c r="CP33" s="716"/>
      <c r="CQ33" s="716"/>
      <c r="CR33" s="716"/>
      <c r="CS33" s="716"/>
      <c r="CT33" s="716"/>
      <c r="CU33" s="716"/>
      <c r="CV33" s="716"/>
      <c r="CW33" s="716"/>
      <c r="CX33" s="716"/>
      <c r="CY33" s="716"/>
      <c r="CZ33" s="716"/>
      <c r="DA33" s="716"/>
      <c r="DB33" s="716"/>
      <c r="DC33" s="716"/>
      <c r="DD33" s="716"/>
      <c r="DE33" s="716"/>
      <c r="DF33" s="716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716"/>
      <c r="DW33" s="716"/>
      <c r="DX33" s="716"/>
      <c r="DY33" s="716"/>
      <c r="DZ33" s="716"/>
      <c r="EA33" s="716"/>
      <c r="EB33" s="716"/>
      <c r="EC33" s="716"/>
      <c r="ED33" s="716"/>
      <c r="EE33" s="716"/>
      <c r="EF33" s="716"/>
      <c r="EG33" s="716"/>
      <c r="EH33" s="716"/>
      <c r="EI33" s="716"/>
      <c r="EJ33" s="716"/>
      <c r="EK33" s="717"/>
    </row>
    <row r="34" spans="1:141" s="2" customFormat="1" ht="11.25" x14ac:dyDescent="0.2">
      <c r="A34" s="719" t="s">
        <v>792</v>
      </c>
      <c r="B34" s="719"/>
      <c r="C34" s="719"/>
      <c r="D34" s="719"/>
      <c r="E34" s="719"/>
      <c r="F34" s="719"/>
      <c r="G34" s="719"/>
      <c r="H34" s="719"/>
      <c r="I34" s="719"/>
      <c r="J34" s="719"/>
      <c r="K34" s="719"/>
      <c r="L34" s="719"/>
      <c r="M34" s="719"/>
      <c r="N34" s="719"/>
      <c r="O34" s="719"/>
      <c r="P34" s="719"/>
      <c r="Q34" s="719"/>
      <c r="R34" s="728"/>
      <c r="S34" s="729"/>
      <c r="T34" s="729"/>
      <c r="U34" s="729"/>
      <c r="V34" s="716"/>
      <c r="W34" s="716"/>
      <c r="X34" s="716"/>
      <c r="Y34" s="716"/>
      <c r="Z34" s="716"/>
      <c r="AA34" s="716"/>
      <c r="AB34" s="716"/>
      <c r="AC34" s="716"/>
      <c r="AD34" s="716"/>
      <c r="AE34" s="716"/>
      <c r="AF34" s="716"/>
      <c r="AG34" s="716"/>
      <c r="AH34" s="716"/>
      <c r="AI34" s="716"/>
      <c r="AJ34" s="716"/>
      <c r="AK34" s="716"/>
      <c r="AL34" s="716"/>
      <c r="AM34" s="716"/>
      <c r="AN34" s="716"/>
      <c r="AO34" s="716"/>
      <c r="AP34" s="716"/>
      <c r="AQ34" s="716"/>
      <c r="AR34" s="716"/>
      <c r="AS34" s="716"/>
      <c r="AT34" s="716"/>
      <c r="AU34" s="716"/>
      <c r="AV34" s="716"/>
      <c r="AW34" s="716"/>
      <c r="AX34" s="716"/>
      <c r="AY34" s="716"/>
      <c r="AZ34" s="716"/>
      <c r="BA34" s="716"/>
      <c r="BB34" s="716"/>
      <c r="BC34" s="716"/>
      <c r="BD34" s="716"/>
      <c r="BE34" s="716"/>
      <c r="BF34" s="716"/>
      <c r="BG34" s="716"/>
      <c r="BH34" s="716"/>
      <c r="BI34" s="716"/>
      <c r="BJ34" s="716"/>
      <c r="BK34" s="716"/>
      <c r="BL34" s="716"/>
      <c r="BM34" s="716"/>
      <c r="BN34" s="716"/>
      <c r="BO34" s="716"/>
      <c r="BP34" s="716"/>
      <c r="BQ34" s="716"/>
      <c r="BR34" s="716"/>
      <c r="BS34" s="716"/>
      <c r="BT34" s="716"/>
      <c r="BU34" s="716"/>
      <c r="BV34" s="716"/>
      <c r="BW34" s="716"/>
      <c r="BX34" s="716"/>
      <c r="BY34" s="716"/>
      <c r="BZ34" s="716"/>
      <c r="CA34" s="716"/>
      <c r="CB34" s="716"/>
      <c r="CC34" s="716"/>
      <c r="CD34" s="716"/>
      <c r="CE34" s="716"/>
      <c r="CF34" s="716"/>
      <c r="CG34" s="716"/>
      <c r="CH34" s="716"/>
      <c r="CI34" s="716"/>
      <c r="CJ34" s="716"/>
      <c r="CK34" s="716"/>
      <c r="CL34" s="716"/>
      <c r="CM34" s="716"/>
      <c r="CN34" s="716"/>
      <c r="CO34" s="716"/>
      <c r="CP34" s="716"/>
      <c r="CQ34" s="716"/>
      <c r="CR34" s="716"/>
      <c r="CS34" s="716"/>
      <c r="CT34" s="716"/>
      <c r="CU34" s="716"/>
      <c r="CV34" s="716"/>
      <c r="CW34" s="716"/>
      <c r="CX34" s="716"/>
      <c r="CY34" s="716"/>
      <c r="CZ34" s="716"/>
      <c r="DA34" s="716"/>
      <c r="DB34" s="716"/>
      <c r="DC34" s="716"/>
      <c r="DD34" s="716"/>
      <c r="DE34" s="716"/>
      <c r="DF34" s="716"/>
      <c r="DG34" s="716"/>
      <c r="DH34" s="716"/>
      <c r="DI34" s="716"/>
      <c r="DJ34" s="716"/>
      <c r="DK34" s="716"/>
      <c r="DL34" s="716"/>
      <c r="DM34" s="716"/>
      <c r="DN34" s="716"/>
      <c r="DO34" s="716"/>
      <c r="DP34" s="716"/>
      <c r="DQ34" s="716"/>
      <c r="DR34" s="716"/>
      <c r="DS34" s="716"/>
      <c r="DT34" s="716"/>
      <c r="DU34" s="716"/>
      <c r="DV34" s="716"/>
      <c r="DW34" s="716"/>
      <c r="DX34" s="716"/>
      <c r="DY34" s="716"/>
      <c r="DZ34" s="716"/>
      <c r="EA34" s="716"/>
      <c r="EB34" s="716"/>
      <c r="EC34" s="716"/>
      <c r="ED34" s="716"/>
      <c r="EE34" s="716"/>
      <c r="EF34" s="716"/>
      <c r="EG34" s="716"/>
      <c r="EH34" s="716"/>
      <c r="EI34" s="716"/>
      <c r="EJ34" s="716"/>
      <c r="EK34" s="717"/>
    </row>
    <row r="35" spans="1:141" s="2" customFormat="1" ht="11.25" x14ac:dyDescent="0.2">
      <c r="A35" s="718" t="s">
        <v>791</v>
      </c>
      <c r="B35" s="718"/>
      <c r="C35" s="718"/>
      <c r="D35" s="718"/>
      <c r="E35" s="718"/>
      <c r="F35" s="718"/>
      <c r="G35" s="718"/>
      <c r="H35" s="718"/>
      <c r="I35" s="718"/>
      <c r="J35" s="718"/>
      <c r="K35" s="718"/>
      <c r="L35" s="718"/>
      <c r="M35" s="718"/>
      <c r="N35" s="718"/>
      <c r="O35" s="718"/>
      <c r="P35" s="718"/>
      <c r="Q35" s="718"/>
      <c r="R35" s="728"/>
      <c r="S35" s="729"/>
      <c r="T35" s="729"/>
      <c r="U35" s="729"/>
      <c r="V35" s="716"/>
      <c r="W35" s="716"/>
      <c r="X35" s="716"/>
      <c r="Y35" s="716"/>
      <c r="Z35" s="716"/>
      <c r="AA35" s="716"/>
      <c r="AB35" s="716"/>
      <c r="AC35" s="716"/>
      <c r="AD35" s="716"/>
      <c r="AE35" s="716"/>
      <c r="AF35" s="716"/>
      <c r="AG35" s="716"/>
      <c r="AH35" s="716"/>
      <c r="AI35" s="716"/>
      <c r="AJ35" s="716"/>
      <c r="AK35" s="716"/>
      <c r="AL35" s="716"/>
      <c r="AM35" s="716"/>
      <c r="AN35" s="716"/>
      <c r="AO35" s="716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6"/>
      <c r="BC35" s="716"/>
      <c r="BD35" s="716"/>
      <c r="BE35" s="716"/>
      <c r="BF35" s="716"/>
      <c r="BG35" s="716"/>
      <c r="BH35" s="716"/>
      <c r="BI35" s="716"/>
      <c r="BJ35" s="716"/>
      <c r="BK35" s="716"/>
      <c r="BL35" s="716"/>
      <c r="BM35" s="716"/>
      <c r="BN35" s="716"/>
      <c r="BO35" s="716"/>
      <c r="BP35" s="716"/>
      <c r="BQ35" s="716"/>
      <c r="BR35" s="716"/>
      <c r="BS35" s="716"/>
      <c r="BT35" s="716"/>
      <c r="BU35" s="716"/>
      <c r="BV35" s="716"/>
      <c r="BW35" s="716"/>
      <c r="BX35" s="716"/>
      <c r="BY35" s="716"/>
      <c r="BZ35" s="716"/>
      <c r="CA35" s="716"/>
      <c r="CB35" s="716"/>
      <c r="CC35" s="716"/>
      <c r="CD35" s="716"/>
      <c r="CE35" s="716"/>
      <c r="CF35" s="716"/>
      <c r="CG35" s="716"/>
      <c r="CH35" s="716"/>
      <c r="CI35" s="716"/>
      <c r="CJ35" s="716"/>
      <c r="CK35" s="716"/>
      <c r="CL35" s="716"/>
      <c r="CM35" s="716"/>
      <c r="CN35" s="716"/>
      <c r="CO35" s="716"/>
      <c r="CP35" s="716"/>
      <c r="CQ35" s="716"/>
      <c r="CR35" s="716"/>
      <c r="CS35" s="716"/>
      <c r="CT35" s="716"/>
      <c r="CU35" s="716"/>
      <c r="CV35" s="716"/>
      <c r="CW35" s="716"/>
      <c r="CX35" s="716"/>
      <c r="CY35" s="716"/>
      <c r="CZ35" s="716"/>
      <c r="DA35" s="716"/>
      <c r="DB35" s="716"/>
      <c r="DC35" s="716"/>
      <c r="DD35" s="716"/>
      <c r="DE35" s="716"/>
      <c r="DF35" s="716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7"/>
    </row>
    <row r="36" spans="1:141" s="2" customFormat="1" ht="11.25" x14ac:dyDescent="0.2">
      <c r="A36" s="723" t="s">
        <v>762</v>
      </c>
      <c r="B36" s="723"/>
      <c r="C36" s="723"/>
      <c r="D36" s="723"/>
      <c r="E36" s="723"/>
      <c r="F36" s="723"/>
      <c r="G36" s="723"/>
      <c r="H36" s="723"/>
      <c r="I36" s="723"/>
      <c r="J36" s="723"/>
      <c r="K36" s="723"/>
      <c r="L36" s="723"/>
      <c r="M36" s="723"/>
      <c r="N36" s="723"/>
      <c r="O36" s="723"/>
      <c r="P36" s="723"/>
      <c r="Q36" s="723"/>
      <c r="R36" s="728" t="s">
        <v>673</v>
      </c>
      <c r="S36" s="729"/>
      <c r="T36" s="729"/>
      <c r="U36" s="729"/>
      <c r="V36" s="716"/>
      <c r="W36" s="716"/>
      <c r="X36" s="716"/>
      <c r="Y36" s="716"/>
      <c r="Z36" s="716"/>
      <c r="AA36" s="716"/>
      <c r="AB36" s="716"/>
      <c r="AC36" s="716"/>
      <c r="AD36" s="716"/>
      <c r="AE36" s="716"/>
      <c r="AF36" s="716"/>
      <c r="AG36" s="716"/>
      <c r="AH36" s="716"/>
      <c r="AI36" s="716"/>
      <c r="AJ36" s="716"/>
      <c r="AK36" s="716"/>
      <c r="AL36" s="716"/>
      <c r="AM36" s="716"/>
      <c r="AN36" s="716"/>
      <c r="AO36" s="716"/>
      <c r="AP36" s="716"/>
      <c r="AQ36" s="716"/>
      <c r="AR36" s="716"/>
      <c r="AS36" s="716"/>
      <c r="AT36" s="716"/>
      <c r="AU36" s="716"/>
      <c r="AV36" s="716"/>
      <c r="AW36" s="716"/>
      <c r="AX36" s="716"/>
      <c r="AY36" s="716"/>
      <c r="AZ36" s="716"/>
      <c r="BA36" s="716"/>
      <c r="BB36" s="716"/>
      <c r="BC36" s="716"/>
      <c r="BD36" s="716"/>
      <c r="BE36" s="716"/>
      <c r="BF36" s="716"/>
      <c r="BG36" s="716"/>
      <c r="BH36" s="716"/>
      <c r="BI36" s="716"/>
      <c r="BJ36" s="716"/>
      <c r="BK36" s="716"/>
      <c r="BL36" s="716"/>
      <c r="BM36" s="716"/>
      <c r="BN36" s="716"/>
      <c r="BO36" s="716"/>
      <c r="BP36" s="716"/>
      <c r="BQ36" s="716"/>
      <c r="BR36" s="716"/>
      <c r="BS36" s="716"/>
      <c r="BT36" s="716"/>
      <c r="BU36" s="716"/>
      <c r="BV36" s="716"/>
      <c r="BW36" s="716"/>
      <c r="BX36" s="716"/>
      <c r="BY36" s="716"/>
      <c r="BZ36" s="716"/>
      <c r="CA36" s="716"/>
      <c r="CB36" s="716"/>
      <c r="CC36" s="716"/>
      <c r="CD36" s="716"/>
      <c r="CE36" s="716"/>
      <c r="CF36" s="716"/>
      <c r="CG36" s="716"/>
      <c r="CH36" s="716"/>
      <c r="CI36" s="716"/>
      <c r="CJ36" s="716"/>
      <c r="CK36" s="716"/>
      <c r="CL36" s="716"/>
      <c r="CM36" s="716"/>
      <c r="CN36" s="716"/>
      <c r="CO36" s="716"/>
      <c r="CP36" s="716"/>
      <c r="CQ36" s="716"/>
      <c r="CR36" s="716"/>
      <c r="CS36" s="716"/>
      <c r="CT36" s="716"/>
      <c r="CU36" s="716"/>
      <c r="CV36" s="716"/>
      <c r="CW36" s="716"/>
      <c r="CX36" s="716"/>
      <c r="CY36" s="716"/>
      <c r="CZ36" s="716"/>
      <c r="DA36" s="716"/>
      <c r="DB36" s="716"/>
      <c r="DC36" s="716"/>
      <c r="DD36" s="716"/>
      <c r="DE36" s="716"/>
      <c r="DF36" s="716"/>
      <c r="DG36" s="716"/>
      <c r="DH36" s="716"/>
      <c r="DI36" s="716"/>
      <c r="DJ36" s="716"/>
      <c r="DK36" s="716"/>
      <c r="DL36" s="716"/>
      <c r="DM36" s="716"/>
      <c r="DN36" s="716"/>
      <c r="DO36" s="716"/>
      <c r="DP36" s="716"/>
      <c r="DQ36" s="716"/>
      <c r="DR36" s="716"/>
      <c r="DS36" s="716"/>
      <c r="DT36" s="716"/>
      <c r="DU36" s="716"/>
      <c r="DV36" s="716"/>
      <c r="DW36" s="716"/>
      <c r="DX36" s="716"/>
      <c r="DY36" s="716"/>
      <c r="DZ36" s="716"/>
      <c r="EA36" s="716"/>
      <c r="EB36" s="716"/>
      <c r="EC36" s="716"/>
      <c r="ED36" s="716"/>
      <c r="EE36" s="716"/>
      <c r="EF36" s="716"/>
      <c r="EG36" s="716"/>
      <c r="EH36" s="716"/>
      <c r="EI36" s="716"/>
      <c r="EJ36" s="716"/>
      <c r="EK36" s="717"/>
    </row>
    <row r="37" spans="1:141" s="2" customFormat="1" ht="11.25" x14ac:dyDescent="0.2">
      <c r="A37" s="719" t="s">
        <v>793</v>
      </c>
      <c r="B37" s="719"/>
      <c r="C37" s="719"/>
      <c r="D37" s="719"/>
      <c r="E37" s="719"/>
      <c r="F37" s="719"/>
      <c r="G37" s="719"/>
      <c r="H37" s="719"/>
      <c r="I37" s="719"/>
      <c r="J37" s="719"/>
      <c r="K37" s="719"/>
      <c r="L37" s="719"/>
      <c r="M37" s="719"/>
      <c r="N37" s="719"/>
      <c r="O37" s="719"/>
      <c r="P37" s="719"/>
      <c r="Q37" s="719"/>
      <c r="R37" s="728"/>
      <c r="S37" s="729"/>
      <c r="T37" s="729"/>
      <c r="U37" s="729"/>
      <c r="V37" s="716"/>
      <c r="W37" s="716"/>
      <c r="X37" s="716"/>
      <c r="Y37" s="716"/>
      <c r="Z37" s="716"/>
      <c r="AA37" s="716"/>
      <c r="AB37" s="716"/>
      <c r="AC37" s="716"/>
      <c r="AD37" s="716"/>
      <c r="AE37" s="716"/>
      <c r="AF37" s="716"/>
      <c r="AG37" s="716"/>
      <c r="AH37" s="716"/>
      <c r="AI37" s="716"/>
      <c r="AJ37" s="716"/>
      <c r="AK37" s="716"/>
      <c r="AL37" s="716"/>
      <c r="AM37" s="716"/>
      <c r="AN37" s="716"/>
      <c r="AO37" s="716"/>
      <c r="AP37" s="716"/>
      <c r="AQ37" s="716"/>
      <c r="AR37" s="716"/>
      <c r="AS37" s="716"/>
      <c r="AT37" s="716"/>
      <c r="AU37" s="716"/>
      <c r="AV37" s="716"/>
      <c r="AW37" s="716"/>
      <c r="AX37" s="716"/>
      <c r="AY37" s="716"/>
      <c r="AZ37" s="716"/>
      <c r="BA37" s="716"/>
      <c r="BB37" s="716"/>
      <c r="BC37" s="716"/>
      <c r="BD37" s="716"/>
      <c r="BE37" s="716"/>
      <c r="BF37" s="716"/>
      <c r="BG37" s="716"/>
      <c r="BH37" s="716"/>
      <c r="BI37" s="716"/>
      <c r="BJ37" s="716"/>
      <c r="BK37" s="716"/>
      <c r="BL37" s="716"/>
      <c r="BM37" s="716"/>
      <c r="BN37" s="716"/>
      <c r="BO37" s="716"/>
      <c r="BP37" s="716"/>
      <c r="BQ37" s="716"/>
      <c r="BR37" s="716"/>
      <c r="BS37" s="716"/>
      <c r="BT37" s="716"/>
      <c r="BU37" s="716"/>
      <c r="BV37" s="716"/>
      <c r="BW37" s="716"/>
      <c r="BX37" s="716"/>
      <c r="BY37" s="716"/>
      <c r="BZ37" s="716"/>
      <c r="CA37" s="716"/>
      <c r="CB37" s="716"/>
      <c r="CC37" s="716"/>
      <c r="CD37" s="716"/>
      <c r="CE37" s="716"/>
      <c r="CF37" s="716"/>
      <c r="CG37" s="716"/>
      <c r="CH37" s="716"/>
      <c r="CI37" s="716"/>
      <c r="CJ37" s="716"/>
      <c r="CK37" s="716"/>
      <c r="CL37" s="716"/>
      <c r="CM37" s="716"/>
      <c r="CN37" s="716"/>
      <c r="CO37" s="716"/>
      <c r="CP37" s="716"/>
      <c r="CQ37" s="716"/>
      <c r="CR37" s="716"/>
      <c r="CS37" s="716"/>
      <c r="CT37" s="716"/>
      <c r="CU37" s="716"/>
      <c r="CV37" s="716"/>
      <c r="CW37" s="716"/>
      <c r="CX37" s="716"/>
      <c r="CY37" s="716"/>
      <c r="CZ37" s="716"/>
      <c r="DA37" s="716"/>
      <c r="DB37" s="716"/>
      <c r="DC37" s="716"/>
      <c r="DD37" s="716"/>
      <c r="DE37" s="716"/>
      <c r="DF37" s="71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716"/>
      <c r="DW37" s="716"/>
      <c r="DX37" s="716"/>
      <c r="DY37" s="716"/>
      <c r="DZ37" s="716"/>
      <c r="EA37" s="716"/>
      <c r="EB37" s="716"/>
      <c r="EC37" s="716"/>
      <c r="ED37" s="716"/>
      <c r="EE37" s="716"/>
      <c r="EF37" s="716"/>
      <c r="EG37" s="716"/>
      <c r="EH37" s="716"/>
      <c r="EI37" s="716"/>
      <c r="EJ37" s="716"/>
      <c r="EK37" s="717"/>
    </row>
    <row r="38" spans="1:141" s="2" customFormat="1" ht="11.25" x14ac:dyDescent="0.2">
      <c r="A38" s="719" t="s">
        <v>792</v>
      </c>
      <c r="B38" s="719"/>
      <c r="C38" s="719"/>
      <c r="D38" s="719"/>
      <c r="E38" s="719"/>
      <c r="F38" s="719"/>
      <c r="G38" s="719"/>
      <c r="H38" s="719"/>
      <c r="I38" s="719"/>
      <c r="J38" s="719"/>
      <c r="K38" s="719"/>
      <c r="L38" s="719"/>
      <c r="M38" s="719"/>
      <c r="N38" s="719"/>
      <c r="O38" s="719"/>
      <c r="P38" s="719"/>
      <c r="Q38" s="719"/>
      <c r="R38" s="728"/>
      <c r="S38" s="729"/>
      <c r="T38" s="729"/>
      <c r="U38" s="729"/>
      <c r="V38" s="716"/>
      <c r="W38" s="716"/>
      <c r="X38" s="716"/>
      <c r="Y38" s="716"/>
      <c r="Z38" s="716"/>
      <c r="AA38" s="716"/>
      <c r="AB38" s="716"/>
      <c r="AC38" s="716"/>
      <c r="AD38" s="716"/>
      <c r="AE38" s="716"/>
      <c r="AF38" s="716"/>
      <c r="AG38" s="716"/>
      <c r="AH38" s="716"/>
      <c r="AI38" s="716"/>
      <c r="AJ38" s="716"/>
      <c r="AK38" s="716"/>
      <c r="AL38" s="716"/>
      <c r="AM38" s="716"/>
      <c r="AN38" s="716"/>
      <c r="AO38" s="716"/>
      <c r="AP38" s="716"/>
      <c r="AQ38" s="716"/>
      <c r="AR38" s="716"/>
      <c r="AS38" s="716"/>
      <c r="AT38" s="716"/>
      <c r="AU38" s="716"/>
      <c r="AV38" s="716"/>
      <c r="AW38" s="716"/>
      <c r="AX38" s="716"/>
      <c r="AY38" s="716"/>
      <c r="AZ38" s="716"/>
      <c r="BA38" s="716"/>
      <c r="BB38" s="716"/>
      <c r="BC38" s="716"/>
      <c r="BD38" s="716"/>
      <c r="BE38" s="716"/>
      <c r="BF38" s="716"/>
      <c r="BG38" s="716"/>
      <c r="BH38" s="716"/>
      <c r="BI38" s="716"/>
      <c r="BJ38" s="716"/>
      <c r="BK38" s="716"/>
      <c r="BL38" s="716"/>
      <c r="BM38" s="716"/>
      <c r="BN38" s="716"/>
      <c r="BO38" s="716"/>
      <c r="BP38" s="716"/>
      <c r="BQ38" s="716"/>
      <c r="BR38" s="716"/>
      <c r="BS38" s="716"/>
      <c r="BT38" s="716"/>
      <c r="BU38" s="716"/>
      <c r="BV38" s="716"/>
      <c r="BW38" s="716"/>
      <c r="BX38" s="716"/>
      <c r="BY38" s="716"/>
      <c r="BZ38" s="716"/>
      <c r="CA38" s="716"/>
      <c r="CB38" s="716"/>
      <c r="CC38" s="716"/>
      <c r="CD38" s="716"/>
      <c r="CE38" s="716"/>
      <c r="CF38" s="716"/>
      <c r="CG38" s="716"/>
      <c r="CH38" s="716"/>
      <c r="CI38" s="716"/>
      <c r="CJ38" s="716"/>
      <c r="CK38" s="716"/>
      <c r="CL38" s="716"/>
      <c r="CM38" s="716"/>
      <c r="CN38" s="716"/>
      <c r="CO38" s="716"/>
      <c r="CP38" s="716"/>
      <c r="CQ38" s="716"/>
      <c r="CR38" s="716"/>
      <c r="CS38" s="716"/>
      <c r="CT38" s="716"/>
      <c r="CU38" s="716"/>
      <c r="CV38" s="716"/>
      <c r="CW38" s="716"/>
      <c r="CX38" s="716"/>
      <c r="CY38" s="716"/>
      <c r="CZ38" s="716"/>
      <c r="DA38" s="716"/>
      <c r="DB38" s="716"/>
      <c r="DC38" s="716"/>
      <c r="DD38" s="716"/>
      <c r="DE38" s="716"/>
      <c r="DF38" s="71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716"/>
      <c r="DW38" s="716"/>
      <c r="DX38" s="716"/>
      <c r="DY38" s="716"/>
      <c r="DZ38" s="716"/>
      <c r="EA38" s="716"/>
      <c r="EB38" s="716"/>
      <c r="EC38" s="716"/>
      <c r="ED38" s="716"/>
      <c r="EE38" s="716"/>
      <c r="EF38" s="716"/>
      <c r="EG38" s="716"/>
      <c r="EH38" s="716"/>
      <c r="EI38" s="716"/>
      <c r="EJ38" s="716"/>
      <c r="EK38" s="717"/>
    </row>
    <row r="39" spans="1:141" s="2" customFormat="1" ht="11.25" x14ac:dyDescent="0.2">
      <c r="A39" s="718" t="s">
        <v>790</v>
      </c>
      <c r="B39" s="718"/>
      <c r="C39" s="718"/>
      <c r="D39" s="718"/>
      <c r="E39" s="718"/>
      <c r="F39" s="718"/>
      <c r="G39" s="718"/>
      <c r="H39" s="718"/>
      <c r="I39" s="718"/>
      <c r="J39" s="718"/>
      <c r="K39" s="718"/>
      <c r="L39" s="718"/>
      <c r="M39" s="718"/>
      <c r="N39" s="718"/>
      <c r="O39" s="718"/>
      <c r="P39" s="718"/>
      <c r="Q39" s="718"/>
      <c r="R39" s="728"/>
      <c r="S39" s="729"/>
      <c r="T39" s="729"/>
      <c r="U39" s="729"/>
      <c r="V39" s="716"/>
      <c r="W39" s="716"/>
      <c r="X39" s="716"/>
      <c r="Y39" s="716"/>
      <c r="Z39" s="716"/>
      <c r="AA39" s="716"/>
      <c r="AB39" s="716"/>
      <c r="AC39" s="716"/>
      <c r="AD39" s="716"/>
      <c r="AE39" s="716"/>
      <c r="AF39" s="716"/>
      <c r="AG39" s="716"/>
      <c r="AH39" s="716"/>
      <c r="AI39" s="716"/>
      <c r="AJ39" s="716"/>
      <c r="AK39" s="716"/>
      <c r="AL39" s="716"/>
      <c r="AM39" s="716"/>
      <c r="AN39" s="716"/>
      <c r="AO39" s="716"/>
      <c r="AP39" s="716"/>
      <c r="AQ39" s="716"/>
      <c r="AR39" s="716"/>
      <c r="AS39" s="716"/>
      <c r="AT39" s="716"/>
      <c r="AU39" s="716"/>
      <c r="AV39" s="716"/>
      <c r="AW39" s="716"/>
      <c r="AX39" s="716"/>
      <c r="AY39" s="716"/>
      <c r="AZ39" s="716"/>
      <c r="BA39" s="716"/>
      <c r="BB39" s="716"/>
      <c r="BC39" s="716"/>
      <c r="BD39" s="716"/>
      <c r="BE39" s="716"/>
      <c r="BF39" s="716"/>
      <c r="BG39" s="716"/>
      <c r="BH39" s="716"/>
      <c r="BI39" s="716"/>
      <c r="BJ39" s="716"/>
      <c r="BK39" s="716"/>
      <c r="BL39" s="716"/>
      <c r="BM39" s="716"/>
      <c r="BN39" s="716"/>
      <c r="BO39" s="716"/>
      <c r="BP39" s="716"/>
      <c r="BQ39" s="716"/>
      <c r="BR39" s="716"/>
      <c r="BS39" s="716"/>
      <c r="BT39" s="716"/>
      <c r="BU39" s="716"/>
      <c r="BV39" s="716"/>
      <c r="BW39" s="716"/>
      <c r="BX39" s="716"/>
      <c r="BY39" s="716"/>
      <c r="BZ39" s="716"/>
      <c r="CA39" s="716"/>
      <c r="CB39" s="716"/>
      <c r="CC39" s="716"/>
      <c r="CD39" s="716"/>
      <c r="CE39" s="716"/>
      <c r="CF39" s="716"/>
      <c r="CG39" s="716"/>
      <c r="CH39" s="716"/>
      <c r="CI39" s="716"/>
      <c r="CJ39" s="716"/>
      <c r="CK39" s="716"/>
      <c r="CL39" s="716"/>
      <c r="CM39" s="716"/>
      <c r="CN39" s="716"/>
      <c r="CO39" s="716"/>
      <c r="CP39" s="716"/>
      <c r="CQ39" s="716"/>
      <c r="CR39" s="716"/>
      <c r="CS39" s="716"/>
      <c r="CT39" s="716"/>
      <c r="CU39" s="716"/>
      <c r="CV39" s="716"/>
      <c r="CW39" s="716"/>
      <c r="CX39" s="716"/>
      <c r="CY39" s="716"/>
      <c r="CZ39" s="716"/>
      <c r="DA39" s="716"/>
      <c r="DB39" s="716"/>
      <c r="DC39" s="716"/>
      <c r="DD39" s="716"/>
      <c r="DE39" s="716"/>
      <c r="DF39" s="71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716"/>
      <c r="DW39" s="716"/>
      <c r="DX39" s="716"/>
      <c r="DY39" s="716"/>
      <c r="DZ39" s="716"/>
      <c r="EA39" s="716"/>
      <c r="EB39" s="716"/>
      <c r="EC39" s="716"/>
      <c r="ED39" s="716"/>
      <c r="EE39" s="716"/>
      <c r="EF39" s="716"/>
      <c r="EG39" s="716"/>
      <c r="EH39" s="716"/>
      <c r="EI39" s="716"/>
      <c r="EJ39" s="716"/>
      <c r="EK39" s="717"/>
    </row>
    <row r="40" spans="1:141" s="2" customFormat="1" ht="11.25" x14ac:dyDescent="0.2">
      <c r="A40" s="723" t="s">
        <v>763</v>
      </c>
      <c r="B40" s="723"/>
      <c r="C40" s="723"/>
      <c r="D40" s="723"/>
      <c r="E40" s="723"/>
      <c r="F40" s="723"/>
      <c r="G40" s="723"/>
      <c r="H40" s="723"/>
      <c r="I40" s="723"/>
      <c r="J40" s="723"/>
      <c r="K40" s="723"/>
      <c r="L40" s="723"/>
      <c r="M40" s="723"/>
      <c r="N40" s="723"/>
      <c r="O40" s="723"/>
      <c r="P40" s="723"/>
      <c r="Q40" s="723"/>
      <c r="R40" s="728" t="s">
        <v>674</v>
      </c>
      <c r="S40" s="729"/>
      <c r="T40" s="729"/>
      <c r="U40" s="729"/>
      <c r="V40" s="716"/>
      <c r="W40" s="716"/>
      <c r="X40" s="716"/>
      <c r="Y40" s="716"/>
      <c r="Z40" s="716"/>
      <c r="AA40" s="716"/>
      <c r="AB40" s="716"/>
      <c r="AC40" s="716"/>
      <c r="AD40" s="716"/>
      <c r="AE40" s="716"/>
      <c r="AF40" s="716"/>
      <c r="AG40" s="716"/>
      <c r="AH40" s="716"/>
      <c r="AI40" s="716"/>
      <c r="AJ40" s="716"/>
      <c r="AK40" s="716"/>
      <c r="AL40" s="716"/>
      <c r="AM40" s="716"/>
      <c r="AN40" s="716"/>
      <c r="AO40" s="716"/>
      <c r="AP40" s="716"/>
      <c r="AQ40" s="716"/>
      <c r="AR40" s="716"/>
      <c r="AS40" s="716"/>
      <c r="AT40" s="716"/>
      <c r="AU40" s="716"/>
      <c r="AV40" s="716"/>
      <c r="AW40" s="716"/>
      <c r="AX40" s="716"/>
      <c r="AY40" s="716"/>
      <c r="AZ40" s="716"/>
      <c r="BA40" s="716"/>
      <c r="BB40" s="716"/>
      <c r="BC40" s="716"/>
      <c r="BD40" s="716"/>
      <c r="BE40" s="716"/>
      <c r="BF40" s="716"/>
      <c r="BG40" s="716"/>
      <c r="BH40" s="716"/>
      <c r="BI40" s="716"/>
      <c r="BJ40" s="716"/>
      <c r="BK40" s="716"/>
      <c r="BL40" s="716"/>
      <c r="BM40" s="716"/>
      <c r="BN40" s="716"/>
      <c r="BO40" s="716"/>
      <c r="BP40" s="716"/>
      <c r="BQ40" s="716"/>
      <c r="BR40" s="716"/>
      <c r="BS40" s="716"/>
      <c r="BT40" s="716"/>
      <c r="BU40" s="716"/>
      <c r="BV40" s="716"/>
      <c r="BW40" s="716"/>
      <c r="BX40" s="716"/>
      <c r="BY40" s="716"/>
      <c r="BZ40" s="716"/>
      <c r="CA40" s="716"/>
      <c r="CB40" s="716"/>
      <c r="CC40" s="716"/>
      <c r="CD40" s="716"/>
      <c r="CE40" s="716"/>
      <c r="CF40" s="716"/>
      <c r="CG40" s="716"/>
      <c r="CH40" s="716"/>
      <c r="CI40" s="716"/>
      <c r="CJ40" s="716"/>
      <c r="CK40" s="716"/>
      <c r="CL40" s="716"/>
      <c r="CM40" s="716"/>
      <c r="CN40" s="716"/>
      <c r="CO40" s="716"/>
      <c r="CP40" s="716"/>
      <c r="CQ40" s="716"/>
      <c r="CR40" s="716"/>
      <c r="CS40" s="716"/>
      <c r="CT40" s="716"/>
      <c r="CU40" s="716"/>
      <c r="CV40" s="716"/>
      <c r="CW40" s="716"/>
      <c r="CX40" s="716"/>
      <c r="CY40" s="716"/>
      <c r="CZ40" s="716"/>
      <c r="DA40" s="716"/>
      <c r="DB40" s="716"/>
      <c r="DC40" s="716"/>
      <c r="DD40" s="716"/>
      <c r="DE40" s="716"/>
      <c r="DF40" s="716"/>
      <c r="DG40" s="716"/>
      <c r="DH40" s="716"/>
      <c r="DI40" s="716"/>
      <c r="DJ40" s="716"/>
      <c r="DK40" s="716"/>
      <c r="DL40" s="716"/>
      <c r="DM40" s="716"/>
      <c r="DN40" s="716"/>
      <c r="DO40" s="716"/>
      <c r="DP40" s="716"/>
      <c r="DQ40" s="716"/>
      <c r="DR40" s="716"/>
      <c r="DS40" s="716"/>
      <c r="DT40" s="716"/>
      <c r="DU40" s="716"/>
      <c r="DV40" s="716"/>
      <c r="DW40" s="716"/>
      <c r="DX40" s="716"/>
      <c r="DY40" s="716"/>
      <c r="DZ40" s="716"/>
      <c r="EA40" s="716"/>
      <c r="EB40" s="716"/>
      <c r="EC40" s="716"/>
      <c r="ED40" s="716"/>
      <c r="EE40" s="716"/>
      <c r="EF40" s="716"/>
      <c r="EG40" s="716"/>
      <c r="EH40" s="716"/>
      <c r="EI40" s="716"/>
      <c r="EJ40" s="716"/>
      <c r="EK40" s="717"/>
    </row>
    <row r="41" spans="1:141" s="2" customFormat="1" ht="11.25" x14ac:dyDescent="0.2">
      <c r="A41" s="719" t="s">
        <v>764</v>
      </c>
      <c r="B41" s="719"/>
      <c r="C41" s="719"/>
      <c r="D41" s="719"/>
      <c r="E41" s="719"/>
      <c r="F41" s="719"/>
      <c r="G41" s="719"/>
      <c r="H41" s="719"/>
      <c r="I41" s="719"/>
      <c r="J41" s="719"/>
      <c r="K41" s="719"/>
      <c r="L41" s="719"/>
      <c r="M41" s="719"/>
      <c r="N41" s="719"/>
      <c r="O41" s="719"/>
      <c r="P41" s="719"/>
      <c r="Q41" s="719"/>
      <c r="R41" s="728"/>
      <c r="S41" s="729"/>
      <c r="T41" s="729"/>
      <c r="U41" s="729"/>
      <c r="V41" s="716"/>
      <c r="W41" s="716"/>
      <c r="X41" s="716"/>
      <c r="Y41" s="716"/>
      <c r="Z41" s="716"/>
      <c r="AA41" s="716"/>
      <c r="AB41" s="716"/>
      <c r="AC41" s="716"/>
      <c r="AD41" s="716"/>
      <c r="AE41" s="716"/>
      <c r="AF41" s="716"/>
      <c r="AG41" s="716"/>
      <c r="AH41" s="716"/>
      <c r="AI41" s="716"/>
      <c r="AJ41" s="716"/>
      <c r="AK41" s="716"/>
      <c r="AL41" s="716"/>
      <c r="AM41" s="716"/>
      <c r="AN41" s="716"/>
      <c r="AO41" s="716"/>
      <c r="AP41" s="716"/>
      <c r="AQ41" s="716"/>
      <c r="AR41" s="716"/>
      <c r="AS41" s="716"/>
      <c r="AT41" s="716"/>
      <c r="AU41" s="716"/>
      <c r="AV41" s="716"/>
      <c r="AW41" s="716"/>
      <c r="AX41" s="716"/>
      <c r="AY41" s="716"/>
      <c r="AZ41" s="716"/>
      <c r="BA41" s="716"/>
      <c r="BB41" s="716"/>
      <c r="BC41" s="716"/>
      <c r="BD41" s="716"/>
      <c r="BE41" s="716"/>
      <c r="BF41" s="716"/>
      <c r="BG41" s="716"/>
      <c r="BH41" s="716"/>
      <c r="BI41" s="716"/>
      <c r="BJ41" s="716"/>
      <c r="BK41" s="716"/>
      <c r="BL41" s="716"/>
      <c r="BM41" s="716"/>
      <c r="BN41" s="716"/>
      <c r="BO41" s="716"/>
      <c r="BP41" s="716"/>
      <c r="BQ41" s="716"/>
      <c r="BR41" s="716"/>
      <c r="BS41" s="716"/>
      <c r="BT41" s="716"/>
      <c r="BU41" s="716"/>
      <c r="BV41" s="716"/>
      <c r="BW41" s="716"/>
      <c r="BX41" s="716"/>
      <c r="BY41" s="716"/>
      <c r="BZ41" s="716"/>
      <c r="CA41" s="716"/>
      <c r="CB41" s="716"/>
      <c r="CC41" s="716"/>
      <c r="CD41" s="716"/>
      <c r="CE41" s="716"/>
      <c r="CF41" s="716"/>
      <c r="CG41" s="716"/>
      <c r="CH41" s="716"/>
      <c r="CI41" s="716"/>
      <c r="CJ41" s="716"/>
      <c r="CK41" s="716"/>
      <c r="CL41" s="716"/>
      <c r="CM41" s="716"/>
      <c r="CN41" s="716"/>
      <c r="CO41" s="716"/>
      <c r="CP41" s="716"/>
      <c r="CQ41" s="716"/>
      <c r="CR41" s="716"/>
      <c r="CS41" s="716"/>
      <c r="CT41" s="716"/>
      <c r="CU41" s="716"/>
      <c r="CV41" s="716"/>
      <c r="CW41" s="716"/>
      <c r="CX41" s="716"/>
      <c r="CY41" s="716"/>
      <c r="CZ41" s="716"/>
      <c r="DA41" s="716"/>
      <c r="DB41" s="716"/>
      <c r="DC41" s="716"/>
      <c r="DD41" s="716"/>
      <c r="DE41" s="716"/>
      <c r="DF41" s="716"/>
      <c r="DG41" s="716"/>
      <c r="DH41" s="716"/>
      <c r="DI41" s="716"/>
      <c r="DJ41" s="716"/>
      <c r="DK41" s="716"/>
      <c r="DL41" s="716"/>
      <c r="DM41" s="716"/>
      <c r="DN41" s="716"/>
      <c r="DO41" s="716"/>
      <c r="DP41" s="716"/>
      <c r="DQ41" s="716"/>
      <c r="DR41" s="716"/>
      <c r="DS41" s="716"/>
      <c r="DT41" s="716"/>
      <c r="DU41" s="716"/>
      <c r="DV41" s="716"/>
      <c r="DW41" s="716"/>
      <c r="DX41" s="716"/>
      <c r="DY41" s="716"/>
      <c r="DZ41" s="716"/>
      <c r="EA41" s="716"/>
      <c r="EB41" s="716"/>
      <c r="EC41" s="716"/>
      <c r="ED41" s="716"/>
      <c r="EE41" s="716"/>
      <c r="EF41" s="716"/>
      <c r="EG41" s="716"/>
      <c r="EH41" s="716"/>
      <c r="EI41" s="716"/>
      <c r="EJ41" s="716"/>
      <c r="EK41" s="717"/>
    </row>
    <row r="42" spans="1:141" s="2" customFormat="1" ht="11.25" x14ac:dyDescent="0.2">
      <c r="A42" s="718" t="s">
        <v>656</v>
      </c>
      <c r="B42" s="718"/>
      <c r="C42" s="718"/>
      <c r="D42" s="718"/>
      <c r="E42" s="718"/>
      <c r="F42" s="718"/>
      <c r="G42" s="718"/>
      <c r="H42" s="718"/>
      <c r="I42" s="718"/>
      <c r="J42" s="718"/>
      <c r="K42" s="718"/>
      <c r="L42" s="718"/>
      <c r="M42" s="718"/>
      <c r="N42" s="718"/>
      <c r="O42" s="718"/>
      <c r="P42" s="718"/>
      <c r="Q42" s="718"/>
      <c r="R42" s="728"/>
      <c r="S42" s="729"/>
      <c r="T42" s="729"/>
      <c r="U42" s="729"/>
      <c r="V42" s="716"/>
      <c r="W42" s="716"/>
      <c r="X42" s="716"/>
      <c r="Y42" s="716"/>
      <c r="Z42" s="716"/>
      <c r="AA42" s="716"/>
      <c r="AB42" s="716"/>
      <c r="AC42" s="716"/>
      <c r="AD42" s="716"/>
      <c r="AE42" s="716"/>
      <c r="AF42" s="716"/>
      <c r="AG42" s="716"/>
      <c r="AH42" s="716"/>
      <c r="AI42" s="716"/>
      <c r="AJ42" s="716"/>
      <c r="AK42" s="716"/>
      <c r="AL42" s="716"/>
      <c r="AM42" s="716"/>
      <c r="AN42" s="716"/>
      <c r="AO42" s="716"/>
      <c r="AP42" s="716"/>
      <c r="AQ42" s="716"/>
      <c r="AR42" s="716"/>
      <c r="AS42" s="716"/>
      <c r="AT42" s="716"/>
      <c r="AU42" s="716"/>
      <c r="AV42" s="716"/>
      <c r="AW42" s="716"/>
      <c r="AX42" s="716"/>
      <c r="AY42" s="716"/>
      <c r="AZ42" s="716"/>
      <c r="BA42" s="716"/>
      <c r="BB42" s="716"/>
      <c r="BC42" s="716"/>
      <c r="BD42" s="716"/>
      <c r="BE42" s="716"/>
      <c r="BF42" s="716"/>
      <c r="BG42" s="716"/>
      <c r="BH42" s="716"/>
      <c r="BI42" s="716"/>
      <c r="BJ42" s="716"/>
      <c r="BK42" s="716"/>
      <c r="BL42" s="716"/>
      <c r="BM42" s="716"/>
      <c r="BN42" s="716"/>
      <c r="BO42" s="716"/>
      <c r="BP42" s="716"/>
      <c r="BQ42" s="716"/>
      <c r="BR42" s="716"/>
      <c r="BS42" s="716"/>
      <c r="BT42" s="716"/>
      <c r="BU42" s="716"/>
      <c r="BV42" s="716"/>
      <c r="BW42" s="716"/>
      <c r="BX42" s="716"/>
      <c r="BY42" s="716"/>
      <c r="BZ42" s="716"/>
      <c r="CA42" s="716"/>
      <c r="CB42" s="716"/>
      <c r="CC42" s="716"/>
      <c r="CD42" s="716"/>
      <c r="CE42" s="716"/>
      <c r="CF42" s="716"/>
      <c r="CG42" s="716"/>
      <c r="CH42" s="716"/>
      <c r="CI42" s="716"/>
      <c r="CJ42" s="716"/>
      <c r="CK42" s="716"/>
      <c r="CL42" s="716"/>
      <c r="CM42" s="716"/>
      <c r="CN42" s="716"/>
      <c r="CO42" s="716"/>
      <c r="CP42" s="716"/>
      <c r="CQ42" s="716"/>
      <c r="CR42" s="716"/>
      <c r="CS42" s="716"/>
      <c r="CT42" s="716"/>
      <c r="CU42" s="716"/>
      <c r="CV42" s="716"/>
      <c r="CW42" s="716"/>
      <c r="CX42" s="716"/>
      <c r="CY42" s="716"/>
      <c r="CZ42" s="716"/>
      <c r="DA42" s="716"/>
      <c r="DB42" s="716"/>
      <c r="DC42" s="716"/>
      <c r="DD42" s="716"/>
      <c r="DE42" s="716"/>
      <c r="DF42" s="716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7"/>
    </row>
    <row r="43" spans="1:141" s="2" customFormat="1" ht="11.25" x14ac:dyDescent="0.2">
      <c r="A43" s="723" t="s">
        <v>765</v>
      </c>
      <c r="B43" s="723"/>
      <c r="C43" s="723"/>
      <c r="D43" s="723"/>
      <c r="E43" s="723"/>
      <c r="F43" s="723"/>
      <c r="G43" s="723"/>
      <c r="H43" s="723"/>
      <c r="I43" s="723"/>
      <c r="J43" s="723"/>
      <c r="K43" s="723"/>
      <c r="L43" s="723"/>
      <c r="M43" s="723"/>
      <c r="N43" s="723"/>
      <c r="O43" s="723"/>
      <c r="P43" s="723"/>
      <c r="Q43" s="723"/>
      <c r="R43" s="728" t="s">
        <v>675</v>
      </c>
      <c r="S43" s="729"/>
      <c r="T43" s="729"/>
      <c r="U43" s="729"/>
      <c r="V43" s="716"/>
      <c r="W43" s="716"/>
      <c r="X43" s="716"/>
      <c r="Y43" s="716"/>
      <c r="Z43" s="716"/>
      <c r="AA43" s="716"/>
      <c r="AB43" s="716"/>
      <c r="AC43" s="716"/>
      <c r="AD43" s="716"/>
      <c r="AE43" s="716"/>
      <c r="AF43" s="716"/>
      <c r="AG43" s="716"/>
      <c r="AH43" s="716"/>
      <c r="AI43" s="716"/>
      <c r="AJ43" s="716"/>
      <c r="AK43" s="716"/>
      <c r="AL43" s="716"/>
      <c r="AM43" s="716"/>
      <c r="AN43" s="716"/>
      <c r="AO43" s="716"/>
      <c r="AP43" s="716"/>
      <c r="AQ43" s="716"/>
      <c r="AR43" s="716"/>
      <c r="AS43" s="716"/>
      <c r="AT43" s="716"/>
      <c r="AU43" s="716"/>
      <c r="AV43" s="716"/>
      <c r="AW43" s="716"/>
      <c r="AX43" s="716"/>
      <c r="AY43" s="716"/>
      <c r="AZ43" s="716"/>
      <c r="BA43" s="716"/>
      <c r="BB43" s="716"/>
      <c r="BC43" s="716"/>
      <c r="BD43" s="716"/>
      <c r="BE43" s="716"/>
      <c r="BF43" s="716"/>
      <c r="BG43" s="716"/>
      <c r="BH43" s="716"/>
      <c r="BI43" s="716"/>
      <c r="BJ43" s="716"/>
      <c r="BK43" s="716"/>
      <c r="BL43" s="716"/>
      <c r="BM43" s="716"/>
      <c r="BN43" s="716"/>
      <c r="BO43" s="716"/>
      <c r="BP43" s="716"/>
      <c r="BQ43" s="716"/>
      <c r="BR43" s="716"/>
      <c r="BS43" s="716"/>
      <c r="BT43" s="716"/>
      <c r="BU43" s="716"/>
      <c r="BV43" s="716"/>
      <c r="BW43" s="716"/>
      <c r="BX43" s="716"/>
      <c r="BY43" s="716"/>
      <c r="BZ43" s="716"/>
      <c r="CA43" s="716"/>
      <c r="CB43" s="716"/>
      <c r="CC43" s="716"/>
      <c r="CD43" s="716"/>
      <c r="CE43" s="716"/>
      <c r="CF43" s="716"/>
      <c r="CG43" s="716"/>
      <c r="CH43" s="716"/>
      <c r="CI43" s="716"/>
      <c r="CJ43" s="716"/>
      <c r="CK43" s="716"/>
      <c r="CL43" s="716"/>
      <c r="CM43" s="716"/>
      <c r="CN43" s="716"/>
      <c r="CO43" s="716"/>
      <c r="CP43" s="716"/>
      <c r="CQ43" s="716"/>
      <c r="CR43" s="716"/>
      <c r="CS43" s="716"/>
      <c r="CT43" s="716"/>
      <c r="CU43" s="716"/>
      <c r="CV43" s="716"/>
      <c r="CW43" s="716"/>
      <c r="CX43" s="716"/>
      <c r="CY43" s="716"/>
      <c r="CZ43" s="716"/>
      <c r="DA43" s="716"/>
      <c r="DB43" s="716"/>
      <c r="DC43" s="716"/>
      <c r="DD43" s="716"/>
      <c r="DE43" s="716"/>
      <c r="DF43" s="716"/>
      <c r="DG43" s="716"/>
      <c r="DH43" s="716"/>
      <c r="DI43" s="716"/>
      <c r="DJ43" s="716"/>
      <c r="DK43" s="716"/>
      <c r="DL43" s="716"/>
      <c r="DM43" s="716"/>
      <c r="DN43" s="716"/>
      <c r="DO43" s="716"/>
      <c r="DP43" s="716"/>
      <c r="DQ43" s="716"/>
      <c r="DR43" s="716"/>
      <c r="DS43" s="716"/>
      <c r="DT43" s="716"/>
      <c r="DU43" s="716"/>
      <c r="DV43" s="716"/>
      <c r="DW43" s="716"/>
      <c r="DX43" s="716"/>
      <c r="DY43" s="716"/>
      <c r="DZ43" s="716"/>
      <c r="EA43" s="716"/>
      <c r="EB43" s="716"/>
      <c r="EC43" s="716"/>
      <c r="ED43" s="716"/>
      <c r="EE43" s="716"/>
      <c r="EF43" s="716"/>
      <c r="EG43" s="716"/>
      <c r="EH43" s="716"/>
      <c r="EI43" s="716"/>
      <c r="EJ43" s="716"/>
      <c r="EK43" s="717"/>
    </row>
    <row r="44" spans="1:141" s="2" customFormat="1" ht="11.25" x14ac:dyDescent="0.2">
      <c r="A44" s="718" t="s">
        <v>766</v>
      </c>
      <c r="B44" s="718"/>
      <c r="C44" s="718"/>
      <c r="D44" s="718"/>
      <c r="E44" s="718"/>
      <c r="F44" s="718"/>
      <c r="G44" s="718"/>
      <c r="H44" s="718"/>
      <c r="I44" s="718"/>
      <c r="J44" s="718"/>
      <c r="K44" s="718"/>
      <c r="L44" s="718"/>
      <c r="M44" s="718"/>
      <c r="N44" s="718"/>
      <c r="O44" s="718"/>
      <c r="P44" s="718"/>
      <c r="Q44" s="718"/>
      <c r="R44" s="728"/>
      <c r="S44" s="729"/>
      <c r="T44" s="729"/>
      <c r="U44" s="729"/>
      <c r="V44" s="716"/>
      <c r="W44" s="716"/>
      <c r="X44" s="716"/>
      <c r="Y44" s="716"/>
      <c r="Z44" s="716"/>
      <c r="AA44" s="716"/>
      <c r="AB44" s="716"/>
      <c r="AC44" s="716"/>
      <c r="AD44" s="716"/>
      <c r="AE44" s="716"/>
      <c r="AF44" s="716"/>
      <c r="AG44" s="716"/>
      <c r="AH44" s="716"/>
      <c r="AI44" s="716"/>
      <c r="AJ44" s="716"/>
      <c r="AK44" s="716"/>
      <c r="AL44" s="716"/>
      <c r="AM44" s="716"/>
      <c r="AN44" s="716"/>
      <c r="AO44" s="716"/>
      <c r="AP44" s="716"/>
      <c r="AQ44" s="716"/>
      <c r="AR44" s="716"/>
      <c r="AS44" s="716"/>
      <c r="AT44" s="716"/>
      <c r="AU44" s="716"/>
      <c r="AV44" s="716"/>
      <c r="AW44" s="716"/>
      <c r="AX44" s="716"/>
      <c r="AY44" s="716"/>
      <c r="AZ44" s="716"/>
      <c r="BA44" s="716"/>
      <c r="BB44" s="716"/>
      <c r="BC44" s="716"/>
      <c r="BD44" s="716"/>
      <c r="BE44" s="716"/>
      <c r="BF44" s="716"/>
      <c r="BG44" s="716"/>
      <c r="BH44" s="716"/>
      <c r="BI44" s="716"/>
      <c r="BJ44" s="716"/>
      <c r="BK44" s="716"/>
      <c r="BL44" s="716"/>
      <c r="BM44" s="716"/>
      <c r="BN44" s="716"/>
      <c r="BO44" s="716"/>
      <c r="BP44" s="716"/>
      <c r="BQ44" s="716"/>
      <c r="BR44" s="716"/>
      <c r="BS44" s="716"/>
      <c r="BT44" s="716"/>
      <c r="BU44" s="716"/>
      <c r="BV44" s="716"/>
      <c r="BW44" s="716"/>
      <c r="BX44" s="716"/>
      <c r="BY44" s="716"/>
      <c r="BZ44" s="716"/>
      <c r="CA44" s="716"/>
      <c r="CB44" s="716"/>
      <c r="CC44" s="716"/>
      <c r="CD44" s="716"/>
      <c r="CE44" s="716"/>
      <c r="CF44" s="716"/>
      <c r="CG44" s="716"/>
      <c r="CH44" s="716"/>
      <c r="CI44" s="716"/>
      <c r="CJ44" s="716"/>
      <c r="CK44" s="716"/>
      <c r="CL44" s="716"/>
      <c r="CM44" s="716"/>
      <c r="CN44" s="716"/>
      <c r="CO44" s="716"/>
      <c r="CP44" s="716"/>
      <c r="CQ44" s="716"/>
      <c r="CR44" s="716"/>
      <c r="CS44" s="716"/>
      <c r="CT44" s="716"/>
      <c r="CU44" s="716"/>
      <c r="CV44" s="716"/>
      <c r="CW44" s="716"/>
      <c r="CX44" s="716"/>
      <c r="CY44" s="716"/>
      <c r="CZ44" s="716"/>
      <c r="DA44" s="716"/>
      <c r="DB44" s="716"/>
      <c r="DC44" s="716"/>
      <c r="DD44" s="716"/>
      <c r="DE44" s="716"/>
      <c r="DF44" s="716"/>
      <c r="DG44" s="716"/>
      <c r="DH44" s="716"/>
      <c r="DI44" s="716"/>
      <c r="DJ44" s="716"/>
      <c r="DK44" s="716"/>
      <c r="DL44" s="716"/>
      <c r="DM44" s="716"/>
      <c r="DN44" s="716"/>
      <c r="DO44" s="716"/>
      <c r="DP44" s="716"/>
      <c r="DQ44" s="716"/>
      <c r="DR44" s="716"/>
      <c r="DS44" s="716"/>
      <c r="DT44" s="716"/>
      <c r="DU44" s="716"/>
      <c r="DV44" s="716"/>
      <c r="DW44" s="716"/>
      <c r="DX44" s="716"/>
      <c r="DY44" s="716"/>
      <c r="DZ44" s="716"/>
      <c r="EA44" s="716"/>
      <c r="EB44" s="716"/>
      <c r="EC44" s="716"/>
      <c r="ED44" s="716"/>
      <c r="EE44" s="716"/>
      <c r="EF44" s="716"/>
      <c r="EG44" s="716"/>
      <c r="EH44" s="716"/>
      <c r="EI44" s="716"/>
      <c r="EJ44" s="716"/>
      <c r="EK44" s="717"/>
    </row>
    <row r="45" spans="1:141" s="2" customFormat="1" ht="11.25" x14ac:dyDescent="0.2">
      <c r="A45" s="730" t="s">
        <v>767</v>
      </c>
      <c r="B45" s="730"/>
      <c r="C45" s="730"/>
      <c r="D45" s="730"/>
      <c r="E45" s="730"/>
      <c r="F45" s="730"/>
      <c r="G45" s="730"/>
      <c r="H45" s="730"/>
      <c r="I45" s="730"/>
      <c r="J45" s="730"/>
      <c r="K45" s="730"/>
      <c r="L45" s="730"/>
      <c r="M45" s="730"/>
      <c r="N45" s="730"/>
      <c r="O45" s="730"/>
      <c r="P45" s="730"/>
      <c r="Q45" s="730"/>
      <c r="R45" s="728" t="s">
        <v>579</v>
      </c>
      <c r="S45" s="729"/>
      <c r="T45" s="729"/>
      <c r="U45" s="729"/>
      <c r="V45" s="716"/>
      <c r="W45" s="716"/>
      <c r="X45" s="716"/>
      <c r="Y45" s="716"/>
      <c r="Z45" s="716"/>
      <c r="AA45" s="716"/>
      <c r="AB45" s="716"/>
      <c r="AC45" s="716"/>
      <c r="AD45" s="716"/>
      <c r="AE45" s="716"/>
      <c r="AF45" s="716"/>
      <c r="AG45" s="716"/>
      <c r="AH45" s="716"/>
      <c r="AI45" s="716"/>
      <c r="AJ45" s="716"/>
      <c r="AK45" s="716"/>
      <c r="AL45" s="716"/>
      <c r="AM45" s="716"/>
      <c r="AN45" s="716"/>
      <c r="AO45" s="716"/>
      <c r="AP45" s="716"/>
      <c r="AQ45" s="716"/>
      <c r="AR45" s="716"/>
      <c r="AS45" s="716"/>
      <c r="AT45" s="716"/>
      <c r="AU45" s="716"/>
      <c r="AV45" s="716"/>
      <c r="AW45" s="716"/>
      <c r="AX45" s="716"/>
      <c r="AY45" s="716"/>
      <c r="AZ45" s="716"/>
      <c r="BA45" s="716"/>
      <c r="BB45" s="716"/>
      <c r="BC45" s="716"/>
      <c r="BD45" s="716"/>
      <c r="BE45" s="716"/>
      <c r="BF45" s="716"/>
      <c r="BG45" s="716"/>
      <c r="BH45" s="716"/>
      <c r="BI45" s="716"/>
      <c r="BJ45" s="716"/>
      <c r="BK45" s="716"/>
      <c r="BL45" s="716"/>
      <c r="BM45" s="716"/>
      <c r="BN45" s="716"/>
      <c r="BO45" s="716"/>
      <c r="BP45" s="716"/>
      <c r="BQ45" s="716"/>
      <c r="BR45" s="716"/>
      <c r="BS45" s="716"/>
      <c r="BT45" s="716"/>
      <c r="BU45" s="716"/>
      <c r="BV45" s="716"/>
      <c r="BW45" s="716"/>
      <c r="BX45" s="716"/>
      <c r="BY45" s="716"/>
      <c r="BZ45" s="716"/>
      <c r="CA45" s="716"/>
      <c r="CB45" s="716"/>
      <c r="CC45" s="716"/>
      <c r="CD45" s="716"/>
      <c r="CE45" s="716"/>
      <c r="CF45" s="716"/>
      <c r="CG45" s="716"/>
      <c r="CH45" s="716"/>
      <c r="CI45" s="716"/>
      <c r="CJ45" s="716"/>
      <c r="CK45" s="716"/>
      <c r="CL45" s="716"/>
      <c r="CM45" s="716"/>
      <c r="CN45" s="716"/>
      <c r="CO45" s="716"/>
      <c r="CP45" s="716"/>
      <c r="CQ45" s="716"/>
      <c r="CR45" s="716"/>
      <c r="CS45" s="716"/>
      <c r="CT45" s="716"/>
      <c r="CU45" s="716"/>
      <c r="CV45" s="716"/>
      <c r="CW45" s="716"/>
      <c r="CX45" s="716"/>
      <c r="CY45" s="716"/>
      <c r="CZ45" s="716"/>
      <c r="DA45" s="716"/>
      <c r="DB45" s="716"/>
      <c r="DC45" s="716"/>
      <c r="DD45" s="716"/>
      <c r="DE45" s="716"/>
      <c r="DF45" s="716"/>
      <c r="DG45" s="716"/>
      <c r="DH45" s="716"/>
      <c r="DI45" s="716"/>
      <c r="DJ45" s="716"/>
      <c r="DK45" s="716"/>
      <c r="DL45" s="716"/>
      <c r="DM45" s="716"/>
      <c r="DN45" s="716"/>
      <c r="DO45" s="716"/>
      <c r="DP45" s="716"/>
      <c r="DQ45" s="716"/>
      <c r="DR45" s="716"/>
      <c r="DS45" s="716"/>
      <c r="DT45" s="716"/>
      <c r="DU45" s="716"/>
      <c r="DV45" s="716"/>
      <c r="DW45" s="716"/>
      <c r="DX45" s="716"/>
      <c r="DY45" s="716"/>
      <c r="DZ45" s="716"/>
      <c r="EA45" s="716"/>
      <c r="EB45" s="716"/>
      <c r="EC45" s="716"/>
      <c r="ED45" s="716"/>
      <c r="EE45" s="716"/>
      <c r="EF45" s="716"/>
      <c r="EG45" s="716"/>
      <c r="EH45" s="716"/>
      <c r="EI45" s="716"/>
      <c r="EJ45" s="716"/>
      <c r="EK45" s="717"/>
    </row>
    <row r="46" spans="1:141" s="2" customFormat="1" ht="11.25" x14ac:dyDescent="0.2">
      <c r="A46" s="722" t="s">
        <v>768</v>
      </c>
      <c r="B46" s="722"/>
      <c r="C46" s="722"/>
      <c r="D46" s="722"/>
      <c r="E46" s="722"/>
      <c r="F46" s="722"/>
      <c r="G46" s="722"/>
      <c r="H46" s="722"/>
      <c r="I46" s="722"/>
      <c r="J46" s="722"/>
      <c r="K46" s="722"/>
      <c r="L46" s="722"/>
      <c r="M46" s="722"/>
      <c r="N46" s="722"/>
      <c r="O46" s="722"/>
      <c r="P46" s="722"/>
      <c r="Q46" s="722"/>
      <c r="R46" s="728"/>
      <c r="S46" s="729"/>
      <c r="T46" s="729"/>
      <c r="U46" s="729"/>
      <c r="V46" s="716"/>
      <c r="W46" s="716"/>
      <c r="X46" s="716"/>
      <c r="Y46" s="716"/>
      <c r="Z46" s="716"/>
      <c r="AA46" s="716"/>
      <c r="AB46" s="716"/>
      <c r="AC46" s="716"/>
      <c r="AD46" s="716"/>
      <c r="AE46" s="716"/>
      <c r="AF46" s="716"/>
      <c r="AG46" s="716"/>
      <c r="AH46" s="716"/>
      <c r="AI46" s="716"/>
      <c r="AJ46" s="716"/>
      <c r="AK46" s="716"/>
      <c r="AL46" s="716"/>
      <c r="AM46" s="716"/>
      <c r="AN46" s="716"/>
      <c r="AO46" s="716"/>
      <c r="AP46" s="716"/>
      <c r="AQ46" s="716"/>
      <c r="AR46" s="716"/>
      <c r="AS46" s="716"/>
      <c r="AT46" s="716"/>
      <c r="AU46" s="716"/>
      <c r="AV46" s="716"/>
      <c r="AW46" s="716"/>
      <c r="AX46" s="716"/>
      <c r="AY46" s="716"/>
      <c r="AZ46" s="716"/>
      <c r="BA46" s="716"/>
      <c r="BB46" s="716"/>
      <c r="BC46" s="716"/>
      <c r="BD46" s="716"/>
      <c r="BE46" s="716"/>
      <c r="BF46" s="716"/>
      <c r="BG46" s="716"/>
      <c r="BH46" s="716"/>
      <c r="BI46" s="716"/>
      <c r="BJ46" s="716"/>
      <c r="BK46" s="716"/>
      <c r="BL46" s="716"/>
      <c r="BM46" s="716"/>
      <c r="BN46" s="716"/>
      <c r="BO46" s="716"/>
      <c r="BP46" s="716"/>
      <c r="BQ46" s="716"/>
      <c r="BR46" s="716"/>
      <c r="BS46" s="716"/>
      <c r="BT46" s="716"/>
      <c r="BU46" s="716"/>
      <c r="BV46" s="716"/>
      <c r="BW46" s="716"/>
      <c r="BX46" s="716"/>
      <c r="BY46" s="716"/>
      <c r="BZ46" s="716"/>
      <c r="CA46" s="716"/>
      <c r="CB46" s="716"/>
      <c r="CC46" s="716"/>
      <c r="CD46" s="716"/>
      <c r="CE46" s="716"/>
      <c r="CF46" s="716"/>
      <c r="CG46" s="716"/>
      <c r="CH46" s="716"/>
      <c r="CI46" s="716"/>
      <c r="CJ46" s="716"/>
      <c r="CK46" s="716"/>
      <c r="CL46" s="716"/>
      <c r="CM46" s="716"/>
      <c r="CN46" s="716"/>
      <c r="CO46" s="716"/>
      <c r="CP46" s="716"/>
      <c r="CQ46" s="716"/>
      <c r="CR46" s="716"/>
      <c r="CS46" s="716"/>
      <c r="CT46" s="716"/>
      <c r="CU46" s="716"/>
      <c r="CV46" s="716"/>
      <c r="CW46" s="716"/>
      <c r="CX46" s="716"/>
      <c r="CY46" s="716"/>
      <c r="CZ46" s="716"/>
      <c r="DA46" s="716"/>
      <c r="DB46" s="716"/>
      <c r="DC46" s="716"/>
      <c r="DD46" s="716"/>
      <c r="DE46" s="716"/>
      <c r="DF46" s="716"/>
      <c r="DG46" s="716"/>
      <c r="DH46" s="716"/>
      <c r="DI46" s="716"/>
      <c r="DJ46" s="716"/>
      <c r="DK46" s="716"/>
      <c r="DL46" s="716"/>
      <c r="DM46" s="716"/>
      <c r="DN46" s="716"/>
      <c r="DO46" s="716"/>
      <c r="DP46" s="716"/>
      <c r="DQ46" s="716"/>
      <c r="DR46" s="716"/>
      <c r="DS46" s="716"/>
      <c r="DT46" s="716"/>
      <c r="DU46" s="716"/>
      <c r="DV46" s="716"/>
      <c r="DW46" s="716"/>
      <c r="DX46" s="716"/>
      <c r="DY46" s="716"/>
      <c r="DZ46" s="716"/>
      <c r="EA46" s="716"/>
      <c r="EB46" s="716"/>
      <c r="EC46" s="716"/>
      <c r="ED46" s="716"/>
      <c r="EE46" s="716"/>
      <c r="EF46" s="716"/>
      <c r="EG46" s="716"/>
      <c r="EH46" s="716"/>
      <c r="EI46" s="716"/>
      <c r="EJ46" s="716"/>
      <c r="EK46" s="717"/>
    </row>
    <row r="47" spans="1:141" s="2" customFormat="1" ht="11.25" x14ac:dyDescent="0.2">
      <c r="A47" s="720" t="s">
        <v>769</v>
      </c>
      <c r="B47" s="720"/>
      <c r="C47" s="720"/>
      <c r="D47" s="720"/>
      <c r="E47" s="720"/>
      <c r="F47" s="720"/>
      <c r="G47" s="720"/>
      <c r="H47" s="720"/>
      <c r="I47" s="720"/>
      <c r="J47" s="720"/>
      <c r="K47" s="720"/>
      <c r="L47" s="720"/>
      <c r="M47" s="720"/>
      <c r="N47" s="720"/>
      <c r="O47" s="720"/>
      <c r="P47" s="720"/>
      <c r="Q47" s="720"/>
      <c r="R47" s="728" t="s">
        <v>676</v>
      </c>
      <c r="S47" s="729"/>
      <c r="T47" s="729"/>
      <c r="U47" s="729"/>
      <c r="V47" s="716"/>
      <c r="W47" s="716"/>
      <c r="X47" s="716"/>
      <c r="Y47" s="716"/>
      <c r="Z47" s="716"/>
      <c r="AA47" s="716"/>
      <c r="AB47" s="716"/>
      <c r="AC47" s="716"/>
      <c r="AD47" s="716"/>
      <c r="AE47" s="716"/>
      <c r="AF47" s="716"/>
      <c r="AG47" s="716"/>
      <c r="AH47" s="716"/>
      <c r="AI47" s="716"/>
      <c r="AJ47" s="716"/>
      <c r="AK47" s="716"/>
      <c r="AL47" s="716"/>
      <c r="AM47" s="716"/>
      <c r="AN47" s="716"/>
      <c r="AO47" s="716"/>
      <c r="AP47" s="716"/>
      <c r="AQ47" s="716"/>
      <c r="AR47" s="716"/>
      <c r="AS47" s="716"/>
      <c r="AT47" s="716"/>
      <c r="AU47" s="716"/>
      <c r="AV47" s="716"/>
      <c r="AW47" s="716"/>
      <c r="AX47" s="716"/>
      <c r="AY47" s="716"/>
      <c r="AZ47" s="716"/>
      <c r="BA47" s="716"/>
      <c r="BB47" s="716"/>
      <c r="BC47" s="716"/>
      <c r="BD47" s="716"/>
      <c r="BE47" s="716"/>
      <c r="BF47" s="716"/>
      <c r="BG47" s="716"/>
      <c r="BH47" s="716"/>
      <c r="BI47" s="716"/>
      <c r="BJ47" s="716"/>
      <c r="BK47" s="716"/>
      <c r="BL47" s="716"/>
      <c r="BM47" s="716"/>
      <c r="BN47" s="716"/>
      <c r="BO47" s="716"/>
      <c r="BP47" s="716"/>
      <c r="BQ47" s="716"/>
      <c r="BR47" s="716"/>
      <c r="BS47" s="716"/>
      <c r="BT47" s="716"/>
      <c r="BU47" s="716"/>
      <c r="BV47" s="716"/>
      <c r="BW47" s="716"/>
      <c r="BX47" s="716"/>
      <c r="BY47" s="716"/>
      <c r="BZ47" s="716"/>
      <c r="CA47" s="716"/>
      <c r="CB47" s="716"/>
      <c r="CC47" s="716"/>
      <c r="CD47" s="716"/>
      <c r="CE47" s="716"/>
      <c r="CF47" s="716"/>
      <c r="CG47" s="716"/>
      <c r="CH47" s="716"/>
      <c r="CI47" s="716"/>
      <c r="CJ47" s="716"/>
      <c r="CK47" s="716"/>
      <c r="CL47" s="716"/>
      <c r="CM47" s="716"/>
      <c r="CN47" s="716"/>
      <c r="CO47" s="716"/>
      <c r="CP47" s="716"/>
      <c r="CQ47" s="716"/>
      <c r="CR47" s="716"/>
      <c r="CS47" s="716"/>
      <c r="CT47" s="716"/>
      <c r="CU47" s="716"/>
      <c r="CV47" s="716"/>
      <c r="CW47" s="716"/>
      <c r="CX47" s="716"/>
      <c r="CY47" s="716"/>
      <c r="CZ47" s="716"/>
      <c r="DA47" s="716"/>
      <c r="DB47" s="716"/>
      <c r="DC47" s="716"/>
      <c r="DD47" s="716"/>
      <c r="DE47" s="716"/>
      <c r="DF47" s="716"/>
      <c r="DG47" s="716"/>
      <c r="DH47" s="716"/>
      <c r="DI47" s="716"/>
      <c r="DJ47" s="716"/>
      <c r="DK47" s="716"/>
      <c r="DL47" s="716"/>
      <c r="DM47" s="716"/>
      <c r="DN47" s="716"/>
      <c r="DO47" s="716"/>
      <c r="DP47" s="716"/>
      <c r="DQ47" s="716"/>
      <c r="DR47" s="716"/>
      <c r="DS47" s="716"/>
      <c r="DT47" s="716"/>
      <c r="DU47" s="716"/>
      <c r="DV47" s="716"/>
      <c r="DW47" s="716"/>
      <c r="DX47" s="716"/>
      <c r="DY47" s="716"/>
      <c r="DZ47" s="716"/>
      <c r="EA47" s="716"/>
      <c r="EB47" s="716"/>
      <c r="EC47" s="716"/>
      <c r="ED47" s="716"/>
      <c r="EE47" s="716"/>
      <c r="EF47" s="716"/>
      <c r="EG47" s="716"/>
      <c r="EH47" s="716"/>
      <c r="EI47" s="716"/>
      <c r="EJ47" s="716"/>
      <c r="EK47" s="717"/>
    </row>
    <row r="48" spans="1:141" s="2" customFormat="1" ht="11.25" x14ac:dyDescent="0.2">
      <c r="A48" s="722" t="s">
        <v>770</v>
      </c>
      <c r="B48" s="722"/>
      <c r="C48" s="722"/>
      <c r="D48" s="722"/>
      <c r="E48" s="722"/>
      <c r="F48" s="722"/>
      <c r="G48" s="722"/>
      <c r="H48" s="722"/>
      <c r="I48" s="722"/>
      <c r="J48" s="722"/>
      <c r="K48" s="722"/>
      <c r="L48" s="722"/>
      <c r="M48" s="722"/>
      <c r="N48" s="722"/>
      <c r="O48" s="722"/>
      <c r="P48" s="722"/>
      <c r="Q48" s="722"/>
      <c r="R48" s="728"/>
      <c r="S48" s="729"/>
      <c r="T48" s="729"/>
      <c r="U48" s="729"/>
      <c r="V48" s="716"/>
      <c r="W48" s="716"/>
      <c r="X48" s="716"/>
      <c r="Y48" s="716"/>
      <c r="Z48" s="716"/>
      <c r="AA48" s="716"/>
      <c r="AB48" s="716"/>
      <c r="AC48" s="716"/>
      <c r="AD48" s="716"/>
      <c r="AE48" s="716"/>
      <c r="AF48" s="716"/>
      <c r="AG48" s="716"/>
      <c r="AH48" s="716"/>
      <c r="AI48" s="716"/>
      <c r="AJ48" s="716"/>
      <c r="AK48" s="716"/>
      <c r="AL48" s="716"/>
      <c r="AM48" s="716"/>
      <c r="AN48" s="716"/>
      <c r="AO48" s="716"/>
      <c r="AP48" s="716"/>
      <c r="AQ48" s="716"/>
      <c r="AR48" s="716"/>
      <c r="AS48" s="716"/>
      <c r="AT48" s="716"/>
      <c r="AU48" s="716"/>
      <c r="AV48" s="716"/>
      <c r="AW48" s="716"/>
      <c r="AX48" s="716"/>
      <c r="AY48" s="716"/>
      <c r="AZ48" s="716"/>
      <c r="BA48" s="716"/>
      <c r="BB48" s="716"/>
      <c r="BC48" s="716"/>
      <c r="BD48" s="716"/>
      <c r="BE48" s="716"/>
      <c r="BF48" s="716"/>
      <c r="BG48" s="716"/>
      <c r="BH48" s="716"/>
      <c r="BI48" s="716"/>
      <c r="BJ48" s="716"/>
      <c r="BK48" s="716"/>
      <c r="BL48" s="716"/>
      <c r="BM48" s="716"/>
      <c r="BN48" s="716"/>
      <c r="BO48" s="716"/>
      <c r="BP48" s="716"/>
      <c r="BQ48" s="716"/>
      <c r="BR48" s="716"/>
      <c r="BS48" s="716"/>
      <c r="BT48" s="716"/>
      <c r="BU48" s="716"/>
      <c r="BV48" s="716"/>
      <c r="BW48" s="716"/>
      <c r="BX48" s="716"/>
      <c r="BY48" s="716"/>
      <c r="BZ48" s="716"/>
      <c r="CA48" s="716"/>
      <c r="CB48" s="716"/>
      <c r="CC48" s="716"/>
      <c r="CD48" s="716"/>
      <c r="CE48" s="716"/>
      <c r="CF48" s="716"/>
      <c r="CG48" s="716"/>
      <c r="CH48" s="716"/>
      <c r="CI48" s="716"/>
      <c r="CJ48" s="716"/>
      <c r="CK48" s="716"/>
      <c r="CL48" s="716"/>
      <c r="CM48" s="716"/>
      <c r="CN48" s="716"/>
      <c r="CO48" s="716"/>
      <c r="CP48" s="716"/>
      <c r="CQ48" s="716"/>
      <c r="CR48" s="716"/>
      <c r="CS48" s="716"/>
      <c r="CT48" s="716"/>
      <c r="CU48" s="716"/>
      <c r="CV48" s="716"/>
      <c r="CW48" s="716"/>
      <c r="CX48" s="716"/>
      <c r="CY48" s="716"/>
      <c r="CZ48" s="716"/>
      <c r="DA48" s="716"/>
      <c r="DB48" s="716"/>
      <c r="DC48" s="716"/>
      <c r="DD48" s="716"/>
      <c r="DE48" s="716"/>
      <c r="DF48" s="716"/>
      <c r="DG48" s="716"/>
      <c r="DH48" s="716"/>
      <c r="DI48" s="716"/>
      <c r="DJ48" s="716"/>
      <c r="DK48" s="716"/>
      <c r="DL48" s="716"/>
      <c r="DM48" s="716"/>
      <c r="DN48" s="716"/>
      <c r="DO48" s="716"/>
      <c r="DP48" s="716"/>
      <c r="DQ48" s="716"/>
      <c r="DR48" s="716"/>
      <c r="DS48" s="716"/>
      <c r="DT48" s="716"/>
      <c r="DU48" s="716"/>
      <c r="DV48" s="716"/>
      <c r="DW48" s="716"/>
      <c r="DX48" s="716"/>
      <c r="DY48" s="716"/>
      <c r="DZ48" s="716"/>
      <c r="EA48" s="716"/>
      <c r="EB48" s="716"/>
      <c r="EC48" s="716"/>
      <c r="ED48" s="716"/>
      <c r="EE48" s="716"/>
      <c r="EF48" s="716"/>
      <c r="EG48" s="716"/>
      <c r="EH48" s="716"/>
      <c r="EI48" s="716"/>
      <c r="EJ48" s="716"/>
      <c r="EK48" s="717"/>
    </row>
    <row r="49" spans="1:141" s="2" customFormat="1" ht="11.25" x14ac:dyDescent="0.2">
      <c r="A49" s="720" t="s">
        <v>771</v>
      </c>
      <c r="B49" s="720"/>
      <c r="C49" s="720"/>
      <c r="D49" s="720"/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0"/>
      <c r="Q49" s="720"/>
      <c r="R49" s="728" t="s">
        <v>677</v>
      </c>
      <c r="S49" s="729"/>
      <c r="T49" s="729"/>
      <c r="U49" s="729"/>
      <c r="V49" s="716"/>
      <c r="W49" s="716"/>
      <c r="X49" s="716"/>
      <c r="Y49" s="716"/>
      <c r="Z49" s="716"/>
      <c r="AA49" s="716"/>
      <c r="AB49" s="716"/>
      <c r="AC49" s="716"/>
      <c r="AD49" s="716"/>
      <c r="AE49" s="716"/>
      <c r="AF49" s="716"/>
      <c r="AG49" s="716"/>
      <c r="AH49" s="716"/>
      <c r="AI49" s="716"/>
      <c r="AJ49" s="716"/>
      <c r="AK49" s="716"/>
      <c r="AL49" s="716"/>
      <c r="AM49" s="716"/>
      <c r="AN49" s="716"/>
      <c r="AO49" s="716"/>
      <c r="AP49" s="716"/>
      <c r="AQ49" s="716"/>
      <c r="AR49" s="716"/>
      <c r="AS49" s="716"/>
      <c r="AT49" s="716"/>
      <c r="AU49" s="716"/>
      <c r="AV49" s="716"/>
      <c r="AW49" s="716"/>
      <c r="AX49" s="716"/>
      <c r="AY49" s="716"/>
      <c r="AZ49" s="716"/>
      <c r="BA49" s="716"/>
      <c r="BB49" s="716"/>
      <c r="BC49" s="716"/>
      <c r="BD49" s="716"/>
      <c r="BE49" s="716"/>
      <c r="BF49" s="716"/>
      <c r="BG49" s="716"/>
      <c r="BH49" s="716"/>
      <c r="BI49" s="716"/>
      <c r="BJ49" s="716"/>
      <c r="BK49" s="716"/>
      <c r="BL49" s="716"/>
      <c r="BM49" s="716"/>
      <c r="BN49" s="716"/>
      <c r="BO49" s="716"/>
      <c r="BP49" s="716"/>
      <c r="BQ49" s="716"/>
      <c r="BR49" s="716"/>
      <c r="BS49" s="716"/>
      <c r="BT49" s="716"/>
      <c r="BU49" s="716"/>
      <c r="BV49" s="716"/>
      <c r="BW49" s="716"/>
      <c r="BX49" s="716"/>
      <c r="BY49" s="716"/>
      <c r="BZ49" s="716"/>
      <c r="CA49" s="716"/>
      <c r="CB49" s="716"/>
      <c r="CC49" s="716"/>
      <c r="CD49" s="716"/>
      <c r="CE49" s="716"/>
      <c r="CF49" s="716"/>
      <c r="CG49" s="716"/>
      <c r="CH49" s="716"/>
      <c r="CI49" s="716"/>
      <c r="CJ49" s="716"/>
      <c r="CK49" s="716"/>
      <c r="CL49" s="716"/>
      <c r="CM49" s="716"/>
      <c r="CN49" s="716"/>
      <c r="CO49" s="716"/>
      <c r="CP49" s="716"/>
      <c r="CQ49" s="716"/>
      <c r="CR49" s="716"/>
      <c r="CS49" s="716"/>
      <c r="CT49" s="716"/>
      <c r="CU49" s="716"/>
      <c r="CV49" s="716"/>
      <c r="CW49" s="716"/>
      <c r="CX49" s="716"/>
      <c r="CY49" s="716"/>
      <c r="CZ49" s="716"/>
      <c r="DA49" s="716"/>
      <c r="DB49" s="716"/>
      <c r="DC49" s="716"/>
      <c r="DD49" s="716"/>
      <c r="DE49" s="716"/>
      <c r="DF49" s="716"/>
      <c r="DG49" s="716"/>
      <c r="DH49" s="716"/>
      <c r="DI49" s="716"/>
      <c r="DJ49" s="716"/>
      <c r="DK49" s="716"/>
      <c r="DL49" s="716"/>
      <c r="DM49" s="716"/>
      <c r="DN49" s="716"/>
      <c r="DO49" s="716"/>
      <c r="DP49" s="716"/>
      <c r="DQ49" s="716"/>
      <c r="DR49" s="716"/>
      <c r="DS49" s="716"/>
      <c r="DT49" s="716"/>
      <c r="DU49" s="716"/>
      <c r="DV49" s="716"/>
      <c r="DW49" s="716"/>
      <c r="DX49" s="716"/>
      <c r="DY49" s="716"/>
      <c r="DZ49" s="716"/>
      <c r="EA49" s="716"/>
      <c r="EB49" s="716"/>
      <c r="EC49" s="716"/>
      <c r="ED49" s="716"/>
      <c r="EE49" s="716"/>
      <c r="EF49" s="716"/>
      <c r="EG49" s="716"/>
      <c r="EH49" s="716"/>
      <c r="EI49" s="716"/>
      <c r="EJ49" s="716"/>
      <c r="EK49" s="717"/>
    </row>
    <row r="50" spans="1:141" s="2" customFormat="1" ht="11.25" x14ac:dyDescent="0.2">
      <c r="A50" s="721" t="s">
        <v>772</v>
      </c>
      <c r="B50" s="721"/>
      <c r="C50" s="721"/>
      <c r="D50" s="721"/>
      <c r="E50" s="721"/>
      <c r="F50" s="721"/>
      <c r="G50" s="721"/>
      <c r="H50" s="721"/>
      <c r="I50" s="721"/>
      <c r="J50" s="721"/>
      <c r="K50" s="721"/>
      <c r="L50" s="721"/>
      <c r="M50" s="721"/>
      <c r="N50" s="721"/>
      <c r="O50" s="721"/>
      <c r="P50" s="721"/>
      <c r="Q50" s="721"/>
      <c r="R50" s="728"/>
      <c r="S50" s="729"/>
      <c r="T50" s="729"/>
      <c r="U50" s="729"/>
      <c r="V50" s="716"/>
      <c r="W50" s="716"/>
      <c r="X50" s="716"/>
      <c r="Y50" s="716"/>
      <c r="Z50" s="716"/>
      <c r="AA50" s="716"/>
      <c r="AB50" s="716"/>
      <c r="AC50" s="716"/>
      <c r="AD50" s="716"/>
      <c r="AE50" s="716"/>
      <c r="AF50" s="716"/>
      <c r="AG50" s="716"/>
      <c r="AH50" s="716"/>
      <c r="AI50" s="716"/>
      <c r="AJ50" s="716"/>
      <c r="AK50" s="716"/>
      <c r="AL50" s="716"/>
      <c r="AM50" s="716"/>
      <c r="AN50" s="716"/>
      <c r="AO50" s="716"/>
      <c r="AP50" s="716"/>
      <c r="AQ50" s="716"/>
      <c r="AR50" s="716"/>
      <c r="AS50" s="716"/>
      <c r="AT50" s="716"/>
      <c r="AU50" s="716"/>
      <c r="AV50" s="716"/>
      <c r="AW50" s="716"/>
      <c r="AX50" s="716"/>
      <c r="AY50" s="716"/>
      <c r="AZ50" s="716"/>
      <c r="BA50" s="716"/>
      <c r="BB50" s="716"/>
      <c r="BC50" s="716"/>
      <c r="BD50" s="716"/>
      <c r="BE50" s="716"/>
      <c r="BF50" s="716"/>
      <c r="BG50" s="716"/>
      <c r="BH50" s="716"/>
      <c r="BI50" s="716"/>
      <c r="BJ50" s="716"/>
      <c r="BK50" s="716"/>
      <c r="BL50" s="716"/>
      <c r="BM50" s="716"/>
      <c r="BN50" s="716"/>
      <c r="BO50" s="716"/>
      <c r="BP50" s="716"/>
      <c r="BQ50" s="716"/>
      <c r="BR50" s="716"/>
      <c r="BS50" s="716"/>
      <c r="BT50" s="716"/>
      <c r="BU50" s="716"/>
      <c r="BV50" s="716"/>
      <c r="BW50" s="716"/>
      <c r="BX50" s="716"/>
      <c r="BY50" s="716"/>
      <c r="BZ50" s="716"/>
      <c r="CA50" s="716"/>
      <c r="CB50" s="716"/>
      <c r="CC50" s="716"/>
      <c r="CD50" s="716"/>
      <c r="CE50" s="716"/>
      <c r="CF50" s="716"/>
      <c r="CG50" s="716"/>
      <c r="CH50" s="716"/>
      <c r="CI50" s="716"/>
      <c r="CJ50" s="716"/>
      <c r="CK50" s="716"/>
      <c r="CL50" s="716"/>
      <c r="CM50" s="716"/>
      <c r="CN50" s="716"/>
      <c r="CO50" s="716"/>
      <c r="CP50" s="716"/>
      <c r="CQ50" s="716"/>
      <c r="CR50" s="716"/>
      <c r="CS50" s="716"/>
      <c r="CT50" s="716"/>
      <c r="CU50" s="716"/>
      <c r="CV50" s="716"/>
      <c r="CW50" s="716"/>
      <c r="CX50" s="716"/>
      <c r="CY50" s="716"/>
      <c r="CZ50" s="716"/>
      <c r="DA50" s="716"/>
      <c r="DB50" s="716"/>
      <c r="DC50" s="716"/>
      <c r="DD50" s="716"/>
      <c r="DE50" s="716"/>
      <c r="DF50" s="716"/>
      <c r="DG50" s="716"/>
      <c r="DH50" s="716"/>
      <c r="DI50" s="716"/>
      <c r="DJ50" s="716"/>
      <c r="DK50" s="716"/>
      <c r="DL50" s="716"/>
      <c r="DM50" s="716"/>
      <c r="DN50" s="716"/>
      <c r="DO50" s="716"/>
      <c r="DP50" s="716"/>
      <c r="DQ50" s="716"/>
      <c r="DR50" s="716"/>
      <c r="DS50" s="716"/>
      <c r="DT50" s="716"/>
      <c r="DU50" s="716"/>
      <c r="DV50" s="716"/>
      <c r="DW50" s="716"/>
      <c r="DX50" s="716"/>
      <c r="DY50" s="716"/>
      <c r="DZ50" s="716"/>
      <c r="EA50" s="716"/>
      <c r="EB50" s="716"/>
      <c r="EC50" s="716"/>
      <c r="ED50" s="716"/>
      <c r="EE50" s="716"/>
      <c r="EF50" s="716"/>
      <c r="EG50" s="716"/>
      <c r="EH50" s="716"/>
      <c r="EI50" s="716"/>
      <c r="EJ50" s="716"/>
      <c r="EK50" s="717"/>
    </row>
    <row r="51" spans="1:141" s="2" customFormat="1" ht="11.25" x14ac:dyDescent="0.2">
      <c r="A51" s="721" t="s">
        <v>773</v>
      </c>
      <c r="B51" s="721"/>
      <c r="C51" s="721"/>
      <c r="D51" s="721"/>
      <c r="E51" s="721"/>
      <c r="F51" s="721"/>
      <c r="G51" s="721"/>
      <c r="H51" s="721"/>
      <c r="I51" s="721"/>
      <c r="J51" s="721"/>
      <c r="K51" s="721"/>
      <c r="L51" s="721"/>
      <c r="M51" s="721"/>
      <c r="N51" s="721"/>
      <c r="O51" s="721"/>
      <c r="P51" s="721"/>
      <c r="Q51" s="721"/>
      <c r="R51" s="728"/>
      <c r="S51" s="729"/>
      <c r="T51" s="729"/>
      <c r="U51" s="729"/>
      <c r="V51" s="716"/>
      <c r="W51" s="716"/>
      <c r="X51" s="716"/>
      <c r="Y51" s="716"/>
      <c r="Z51" s="716"/>
      <c r="AA51" s="716"/>
      <c r="AB51" s="716"/>
      <c r="AC51" s="716"/>
      <c r="AD51" s="716"/>
      <c r="AE51" s="716"/>
      <c r="AF51" s="716"/>
      <c r="AG51" s="716"/>
      <c r="AH51" s="716"/>
      <c r="AI51" s="716"/>
      <c r="AJ51" s="716"/>
      <c r="AK51" s="716"/>
      <c r="AL51" s="716"/>
      <c r="AM51" s="716"/>
      <c r="AN51" s="716"/>
      <c r="AO51" s="716"/>
      <c r="AP51" s="716"/>
      <c r="AQ51" s="716"/>
      <c r="AR51" s="716"/>
      <c r="AS51" s="716"/>
      <c r="AT51" s="716"/>
      <c r="AU51" s="716"/>
      <c r="AV51" s="716"/>
      <c r="AW51" s="716"/>
      <c r="AX51" s="716"/>
      <c r="AY51" s="716"/>
      <c r="AZ51" s="716"/>
      <c r="BA51" s="716"/>
      <c r="BB51" s="716"/>
      <c r="BC51" s="716"/>
      <c r="BD51" s="716"/>
      <c r="BE51" s="716"/>
      <c r="BF51" s="716"/>
      <c r="BG51" s="716"/>
      <c r="BH51" s="716"/>
      <c r="BI51" s="716"/>
      <c r="BJ51" s="716"/>
      <c r="BK51" s="716"/>
      <c r="BL51" s="716"/>
      <c r="BM51" s="716"/>
      <c r="BN51" s="716"/>
      <c r="BO51" s="716"/>
      <c r="BP51" s="716"/>
      <c r="BQ51" s="716"/>
      <c r="BR51" s="716"/>
      <c r="BS51" s="716"/>
      <c r="BT51" s="716"/>
      <c r="BU51" s="716"/>
      <c r="BV51" s="716"/>
      <c r="BW51" s="716"/>
      <c r="BX51" s="716"/>
      <c r="BY51" s="716"/>
      <c r="BZ51" s="716"/>
      <c r="CA51" s="716"/>
      <c r="CB51" s="716"/>
      <c r="CC51" s="716"/>
      <c r="CD51" s="716"/>
      <c r="CE51" s="716"/>
      <c r="CF51" s="716"/>
      <c r="CG51" s="716"/>
      <c r="CH51" s="716"/>
      <c r="CI51" s="716"/>
      <c r="CJ51" s="716"/>
      <c r="CK51" s="716"/>
      <c r="CL51" s="716"/>
      <c r="CM51" s="716"/>
      <c r="CN51" s="716"/>
      <c r="CO51" s="716"/>
      <c r="CP51" s="716"/>
      <c r="CQ51" s="716"/>
      <c r="CR51" s="716"/>
      <c r="CS51" s="716"/>
      <c r="CT51" s="716"/>
      <c r="CU51" s="716"/>
      <c r="CV51" s="716"/>
      <c r="CW51" s="716"/>
      <c r="CX51" s="716"/>
      <c r="CY51" s="716"/>
      <c r="CZ51" s="716"/>
      <c r="DA51" s="716"/>
      <c r="DB51" s="716"/>
      <c r="DC51" s="716"/>
      <c r="DD51" s="716"/>
      <c r="DE51" s="716"/>
      <c r="DF51" s="716"/>
      <c r="DG51" s="716"/>
      <c r="DH51" s="716"/>
      <c r="DI51" s="716"/>
      <c r="DJ51" s="716"/>
      <c r="DK51" s="716"/>
      <c r="DL51" s="716"/>
      <c r="DM51" s="716"/>
      <c r="DN51" s="716"/>
      <c r="DO51" s="716"/>
      <c r="DP51" s="716"/>
      <c r="DQ51" s="716"/>
      <c r="DR51" s="716"/>
      <c r="DS51" s="716"/>
      <c r="DT51" s="716"/>
      <c r="DU51" s="716"/>
      <c r="DV51" s="716"/>
      <c r="DW51" s="716"/>
      <c r="DX51" s="716"/>
      <c r="DY51" s="716"/>
      <c r="DZ51" s="716"/>
      <c r="EA51" s="716"/>
      <c r="EB51" s="716"/>
      <c r="EC51" s="716"/>
      <c r="ED51" s="716"/>
      <c r="EE51" s="716"/>
      <c r="EF51" s="716"/>
      <c r="EG51" s="716"/>
      <c r="EH51" s="716"/>
      <c r="EI51" s="716"/>
      <c r="EJ51" s="716"/>
      <c r="EK51" s="717"/>
    </row>
    <row r="52" spans="1:141" s="2" customFormat="1" ht="11.25" x14ac:dyDescent="0.2">
      <c r="A52" s="721" t="s">
        <v>774</v>
      </c>
      <c r="B52" s="721"/>
      <c r="C52" s="721"/>
      <c r="D52" s="721"/>
      <c r="E52" s="721"/>
      <c r="F52" s="721"/>
      <c r="G52" s="721"/>
      <c r="H52" s="721"/>
      <c r="I52" s="721"/>
      <c r="J52" s="721"/>
      <c r="K52" s="721"/>
      <c r="L52" s="721"/>
      <c r="M52" s="721"/>
      <c r="N52" s="721"/>
      <c r="O52" s="721"/>
      <c r="P52" s="721"/>
      <c r="Q52" s="721"/>
      <c r="R52" s="728"/>
      <c r="S52" s="729"/>
      <c r="T52" s="729"/>
      <c r="U52" s="729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6"/>
      <c r="BT52" s="716"/>
      <c r="BU52" s="716"/>
      <c r="BV52" s="716"/>
      <c r="BW52" s="716"/>
      <c r="BX52" s="716"/>
      <c r="BY52" s="716"/>
      <c r="BZ52" s="716"/>
      <c r="CA52" s="716"/>
      <c r="CB52" s="716"/>
      <c r="CC52" s="716"/>
      <c r="CD52" s="716"/>
      <c r="CE52" s="716"/>
      <c r="CF52" s="716"/>
      <c r="CG52" s="716"/>
      <c r="CH52" s="716"/>
      <c r="CI52" s="716"/>
      <c r="CJ52" s="716"/>
      <c r="CK52" s="716"/>
      <c r="CL52" s="716"/>
      <c r="CM52" s="716"/>
      <c r="CN52" s="716"/>
      <c r="CO52" s="716"/>
      <c r="CP52" s="716"/>
      <c r="CQ52" s="716"/>
      <c r="CR52" s="716"/>
      <c r="CS52" s="716"/>
      <c r="CT52" s="716"/>
      <c r="CU52" s="716"/>
      <c r="CV52" s="716"/>
      <c r="CW52" s="716"/>
      <c r="CX52" s="716"/>
      <c r="CY52" s="716"/>
      <c r="CZ52" s="716"/>
      <c r="DA52" s="716"/>
      <c r="DB52" s="716"/>
      <c r="DC52" s="716"/>
      <c r="DD52" s="716"/>
      <c r="DE52" s="716"/>
      <c r="DF52" s="716"/>
      <c r="DG52" s="716"/>
      <c r="DH52" s="716"/>
      <c r="DI52" s="716"/>
      <c r="DJ52" s="716"/>
      <c r="DK52" s="716"/>
      <c r="DL52" s="716"/>
      <c r="DM52" s="716"/>
      <c r="DN52" s="716"/>
      <c r="DO52" s="716"/>
      <c r="DP52" s="716"/>
      <c r="DQ52" s="716"/>
      <c r="DR52" s="716"/>
      <c r="DS52" s="716"/>
      <c r="DT52" s="716"/>
      <c r="DU52" s="716"/>
      <c r="DV52" s="716"/>
      <c r="DW52" s="716"/>
      <c r="DX52" s="716"/>
      <c r="DY52" s="716"/>
      <c r="DZ52" s="716"/>
      <c r="EA52" s="716"/>
      <c r="EB52" s="716"/>
      <c r="EC52" s="716"/>
      <c r="ED52" s="716"/>
      <c r="EE52" s="716"/>
      <c r="EF52" s="716"/>
      <c r="EG52" s="716"/>
      <c r="EH52" s="716"/>
      <c r="EI52" s="716"/>
      <c r="EJ52" s="716"/>
      <c r="EK52" s="717"/>
    </row>
    <row r="53" spans="1:141" s="2" customFormat="1" ht="11.25" x14ac:dyDescent="0.2">
      <c r="A53" s="721" t="s">
        <v>775</v>
      </c>
      <c r="B53" s="721"/>
      <c r="C53" s="721"/>
      <c r="D53" s="721"/>
      <c r="E53" s="721"/>
      <c r="F53" s="721"/>
      <c r="G53" s="721"/>
      <c r="H53" s="721"/>
      <c r="I53" s="721"/>
      <c r="J53" s="721"/>
      <c r="K53" s="721"/>
      <c r="L53" s="721"/>
      <c r="M53" s="721"/>
      <c r="N53" s="721"/>
      <c r="O53" s="721"/>
      <c r="P53" s="721"/>
      <c r="Q53" s="721"/>
      <c r="R53" s="728"/>
      <c r="S53" s="729"/>
      <c r="T53" s="729"/>
      <c r="U53" s="729"/>
      <c r="V53" s="716"/>
      <c r="W53" s="716"/>
      <c r="X53" s="716"/>
      <c r="Y53" s="716"/>
      <c r="Z53" s="716"/>
      <c r="AA53" s="716"/>
      <c r="AB53" s="716"/>
      <c r="AC53" s="716"/>
      <c r="AD53" s="716"/>
      <c r="AE53" s="716"/>
      <c r="AF53" s="716"/>
      <c r="AG53" s="716"/>
      <c r="AH53" s="716"/>
      <c r="AI53" s="716"/>
      <c r="AJ53" s="716"/>
      <c r="AK53" s="716"/>
      <c r="AL53" s="716"/>
      <c r="AM53" s="716"/>
      <c r="AN53" s="716"/>
      <c r="AO53" s="716"/>
      <c r="AP53" s="716"/>
      <c r="AQ53" s="716"/>
      <c r="AR53" s="716"/>
      <c r="AS53" s="716"/>
      <c r="AT53" s="716"/>
      <c r="AU53" s="716"/>
      <c r="AV53" s="716"/>
      <c r="AW53" s="716"/>
      <c r="AX53" s="716"/>
      <c r="AY53" s="716"/>
      <c r="AZ53" s="716"/>
      <c r="BA53" s="716"/>
      <c r="BB53" s="716"/>
      <c r="BC53" s="716"/>
      <c r="BD53" s="716"/>
      <c r="BE53" s="716"/>
      <c r="BF53" s="716"/>
      <c r="BG53" s="716"/>
      <c r="BH53" s="716"/>
      <c r="BI53" s="716"/>
      <c r="BJ53" s="716"/>
      <c r="BK53" s="716"/>
      <c r="BL53" s="716"/>
      <c r="BM53" s="716"/>
      <c r="BN53" s="716"/>
      <c r="BO53" s="716"/>
      <c r="BP53" s="716"/>
      <c r="BQ53" s="716"/>
      <c r="BR53" s="716"/>
      <c r="BS53" s="716"/>
      <c r="BT53" s="716"/>
      <c r="BU53" s="716"/>
      <c r="BV53" s="716"/>
      <c r="BW53" s="716"/>
      <c r="BX53" s="716"/>
      <c r="BY53" s="716"/>
      <c r="BZ53" s="716"/>
      <c r="CA53" s="716"/>
      <c r="CB53" s="716"/>
      <c r="CC53" s="716"/>
      <c r="CD53" s="716"/>
      <c r="CE53" s="716"/>
      <c r="CF53" s="716"/>
      <c r="CG53" s="716"/>
      <c r="CH53" s="716"/>
      <c r="CI53" s="716"/>
      <c r="CJ53" s="716"/>
      <c r="CK53" s="716"/>
      <c r="CL53" s="716"/>
      <c r="CM53" s="716"/>
      <c r="CN53" s="716"/>
      <c r="CO53" s="716"/>
      <c r="CP53" s="716"/>
      <c r="CQ53" s="716"/>
      <c r="CR53" s="716"/>
      <c r="CS53" s="716"/>
      <c r="CT53" s="716"/>
      <c r="CU53" s="716"/>
      <c r="CV53" s="716"/>
      <c r="CW53" s="716"/>
      <c r="CX53" s="716"/>
      <c r="CY53" s="716"/>
      <c r="CZ53" s="716"/>
      <c r="DA53" s="716"/>
      <c r="DB53" s="716"/>
      <c r="DC53" s="716"/>
      <c r="DD53" s="716"/>
      <c r="DE53" s="716"/>
      <c r="DF53" s="716"/>
      <c r="DG53" s="716"/>
      <c r="DH53" s="716"/>
      <c r="DI53" s="716"/>
      <c r="DJ53" s="716"/>
      <c r="DK53" s="716"/>
      <c r="DL53" s="716"/>
      <c r="DM53" s="716"/>
      <c r="DN53" s="716"/>
      <c r="DO53" s="716"/>
      <c r="DP53" s="716"/>
      <c r="DQ53" s="716"/>
      <c r="DR53" s="716"/>
      <c r="DS53" s="716"/>
      <c r="DT53" s="716"/>
      <c r="DU53" s="716"/>
      <c r="DV53" s="716"/>
      <c r="DW53" s="716"/>
      <c r="DX53" s="716"/>
      <c r="DY53" s="716"/>
      <c r="DZ53" s="716"/>
      <c r="EA53" s="716"/>
      <c r="EB53" s="716"/>
      <c r="EC53" s="716"/>
      <c r="ED53" s="716"/>
      <c r="EE53" s="716"/>
      <c r="EF53" s="716"/>
      <c r="EG53" s="716"/>
      <c r="EH53" s="716"/>
      <c r="EI53" s="716"/>
      <c r="EJ53" s="716"/>
      <c r="EK53" s="717"/>
    </row>
    <row r="54" spans="1:141" s="2" customFormat="1" ht="11.25" x14ac:dyDescent="0.2">
      <c r="A54" s="721" t="s">
        <v>776</v>
      </c>
      <c r="B54" s="721"/>
      <c r="C54" s="721"/>
      <c r="D54" s="721"/>
      <c r="E54" s="721"/>
      <c r="F54" s="721"/>
      <c r="G54" s="721"/>
      <c r="H54" s="721"/>
      <c r="I54" s="721"/>
      <c r="J54" s="721"/>
      <c r="K54" s="721"/>
      <c r="L54" s="721"/>
      <c r="M54" s="721"/>
      <c r="N54" s="721"/>
      <c r="O54" s="721"/>
      <c r="P54" s="721"/>
      <c r="Q54" s="721"/>
      <c r="R54" s="728"/>
      <c r="S54" s="729"/>
      <c r="T54" s="729"/>
      <c r="U54" s="729"/>
      <c r="V54" s="716"/>
      <c r="W54" s="716"/>
      <c r="X54" s="716"/>
      <c r="Y54" s="716"/>
      <c r="Z54" s="716"/>
      <c r="AA54" s="716"/>
      <c r="AB54" s="716"/>
      <c r="AC54" s="716"/>
      <c r="AD54" s="716"/>
      <c r="AE54" s="716"/>
      <c r="AF54" s="716"/>
      <c r="AG54" s="716"/>
      <c r="AH54" s="716"/>
      <c r="AI54" s="716"/>
      <c r="AJ54" s="716"/>
      <c r="AK54" s="716"/>
      <c r="AL54" s="716"/>
      <c r="AM54" s="716"/>
      <c r="AN54" s="716"/>
      <c r="AO54" s="716"/>
      <c r="AP54" s="716"/>
      <c r="AQ54" s="716"/>
      <c r="AR54" s="716"/>
      <c r="AS54" s="716"/>
      <c r="AT54" s="716"/>
      <c r="AU54" s="716"/>
      <c r="AV54" s="716"/>
      <c r="AW54" s="716"/>
      <c r="AX54" s="716"/>
      <c r="AY54" s="716"/>
      <c r="AZ54" s="716"/>
      <c r="BA54" s="716"/>
      <c r="BB54" s="716"/>
      <c r="BC54" s="716"/>
      <c r="BD54" s="716"/>
      <c r="BE54" s="716"/>
      <c r="BF54" s="716"/>
      <c r="BG54" s="716"/>
      <c r="BH54" s="716"/>
      <c r="BI54" s="716"/>
      <c r="BJ54" s="716"/>
      <c r="BK54" s="716"/>
      <c r="BL54" s="716"/>
      <c r="BM54" s="716"/>
      <c r="BN54" s="716"/>
      <c r="BO54" s="716"/>
      <c r="BP54" s="716"/>
      <c r="BQ54" s="716"/>
      <c r="BR54" s="716"/>
      <c r="BS54" s="716"/>
      <c r="BT54" s="716"/>
      <c r="BU54" s="716"/>
      <c r="BV54" s="716"/>
      <c r="BW54" s="716"/>
      <c r="BX54" s="716"/>
      <c r="BY54" s="716"/>
      <c r="BZ54" s="716"/>
      <c r="CA54" s="716"/>
      <c r="CB54" s="716"/>
      <c r="CC54" s="716"/>
      <c r="CD54" s="716"/>
      <c r="CE54" s="716"/>
      <c r="CF54" s="716"/>
      <c r="CG54" s="716"/>
      <c r="CH54" s="716"/>
      <c r="CI54" s="716"/>
      <c r="CJ54" s="716"/>
      <c r="CK54" s="716"/>
      <c r="CL54" s="716"/>
      <c r="CM54" s="716"/>
      <c r="CN54" s="716"/>
      <c r="CO54" s="716"/>
      <c r="CP54" s="716"/>
      <c r="CQ54" s="716"/>
      <c r="CR54" s="716"/>
      <c r="CS54" s="716"/>
      <c r="CT54" s="716"/>
      <c r="CU54" s="716"/>
      <c r="CV54" s="716"/>
      <c r="CW54" s="716"/>
      <c r="CX54" s="716"/>
      <c r="CY54" s="716"/>
      <c r="CZ54" s="716"/>
      <c r="DA54" s="716"/>
      <c r="DB54" s="716"/>
      <c r="DC54" s="716"/>
      <c r="DD54" s="716"/>
      <c r="DE54" s="716"/>
      <c r="DF54" s="716"/>
      <c r="DG54" s="716"/>
      <c r="DH54" s="716"/>
      <c r="DI54" s="716"/>
      <c r="DJ54" s="716"/>
      <c r="DK54" s="716"/>
      <c r="DL54" s="716"/>
      <c r="DM54" s="716"/>
      <c r="DN54" s="716"/>
      <c r="DO54" s="716"/>
      <c r="DP54" s="716"/>
      <c r="DQ54" s="716"/>
      <c r="DR54" s="716"/>
      <c r="DS54" s="716"/>
      <c r="DT54" s="716"/>
      <c r="DU54" s="716"/>
      <c r="DV54" s="716"/>
      <c r="DW54" s="716"/>
      <c r="DX54" s="716"/>
      <c r="DY54" s="716"/>
      <c r="DZ54" s="716"/>
      <c r="EA54" s="716"/>
      <c r="EB54" s="716"/>
      <c r="EC54" s="716"/>
      <c r="ED54" s="716"/>
      <c r="EE54" s="716"/>
      <c r="EF54" s="716"/>
      <c r="EG54" s="716"/>
      <c r="EH54" s="716"/>
      <c r="EI54" s="716"/>
      <c r="EJ54" s="716"/>
      <c r="EK54" s="717"/>
    </row>
    <row r="55" spans="1:141" s="2" customFormat="1" ht="11.25" x14ac:dyDescent="0.2">
      <c r="A55" s="721" t="s">
        <v>777</v>
      </c>
      <c r="B55" s="721"/>
      <c r="C55" s="721"/>
      <c r="D55" s="721"/>
      <c r="E55" s="721"/>
      <c r="F55" s="721"/>
      <c r="G55" s="721"/>
      <c r="H55" s="721"/>
      <c r="I55" s="721"/>
      <c r="J55" s="721"/>
      <c r="K55" s="721"/>
      <c r="L55" s="721"/>
      <c r="M55" s="721"/>
      <c r="N55" s="721"/>
      <c r="O55" s="721"/>
      <c r="P55" s="721"/>
      <c r="Q55" s="721"/>
      <c r="R55" s="728"/>
      <c r="S55" s="729"/>
      <c r="T55" s="729"/>
      <c r="U55" s="729"/>
      <c r="V55" s="716"/>
      <c r="W55" s="716"/>
      <c r="X55" s="716"/>
      <c r="Y55" s="716"/>
      <c r="Z55" s="716"/>
      <c r="AA55" s="716"/>
      <c r="AB55" s="716"/>
      <c r="AC55" s="716"/>
      <c r="AD55" s="716"/>
      <c r="AE55" s="716"/>
      <c r="AF55" s="716"/>
      <c r="AG55" s="716"/>
      <c r="AH55" s="716"/>
      <c r="AI55" s="716"/>
      <c r="AJ55" s="716"/>
      <c r="AK55" s="716"/>
      <c r="AL55" s="716"/>
      <c r="AM55" s="716"/>
      <c r="AN55" s="716"/>
      <c r="AO55" s="716"/>
      <c r="AP55" s="716"/>
      <c r="AQ55" s="716"/>
      <c r="AR55" s="716"/>
      <c r="AS55" s="716"/>
      <c r="AT55" s="716"/>
      <c r="AU55" s="716"/>
      <c r="AV55" s="716"/>
      <c r="AW55" s="716"/>
      <c r="AX55" s="716"/>
      <c r="AY55" s="716"/>
      <c r="AZ55" s="716"/>
      <c r="BA55" s="716"/>
      <c r="BB55" s="716"/>
      <c r="BC55" s="716"/>
      <c r="BD55" s="716"/>
      <c r="BE55" s="716"/>
      <c r="BF55" s="716"/>
      <c r="BG55" s="716"/>
      <c r="BH55" s="716"/>
      <c r="BI55" s="716"/>
      <c r="BJ55" s="716"/>
      <c r="BK55" s="716"/>
      <c r="BL55" s="716"/>
      <c r="BM55" s="716"/>
      <c r="BN55" s="716"/>
      <c r="BO55" s="716"/>
      <c r="BP55" s="716"/>
      <c r="BQ55" s="716"/>
      <c r="BR55" s="716"/>
      <c r="BS55" s="716"/>
      <c r="BT55" s="716"/>
      <c r="BU55" s="716"/>
      <c r="BV55" s="716"/>
      <c r="BW55" s="716"/>
      <c r="BX55" s="716"/>
      <c r="BY55" s="716"/>
      <c r="BZ55" s="716"/>
      <c r="CA55" s="716"/>
      <c r="CB55" s="716"/>
      <c r="CC55" s="716"/>
      <c r="CD55" s="716"/>
      <c r="CE55" s="716"/>
      <c r="CF55" s="716"/>
      <c r="CG55" s="716"/>
      <c r="CH55" s="716"/>
      <c r="CI55" s="716"/>
      <c r="CJ55" s="716"/>
      <c r="CK55" s="716"/>
      <c r="CL55" s="716"/>
      <c r="CM55" s="716"/>
      <c r="CN55" s="716"/>
      <c r="CO55" s="716"/>
      <c r="CP55" s="716"/>
      <c r="CQ55" s="716"/>
      <c r="CR55" s="716"/>
      <c r="CS55" s="716"/>
      <c r="CT55" s="716"/>
      <c r="CU55" s="716"/>
      <c r="CV55" s="716"/>
      <c r="CW55" s="716"/>
      <c r="CX55" s="716"/>
      <c r="CY55" s="716"/>
      <c r="CZ55" s="716"/>
      <c r="DA55" s="716"/>
      <c r="DB55" s="716"/>
      <c r="DC55" s="716"/>
      <c r="DD55" s="716"/>
      <c r="DE55" s="716"/>
      <c r="DF55" s="716"/>
      <c r="DG55" s="716"/>
      <c r="DH55" s="716"/>
      <c r="DI55" s="716"/>
      <c r="DJ55" s="716"/>
      <c r="DK55" s="716"/>
      <c r="DL55" s="716"/>
      <c r="DM55" s="716"/>
      <c r="DN55" s="716"/>
      <c r="DO55" s="716"/>
      <c r="DP55" s="716"/>
      <c r="DQ55" s="716"/>
      <c r="DR55" s="716"/>
      <c r="DS55" s="716"/>
      <c r="DT55" s="716"/>
      <c r="DU55" s="716"/>
      <c r="DV55" s="716"/>
      <c r="DW55" s="716"/>
      <c r="DX55" s="716"/>
      <c r="DY55" s="716"/>
      <c r="DZ55" s="716"/>
      <c r="EA55" s="716"/>
      <c r="EB55" s="716"/>
      <c r="EC55" s="716"/>
      <c r="ED55" s="716"/>
      <c r="EE55" s="716"/>
      <c r="EF55" s="716"/>
      <c r="EG55" s="716"/>
      <c r="EH55" s="716"/>
      <c r="EI55" s="716"/>
      <c r="EJ55" s="716"/>
      <c r="EK55" s="717"/>
    </row>
    <row r="56" spans="1:141" s="2" customFormat="1" ht="11.25" x14ac:dyDescent="0.2">
      <c r="A56" s="722" t="s">
        <v>778</v>
      </c>
      <c r="B56" s="722"/>
      <c r="C56" s="722"/>
      <c r="D56" s="722"/>
      <c r="E56" s="722"/>
      <c r="F56" s="722"/>
      <c r="G56" s="722"/>
      <c r="H56" s="722"/>
      <c r="I56" s="722"/>
      <c r="J56" s="722"/>
      <c r="K56" s="722"/>
      <c r="L56" s="722"/>
      <c r="M56" s="722"/>
      <c r="N56" s="722"/>
      <c r="O56" s="722"/>
      <c r="P56" s="722"/>
      <c r="Q56" s="722"/>
      <c r="R56" s="728"/>
      <c r="S56" s="729"/>
      <c r="T56" s="729"/>
      <c r="U56" s="729"/>
      <c r="V56" s="716"/>
      <c r="W56" s="716"/>
      <c r="X56" s="716"/>
      <c r="Y56" s="716"/>
      <c r="Z56" s="716"/>
      <c r="AA56" s="716"/>
      <c r="AB56" s="716"/>
      <c r="AC56" s="716"/>
      <c r="AD56" s="716"/>
      <c r="AE56" s="716"/>
      <c r="AF56" s="716"/>
      <c r="AG56" s="716"/>
      <c r="AH56" s="716"/>
      <c r="AI56" s="716"/>
      <c r="AJ56" s="716"/>
      <c r="AK56" s="716"/>
      <c r="AL56" s="716"/>
      <c r="AM56" s="716"/>
      <c r="AN56" s="716"/>
      <c r="AO56" s="716"/>
      <c r="AP56" s="716"/>
      <c r="AQ56" s="716"/>
      <c r="AR56" s="716"/>
      <c r="AS56" s="716"/>
      <c r="AT56" s="716"/>
      <c r="AU56" s="716"/>
      <c r="AV56" s="716"/>
      <c r="AW56" s="716"/>
      <c r="AX56" s="716"/>
      <c r="AY56" s="716"/>
      <c r="AZ56" s="716"/>
      <c r="BA56" s="716"/>
      <c r="BB56" s="716"/>
      <c r="BC56" s="716"/>
      <c r="BD56" s="716"/>
      <c r="BE56" s="716"/>
      <c r="BF56" s="716"/>
      <c r="BG56" s="716"/>
      <c r="BH56" s="716"/>
      <c r="BI56" s="716"/>
      <c r="BJ56" s="716"/>
      <c r="BK56" s="716"/>
      <c r="BL56" s="716"/>
      <c r="BM56" s="716"/>
      <c r="BN56" s="716"/>
      <c r="BO56" s="716"/>
      <c r="BP56" s="716"/>
      <c r="BQ56" s="716"/>
      <c r="BR56" s="716"/>
      <c r="BS56" s="716"/>
      <c r="BT56" s="716"/>
      <c r="BU56" s="716"/>
      <c r="BV56" s="716"/>
      <c r="BW56" s="716"/>
      <c r="BX56" s="716"/>
      <c r="BY56" s="716"/>
      <c r="BZ56" s="716"/>
      <c r="CA56" s="716"/>
      <c r="CB56" s="716"/>
      <c r="CC56" s="716"/>
      <c r="CD56" s="716"/>
      <c r="CE56" s="716"/>
      <c r="CF56" s="716"/>
      <c r="CG56" s="716"/>
      <c r="CH56" s="716"/>
      <c r="CI56" s="716"/>
      <c r="CJ56" s="716"/>
      <c r="CK56" s="716"/>
      <c r="CL56" s="716"/>
      <c r="CM56" s="716"/>
      <c r="CN56" s="716"/>
      <c r="CO56" s="716"/>
      <c r="CP56" s="716"/>
      <c r="CQ56" s="716"/>
      <c r="CR56" s="716"/>
      <c r="CS56" s="716"/>
      <c r="CT56" s="716"/>
      <c r="CU56" s="716"/>
      <c r="CV56" s="716"/>
      <c r="CW56" s="716"/>
      <c r="CX56" s="716"/>
      <c r="CY56" s="716"/>
      <c r="CZ56" s="716"/>
      <c r="DA56" s="716"/>
      <c r="DB56" s="716"/>
      <c r="DC56" s="716"/>
      <c r="DD56" s="716"/>
      <c r="DE56" s="716"/>
      <c r="DF56" s="716"/>
      <c r="DG56" s="716"/>
      <c r="DH56" s="716"/>
      <c r="DI56" s="716"/>
      <c r="DJ56" s="716"/>
      <c r="DK56" s="716"/>
      <c r="DL56" s="716"/>
      <c r="DM56" s="716"/>
      <c r="DN56" s="716"/>
      <c r="DO56" s="716"/>
      <c r="DP56" s="716"/>
      <c r="DQ56" s="716"/>
      <c r="DR56" s="716"/>
      <c r="DS56" s="716"/>
      <c r="DT56" s="716"/>
      <c r="DU56" s="716"/>
      <c r="DV56" s="716"/>
      <c r="DW56" s="716"/>
      <c r="DX56" s="716"/>
      <c r="DY56" s="716"/>
      <c r="DZ56" s="716"/>
      <c r="EA56" s="716"/>
      <c r="EB56" s="716"/>
      <c r="EC56" s="716"/>
      <c r="ED56" s="716"/>
      <c r="EE56" s="716"/>
      <c r="EF56" s="716"/>
      <c r="EG56" s="716"/>
      <c r="EH56" s="716"/>
      <c r="EI56" s="716"/>
      <c r="EJ56" s="716"/>
      <c r="EK56" s="717"/>
    </row>
    <row r="57" spans="1:141" s="2" customFormat="1" ht="13.5" customHeight="1" x14ac:dyDescent="0.2">
      <c r="A57" s="722" t="s">
        <v>664</v>
      </c>
      <c r="B57" s="722"/>
      <c r="C57" s="722"/>
      <c r="D57" s="722"/>
      <c r="E57" s="722"/>
      <c r="F57" s="722"/>
      <c r="G57" s="722"/>
      <c r="H57" s="722"/>
      <c r="I57" s="722"/>
      <c r="J57" s="722"/>
      <c r="K57" s="722"/>
      <c r="L57" s="722"/>
      <c r="M57" s="722"/>
      <c r="N57" s="722"/>
      <c r="O57" s="722"/>
      <c r="P57" s="722"/>
      <c r="Q57" s="722"/>
      <c r="R57" s="728" t="s">
        <v>678</v>
      </c>
      <c r="S57" s="729"/>
      <c r="T57" s="729"/>
      <c r="U57" s="729"/>
      <c r="V57" s="716"/>
      <c r="W57" s="716"/>
      <c r="X57" s="716"/>
      <c r="Y57" s="716"/>
      <c r="Z57" s="716"/>
      <c r="AA57" s="716"/>
      <c r="AB57" s="716"/>
      <c r="AC57" s="716"/>
      <c r="AD57" s="716"/>
      <c r="AE57" s="716"/>
      <c r="AF57" s="716"/>
      <c r="AG57" s="716"/>
      <c r="AH57" s="716"/>
      <c r="AI57" s="716"/>
      <c r="AJ57" s="716"/>
      <c r="AK57" s="716"/>
      <c r="AL57" s="716"/>
      <c r="AM57" s="716"/>
      <c r="AN57" s="716"/>
      <c r="AO57" s="716"/>
      <c r="AP57" s="716"/>
      <c r="AQ57" s="716"/>
      <c r="AR57" s="716"/>
      <c r="AS57" s="716"/>
      <c r="AT57" s="716"/>
      <c r="AU57" s="716"/>
      <c r="AV57" s="716"/>
      <c r="AW57" s="716"/>
      <c r="AX57" s="716"/>
      <c r="AY57" s="716"/>
      <c r="AZ57" s="716"/>
      <c r="BA57" s="716"/>
      <c r="BB57" s="716"/>
      <c r="BC57" s="716"/>
      <c r="BD57" s="716"/>
      <c r="BE57" s="716"/>
      <c r="BF57" s="716"/>
      <c r="BG57" s="716"/>
      <c r="BH57" s="716"/>
      <c r="BI57" s="716"/>
      <c r="BJ57" s="716"/>
      <c r="BK57" s="716"/>
      <c r="BL57" s="716"/>
      <c r="BM57" s="716"/>
      <c r="BN57" s="716"/>
      <c r="BO57" s="716"/>
      <c r="BP57" s="716"/>
      <c r="BQ57" s="716"/>
      <c r="BR57" s="716"/>
      <c r="BS57" s="716"/>
      <c r="BT57" s="716"/>
      <c r="BU57" s="716"/>
      <c r="BV57" s="716"/>
      <c r="BW57" s="716"/>
      <c r="BX57" s="716"/>
      <c r="BY57" s="716"/>
      <c r="BZ57" s="716"/>
      <c r="CA57" s="716"/>
      <c r="CB57" s="716"/>
      <c r="CC57" s="716"/>
      <c r="CD57" s="716"/>
      <c r="CE57" s="716"/>
      <c r="CF57" s="716"/>
      <c r="CG57" s="716"/>
      <c r="CH57" s="716"/>
      <c r="CI57" s="716"/>
      <c r="CJ57" s="716"/>
      <c r="CK57" s="716"/>
      <c r="CL57" s="716"/>
      <c r="CM57" s="716"/>
      <c r="CN57" s="716"/>
      <c r="CO57" s="716"/>
      <c r="CP57" s="716"/>
      <c r="CQ57" s="716"/>
      <c r="CR57" s="716"/>
      <c r="CS57" s="716"/>
      <c r="CT57" s="716"/>
      <c r="CU57" s="716"/>
      <c r="CV57" s="716"/>
      <c r="CW57" s="716"/>
      <c r="CX57" s="716"/>
      <c r="CY57" s="716"/>
      <c r="CZ57" s="716"/>
      <c r="DA57" s="716"/>
      <c r="DB57" s="716"/>
      <c r="DC57" s="716"/>
      <c r="DD57" s="716"/>
      <c r="DE57" s="716"/>
      <c r="DF57" s="716"/>
      <c r="DG57" s="716"/>
      <c r="DH57" s="716"/>
      <c r="DI57" s="716"/>
      <c r="DJ57" s="716"/>
      <c r="DK57" s="716"/>
      <c r="DL57" s="716"/>
      <c r="DM57" s="716"/>
      <c r="DN57" s="716"/>
      <c r="DO57" s="716"/>
      <c r="DP57" s="716"/>
      <c r="DQ57" s="716"/>
      <c r="DR57" s="716"/>
      <c r="DS57" s="716"/>
      <c r="DT57" s="716"/>
      <c r="DU57" s="716"/>
      <c r="DV57" s="716"/>
      <c r="DW57" s="716"/>
      <c r="DX57" s="716"/>
      <c r="DY57" s="716"/>
      <c r="DZ57" s="716"/>
      <c r="EA57" s="716"/>
      <c r="EB57" s="716"/>
      <c r="EC57" s="716"/>
      <c r="ED57" s="716"/>
      <c r="EE57" s="716"/>
      <c r="EF57" s="716"/>
      <c r="EG57" s="716"/>
      <c r="EH57" s="716"/>
      <c r="EI57" s="716"/>
      <c r="EJ57" s="716"/>
      <c r="EK57" s="717"/>
    </row>
    <row r="58" spans="1:141" s="2" customFormat="1" ht="13.5" customHeight="1" x14ac:dyDescent="0.2">
      <c r="A58" s="722" t="s">
        <v>779</v>
      </c>
      <c r="B58" s="722"/>
      <c r="C58" s="722"/>
      <c r="D58" s="722"/>
      <c r="E58" s="722"/>
      <c r="F58" s="722"/>
      <c r="G58" s="722"/>
      <c r="H58" s="722"/>
      <c r="I58" s="722"/>
      <c r="J58" s="722"/>
      <c r="K58" s="722"/>
      <c r="L58" s="722"/>
      <c r="M58" s="722"/>
      <c r="N58" s="722"/>
      <c r="O58" s="722"/>
      <c r="P58" s="722"/>
      <c r="Q58" s="722"/>
      <c r="R58" s="728" t="s">
        <v>679</v>
      </c>
      <c r="S58" s="729"/>
      <c r="T58" s="729"/>
      <c r="U58" s="729"/>
      <c r="V58" s="716"/>
      <c r="W58" s="716"/>
      <c r="X58" s="716"/>
      <c r="Y58" s="716"/>
      <c r="Z58" s="716"/>
      <c r="AA58" s="716"/>
      <c r="AB58" s="716"/>
      <c r="AC58" s="716"/>
      <c r="AD58" s="716"/>
      <c r="AE58" s="716"/>
      <c r="AF58" s="716"/>
      <c r="AG58" s="716"/>
      <c r="AH58" s="716"/>
      <c r="AI58" s="716"/>
      <c r="AJ58" s="716"/>
      <c r="AK58" s="716"/>
      <c r="AL58" s="716"/>
      <c r="AM58" s="716"/>
      <c r="AN58" s="716"/>
      <c r="AO58" s="716"/>
      <c r="AP58" s="716"/>
      <c r="AQ58" s="716"/>
      <c r="AR58" s="716"/>
      <c r="AS58" s="716"/>
      <c r="AT58" s="716"/>
      <c r="AU58" s="716"/>
      <c r="AV58" s="716"/>
      <c r="AW58" s="716"/>
      <c r="AX58" s="716"/>
      <c r="AY58" s="716"/>
      <c r="AZ58" s="716"/>
      <c r="BA58" s="716"/>
      <c r="BB58" s="716"/>
      <c r="BC58" s="716"/>
      <c r="BD58" s="716"/>
      <c r="BE58" s="716"/>
      <c r="BF58" s="716"/>
      <c r="BG58" s="716"/>
      <c r="BH58" s="716"/>
      <c r="BI58" s="716"/>
      <c r="BJ58" s="716"/>
      <c r="BK58" s="716"/>
      <c r="BL58" s="716"/>
      <c r="BM58" s="716"/>
      <c r="BN58" s="716"/>
      <c r="BO58" s="716"/>
      <c r="BP58" s="716"/>
      <c r="BQ58" s="716"/>
      <c r="BR58" s="716"/>
      <c r="BS58" s="716"/>
      <c r="BT58" s="716"/>
      <c r="BU58" s="716"/>
      <c r="BV58" s="716"/>
      <c r="BW58" s="716"/>
      <c r="BX58" s="716"/>
      <c r="BY58" s="716"/>
      <c r="BZ58" s="716"/>
      <c r="CA58" s="716"/>
      <c r="CB58" s="716"/>
      <c r="CC58" s="716"/>
      <c r="CD58" s="716"/>
      <c r="CE58" s="716"/>
      <c r="CF58" s="716"/>
      <c r="CG58" s="716"/>
      <c r="CH58" s="716"/>
      <c r="CI58" s="716"/>
      <c r="CJ58" s="716"/>
      <c r="CK58" s="716"/>
      <c r="CL58" s="716"/>
      <c r="CM58" s="716"/>
      <c r="CN58" s="716"/>
      <c r="CO58" s="716"/>
      <c r="CP58" s="716"/>
      <c r="CQ58" s="716"/>
      <c r="CR58" s="716"/>
      <c r="CS58" s="716"/>
      <c r="CT58" s="716"/>
      <c r="CU58" s="716"/>
      <c r="CV58" s="716"/>
      <c r="CW58" s="716"/>
      <c r="CX58" s="716"/>
      <c r="CY58" s="716"/>
      <c r="CZ58" s="716"/>
      <c r="DA58" s="716"/>
      <c r="DB58" s="716"/>
      <c r="DC58" s="716"/>
      <c r="DD58" s="716"/>
      <c r="DE58" s="716"/>
      <c r="DF58" s="716"/>
      <c r="DG58" s="716"/>
      <c r="DH58" s="716"/>
      <c r="DI58" s="716"/>
      <c r="DJ58" s="716"/>
      <c r="DK58" s="716"/>
      <c r="DL58" s="716"/>
      <c r="DM58" s="716"/>
      <c r="DN58" s="716"/>
      <c r="DO58" s="716"/>
      <c r="DP58" s="716"/>
      <c r="DQ58" s="716"/>
      <c r="DR58" s="716"/>
      <c r="DS58" s="716"/>
      <c r="DT58" s="716"/>
      <c r="DU58" s="716"/>
      <c r="DV58" s="716"/>
      <c r="DW58" s="716"/>
      <c r="DX58" s="716"/>
      <c r="DY58" s="716"/>
      <c r="DZ58" s="716"/>
      <c r="EA58" s="716"/>
      <c r="EB58" s="716"/>
      <c r="EC58" s="716"/>
      <c r="ED58" s="716"/>
      <c r="EE58" s="716"/>
      <c r="EF58" s="716"/>
      <c r="EG58" s="716"/>
      <c r="EH58" s="716"/>
      <c r="EI58" s="716"/>
      <c r="EJ58" s="716"/>
      <c r="EK58" s="717"/>
    </row>
    <row r="59" spans="1:141" s="2" customFormat="1" ht="13.5" customHeight="1" x14ac:dyDescent="0.2">
      <c r="A59" s="722" t="s">
        <v>665</v>
      </c>
      <c r="B59" s="722"/>
      <c r="C59" s="722"/>
      <c r="D59" s="722"/>
      <c r="E59" s="722"/>
      <c r="F59" s="722"/>
      <c r="G59" s="722"/>
      <c r="H59" s="722"/>
      <c r="I59" s="722"/>
      <c r="J59" s="722"/>
      <c r="K59" s="722"/>
      <c r="L59" s="722"/>
      <c r="M59" s="722"/>
      <c r="N59" s="722"/>
      <c r="O59" s="722"/>
      <c r="P59" s="722"/>
      <c r="Q59" s="722"/>
      <c r="R59" s="728" t="s">
        <v>680</v>
      </c>
      <c r="S59" s="729"/>
      <c r="T59" s="729"/>
      <c r="U59" s="729"/>
      <c r="V59" s="716"/>
      <c r="W59" s="716"/>
      <c r="X59" s="716"/>
      <c r="Y59" s="716"/>
      <c r="Z59" s="716"/>
      <c r="AA59" s="716"/>
      <c r="AB59" s="716"/>
      <c r="AC59" s="716"/>
      <c r="AD59" s="716"/>
      <c r="AE59" s="716"/>
      <c r="AF59" s="716"/>
      <c r="AG59" s="716"/>
      <c r="AH59" s="716"/>
      <c r="AI59" s="716"/>
      <c r="AJ59" s="716"/>
      <c r="AK59" s="716"/>
      <c r="AL59" s="716"/>
      <c r="AM59" s="716"/>
      <c r="AN59" s="716"/>
      <c r="AO59" s="716"/>
      <c r="AP59" s="716"/>
      <c r="AQ59" s="716"/>
      <c r="AR59" s="716"/>
      <c r="AS59" s="716"/>
      <c r="AT59" s="716"/>
      <c r="AU59" s="716"/>
      <c r="AV59" s="716"/>
      <c r="AW59" s="716"/>
      <c r="AX59" s="716"/>
      <c r="AY59" s="716"/>
      <c r="AZ59" s="716"/>
      <c r="BA59" s="716"/>
      <c r="BB59" s="716"/>
      <c r="BC59" s="716"/>
      <c r="BD59" s="716"/>
      <c r="BE59" s="716"/>
      <c r="BF59" s="716"/>
      <c r="BG59" s="716"/>
      <c r="BH59" s="716"/>
      <c r="BI59" s="716"/>
      <c r="BJ59" s="716"/>
      <c r="BK59" s="716"/>
      <c r="BL59" s="716"/>
      <c r="BM59" s="716"/>
      <c r="BN59" s="716"/>
      <c r="BO59" s="716"/>
      <c r="BP59" s="716"/>
      <c r="BQ59" s="716"/>
      <c r="BR59" s="716"/>
      <c r="BS59" s="716"/>
      <c r="BT59" s="716"/>
      <c r="BU59" s="716"/>
      <c r="BV59" s="716"/>
      <c r="BW59" s="716"/>
      <c r="BX59" s="716"/>
      <c r="BY59" s="716"/>
      <c r="BZ59" s="716"/>
      <c r="CA59" s="716"/>
      <c r="CB59" s="716"/>
      <c r="CC59" s="716"/>
      <c r="CD59" s="716"/>
      <c r="CE59" s="716"/>
      <c r="CF59" s="716"/>
      <c r="CG59" s="716"/>
      <c r="CH59" s="716"/>
      <c r="CI59" s="716"/>
      <c r="CJ59" s="716"/>
      <c r="CK59" s="716"/>
      <c r="CL59" s="716"/>
      <c r="CM59" s="716"/>
      <c r="CN59" s="716"/>
      <c r="CO59" s="716"/>
      <c r="CP59" s="716"/>
      <c r="CQ59" s="716"/>
      <c r="CR59" s="716"/>
      <c r="CS59" s="716"/>
      <c r="CT59" s="716"/>
      <c r="CU59" s="716"/>
      <c r="CV59" s="716"/>
      <c r="CW59" s="716"/>
      <c r="CX59" s="716"/>
      <c r="CY59" s="716"/>
      <c r="CZ59" s="716"/>
      <c r="DA59" s="716"/>
      <c r="DB59" s="716"/>
      <c r="DC59" s="716"/>
      <c r="DD59" s="716"/>
      <c r="DE59" s="716"/>
      <c r="DF59" s="716"/>
      <c r="DG59" s="716"/>
      <c r="DH59" s="716"/>
      <c r="DI59" s="716"/>
      <c r="DJ59" s="716"/>
      <c r="DK59" s="716"/>
      <c r="DL59" s="716"/>
      <c r="DM59" s="716"/>
      <c r="DN59" s="716"/>
      <c r="DO59" s="716"/>
      <c r="DP59" s="716"/>
      <c r="DQ59" s="716"/>
      <c r="DR59" s="716"/>
      <c r="DS59" s="716"/>
      <c r="DT59" s="716"/>
      <c r="DU59" s="716"/>
      <c r="DV59" s="716"/>
      <c r="DW59" s="716"/>
      <c r="DX59" s="716"/>
      <c r="DY59" s="716"/>
      <c r="DZ59" s="716"/>
      <c r="EA59" s="716"/>
      <c r="EB59" s="716"/>
      <c r="EC59" s="716"/>
      <c r="ED59" s="716"/>
      <c r="EE59" s="716"/>
      <c r="EF59" s="716"/>
      <c r="EG59" s="716"/>
      <c r="EH59" s="716"/>
      <c r="EI59" s="716"/>
      <c r="EJ59" s="716"/>
      <c r="EK59" s="717"/>
    </row>
    <row r="60" spans="1:141" s="2" customFormat="1" ht="11.25" x14ac:dyDescent="0.2">
      <c r="A60" s="721" t="s">
        <v>780</v>
      </c>
      <c r="B60" s="721"/>
      <c r="C60" s="721"/>
      <c r="D60" s="721"/>
      <c r="E60" s="721"/>
      <c r="F60" s="721"/>
      <c r="G60" s="721"/>
      <c r="H60" s="721"/>
      <c r="I60" s="721"/>
      <c r="J60" s="721"/>
      <c r="K60" s="721"/>
      <c r="L60" s="721"/>
      <c r="M60" s="721"/>
      <c r="N60" s="721"/>
      <c r="O60" s="721"/>
      <c r="P60" s="721"/>
      <c r="Q60" s="721"/>
      <c r="R60" s="728" t="s">
        <v>681</v>
      </c>
      <c r="S60" s="729"/>
      <c r="T60" s="729"/>
      <c r="U60" s="729"/>
      <c r="V60" s="716"/>
      <c r="W60" s="716"/>
      <c r="X60" s="716"/>
      <c r="Y60" s="716"/>
      <c r="Z60" s="716"/>
      <c r="AA60" s="716"/>
      <c r="AB60" s="716"/>
      <c r="AC60" s="716"/>
      <c r="AD60" s="716"/>
      <c r="AE60" s="716"/>
      <c r="AF60" s="716"/>
      <c r="AG60" s="716"/>
      <c r="AH60" s="716"/>
      <c r="AI60" s="716"/>
      <c r="AJ60" s="716"/>
      <c r="AK60" s="716"/>
      <c r="AL60" s="716"/>
      <c r="AM60" s="716"/>
      <c r="AN60" s="716"/>
      <c r="AO60" s="716"/>
      <c r="AP60" s="716"/>
      <c r="AQ60" s="716"/>
      <c r="AR60" s="716"/>
      <c r="AS60" s="716"/>
      <c r="AT60" s="716"/>
      <c r="AU60" s="716"/>
      <c r="AV60" s="716"/>
      <c r="AW60" s="716"/>
      <c r="AX60" s="716"/>
      <c r="AY60" s="716"/>
      <c r="AZ60" s="716"/>
      <c r="BA60" s="716"/>
      <c r="BB60" s="716"/>
      <c r="BC60" s="716"/>
      <c r="BD60" s="716"/>
      <c r="BE60" s="716"/>
      <c r="BF60" s="716"/>
      <c r="BG60" s="716"/>
      <c r="BH60" s="716"/>
      <c r="BI60" s="716"/>
      <c r="BJ60" s="716"/>
      <c r="BK60" s="716"/>
      <c r="BL60" s="716"/>
      <c r="BM60" s="716"/>
      <c r="BN60" s="716"/>
      <c r="BO60" s="716"/>
      <c r="BP60" s="716"/>
      <c r="BQ60" s="716"/>
      <c r="BR60" s="716"/>
      <c r="BS60" s="716"/>
      <c r="BT60" s="716"/>
      <c r="BU60" s="716"/>
      <c r="BV60" s="716"/>
      <c r="BW60" s="716"/>
      <c r="BX60" s="716"/>
      <c r="BY60" s="716"/>
      <c r="BZ60" s="716"/>
      <c r="CA60" s="716"/>
      <c r="CB60" s="716"/>
      <c r="CC60" s="716"/>
      <c r="CD60" s="716"/>
      <c r="CE60" s="716"/>
      <c r="CF60" s="716"/>
      <c r="CG60" s="716"/>
      <c r="CH60" s="716"/>
      <c r="CI60" s="716"/>
      <c r="CJ60" s="716"/>
      <c r="CK60" s="716"/>
      <c r="CL60" s="716"/>
      <c r="CM60" s="716"/>
      <c r="CN60" s="716"/>
      <c r="CO60" s="716"/>
      <c r="CP60" s="716"/>
      <c r="CQ60" s="716"/>
      <c r="CR60" s="716"/>
      <c r="CS60" s="716"/>
      <c r="CT60" s="716"/>
      <c r="CU60" s="716"/>
      <c r="CV60" s="716"/>
      <c r="CW60" s="716"/>
      <c r="CX60" s="716"/>
      <c r="CY60" s="716"/>
      <c r="CZ60" s="716"/>
      <c r="DA60" s="716"/>
      <c r="DB60" s="716"/>
      <c r="DC60" s="716"/>
      <c r="DD60" s="716"/>
      <c r="DE60" s="716"/>
      <c r="DF60" s="716"/>
      <c r="DG60" s="716"/>
      <c r="DH60" s="716"/>
      <c r="DI60" s="716"/>
      <c r="DJ60" s="716"/>
      <c r="DK60" s="716"/>
      <c r="DL60" s="716"/>
      <c r="DM60" s="716"/>
      <c r="DN60" s="716"/>
      <c r="DO60" s="716"/>
      <c r="DP60" s="716"/>
      <c r="DQ60" s="716"/>
      <c r="DR60" s="716"/>
      <c r="DS60" s="716"/>
      <c r="DT60" s="716"/>
      <c r="DU60" s="716"/>
      <c r="DV60" s="716"/>
      <c r="DW60" s="716"/>
      <c r="DX60" s="716"/>
      <c r="DY60" s="716"/>
      <c r="DZ60" s="716"/>
      <c r="EA60" s="716"/>
      <c r="EB60" s="716"/>
      <c r="EC60" s="716"/>
      <c r="ED60" s="716"/>
      <c r="EE60" s="716"/>
      <c r="EF60" s="716"/>
      <c r="EG60" s="716"/>
      <c r="EH60" s="716"/>
      <c r="EI60" s="716"/>
      <c r="EJ60" s="716"/>
      <c r="EK60" s="717"/>
    </row>
    <row r="61" spans="1:141" s="2" customFormat="1" ht="11.25" x14ac:dyDescent="0.2">
      <c r="A61" s="721" t="s">
        <v>781</v>
      </c>
      <c r="B61" s="721"/>
      <c r="C61" s="721"/>
      <c r="D61" s="721"/>
      <c r="E61" s="721"/>
      <c r="F61" s="721"/>
      <c r="G61" s="721"/>
      <c r="H61" s="721"/>
      <c r="I61" s="721"/>
      <c r="J61" s="721"/>
      <c r="K61" s="721"/>
      <c r="L61" s="721"/>
      <c r="M61" s="721"/>
      <c r="N61" s="721"/>
      <c r="O61" s="721"/>
      <c r="P61" s="721"/>
      <c r="Q61" s="721"/>
      <c r="R61" s="728"/>
      <c r="S61" s="729"/>
      <c r="T61" s="729"/>
      <c r="U61" s="729"/>
      <c r="V61" s="716"/>
      <c r="W61" s="716"/>
      <c r="X61" s="716"/>
      <c r="Y61" s="716"/>
      <c r="Z61" s="716"/>
      <c r="AA61" s="716"/>
      <c r="AB61" s="716"/>
      <c r="AC61" s="716"/>
      <c r="AD61" s="716"/>
      <c r="AE61" s="716"/>
      <c r="AF61" s="716"/>
      <c r="AG61" s="716"/>
      <c r="AH61" s="716"/>
      <c r="AI61" s="716"/>
      <c r="AJ61" s="716"/>
      <c r="AK61" s="716"/>
      <c r="AL61" s="716"/>
      <c r="AM61" s="716"/>
      <c r="AN61" s="716"/>
      <c r="AO61" s="716"/>
      <c r="AP61" s="716"/>
      <c r="AQ61" s="716"/>
      <c r="AR61" s="716"/>
      <c r="AS61" s="716"/>
      <c r="AT61" s="716"/>
      <c r="AU61" s="716"/>
      <c r="AV61" s="716"/>
      <c r="AW61" s="716"/>
      <c r="AX61" s="716"/>
      <c r="AY61" s="716"/>
      <c r="AZ61" s="716"/>
      <c r="BA61" s="716"/>
      <c r="BB61" s="716"/>
      <c r="BC61" s="716"/>
      <c r="BD61" s="716"/>
      <c r="BE61" s="716"/>
      <c r="BF61" s="716"/>
      <c r="BG61" s="716"/>
      <c r="BH61" s="716"/>
      <c r="BI61" s="716"/>
      <c r="BJ61" s="716"/>
      <c r="BK61" s="716"/>
      <c r="BL61" s="716"/>
      <c r="BM61" s="716"/>
      <c r="BN61" s="716"/>
      <c r="BO61" s="716"/>
      <c r="BP61" s="716"/>
      <c r="BQ61" s="716"/>
      <c r="BR61" s="716"/>
      <c r="BS61" s="716"/>
      <c r="BT61" s="716"/>
      <c r="BU61" s="716"/>
      <c r="BV61" s="716"/>
      <c r="BW61" s="716"/>
      <c r="BX61" s="716"/>
      <c r="BY61" s="716"/>
      <c r="BZ61" s="716"/>
      <c r="CA61" s="716"/>
      <c r="CB61" s="716"/>
      <c r="CC61" s="716"/>
      <c r="CD61" s="716"/>
      <c r="CE61" s="716"/>
      <c r="CF61" s="716"/>
      <c r="CG61" s="716"/>
      <c r="CH61" s="716"/>
      <c r="CI61" s="716"/>
      <c r="CJ61" s="716"/>
      <c r="CK61" s="716"/>
      <c r="CL61" s="716"/>
      <c r="CM61" s="716"/>
      <c r="CN61" s="716"/>
      <c r="CO61" s="716"/>
      <c r="CP61" s="716"/>
      <c r="CQ61" s="716"/>
      <c r="CR61" s="716"/>
      <c r="CS61" s="716"/>
      <c r="CT61" s="716"/>
      <c r="CU61" s="716"/>
      <c r="CV61" s="716"/>
      <c r="CW61" s="716"/>
      <c r="CX61" s="716"/>
      <c r="CY61" s="716"/>
      <c r="CZ61" s="716"/>
      <c r="DA61" s="716"/>
      <c r="DB61" s="716"/>
      <c r="DC61" s="716"/>
      <c r="DD61" s="716"/>
      <c r="DE61" s="716"/>
      <c r="DF61" s="716"/>
      <c r="DG61" s="716"/>
      <c r="DH61" s="716"/>
      <c r="DI61" s="716"/>
      <c r="DJ61" s="716"/>
      <c r="DK61" s="716"/>
      <c r="DL61" s="716"/>
      <c r="DM61" s="716"/>
      <c r="DN61" s="716"/>
      <c r="DO61" s="716"/>
      <c r="DP61" s="716"/>
      <c r="DQ61" s="716"/>
      <c r="DR61" s="716"/>
      <c r="DS61" s="716"/>
      <c r="DT61" s="716"/>
      <c r="DU61" s="716"/>
      <c r="DV61" s="716"/>
      <c r="DW61" s="716"/>
      <c r="DX61" s="716"/>
      <c r="DY61" s="716"/>
      <c r="DZ61" s="716"/>
      <c r="EA61" s="716"/>
      <c r="EB61" s="716"/>
      <c r="EC61" s="716"/>
      <c r="ED61" s="716"/>
      <c r="EE61" s="716"/>
      <c r="EF61" s="716"/>
      <c r="EG61" s="716"/>
      <c r="EH61" s="716"/>
      <c r="EI61" s="716"/>
      <c r="EJ61" s="716"/>
      <c r="EK61" s="717"/>
    </row>
    <row r="62" spans="1:141" s="2" customFormat="1" ht="11.25" x14ac:dyDescent="0.2">
      <c r="A62" s="722" t="s">
        <v>782</v>
      </c>
      <c r="B62" s="722"/>
      <c r="C62" s="722"/>
      <c r="D62" s="722"/>
      <c r="E62" s="722"/>
      <c r="F62" s="722"/>
      <c r="G62" s="722"/>
      <c r="H62" s="722"/>
      <c r="I62" s="722"/>
      <c r="J62" s="722"/>
      <c r="K62" s="722"/>
      <c r="L62" s="722"/>
      <c r="M62" s="722"/>
      <c r="N62" s="722"/>
      <c r="O62" s="722"/>
      <c r="P62" s="722"/>
      <c r="Q62" s="722"/>
      <c r="R62" s="728"/>
      <c r="S62" s="729"/>
      <c r="T62" s="729"/>
      <c r="U62" s="729"/>
      <c r="V62" s="716"/>
      <c r="W62" s="716"/>
      <c r="X62" s="716"/>
      <c r="Y62" s="716"/>
      <c r="Z62" s="716"/>
      <c r="AA62" s="716"/>
      <c r="AB62" s="716"/>
      <c r="AC62" s="716"/>
      <c r="AD62" s="716"/>
      <c r="AE62" s="716"/>
      <c r="AF62" s="716"/>
      <c r="AG62" s="716"/>
      <c r="AH62" s="716"/>
      <c r="AI62" s="716"/>
      <c r="AJ62" s="716"/>
      <c r="AK62" s="716"/>
      <c r="AL62" s="716"/>
      <c r="AM62" s="716"/>
      <c r="AN62" s="716"/>
      <c r="AO62" s="716"/>
      <c r="AP62" s="716"/>
      <c r="AQ62" s="716"/>
      <c r="AR62" s="716"/>
      <c r="AS62" s="716"/>
      <c r="AT62" s="716"/>
      <c r="AU62" s="716"/>
      <c r="AV62" s="716"/>
      <c r="AW62" s="716"/>
      <c r="AX62" s="716"/>
      <c r="AY62" s="716"/>
      <c r="AZ62" s="716"/>
      <c r="BA62" s="716"/>
      <c r="BB62" s="716"/>
      <c r="BC62" s="716"/>
      <c r="BD62" s="716"/>
      <c r="BE62" s="716"/>
      <c r="BF62" s="716"/>
      <c r="BG62" s="716"/>
      <c r="BH62" s="716"/>
      <c r="BI62" s="716"/>
      <c r="BJ62" s="716"/>
      <c r="BK62" s="716"/>
      <c r="BL62" s="716"/>
      <c r="BM62" s="716"/>
      <c r="BN62" s="716"/>
      <c r="BO62" s="716"/>
      <c r="BP62" s="716"/>
      <c r="BQ62" s="716"/>
      <c r="BR62" s="716"/>
      <c r="BS62" s="716"/>
      <c r="BT62" s="716"/>
      <c r="BU62" s="716"/>
      <c r="BV62" s="716"/>
      <c r="BW62" s="716"/>
      <c r="BX62" s="716"/>
      <c r="BY62" s="716"/>
      <c r="BZ62" s="716"/>
      <c r="CA62" s="716"/>
      <c r="CB62" s="716"/>
      <c r="CC62" s="716"/>
      <c r="CD62" s="716"/>
      <c r="CE62" s="716"/>
      <c r="CF62" s="716"/>
      <c r="CG62" s="716"/>
      <c r="CH62" s="716"/>
      <c r="CI62" s="716"/>
      <c r="CJ62" s="716"/>
      <c r="CK62" s="716"/>
      <c r="CL62" s="716"/>
      <c r="CM62" s="716"/>
      <c r="CN62" s="716"/>
      <c r="CO62" s="716"/>
      <c r="CP62" s="716"/>
      <c r="CQ62" s="716"/>
      <c r="CR62" s="716"/>
      <c r="CS62" s="716"/>
      <c r="CT62" s="716"/>
      <c r="CU62" s="716"/>
      <c r="CV62" s="716"/>
      <c r="CW62" s="716"/>
      <c r="CX62" s="716"/>
      <c r="CY62" s="716"/>
      <c r="CZ62" s="716"/>
      <c r="DA62" s="716"/>
      <c r="DB62" s="716"/>
      <c r="DC62" s="716"/>
      <c r="DD62" s="716"/>
      <c r="DE62" s="716"/>
      <c r="DF62" s="716"/>
      <c r="DG62" s="716"/>
      <c r="DH62" s="716"/>
      <c r="DI62" s="716"/>
      <c r="DJ62" s="716"/>
      <c r="DK62" s="716"/>
      <c r="DL62" s="716"/>
      <c r="DM62" s="716"/>
      <c r="DN62" s="716"/>
      <c r="DO62" s="716"/>
      <c r="DP62" s="716"/>
      <c r="DQ62" s="716"/>
      <c r="DR62" s="716"/>
      <c r="DS62" s="716"/>
      <c r="DT62" s="716"/>
      <c r="DU62" s="716"/>
      <c r="DV62" s="716"/>
      <c r="DW62" s="716"/>
      <c r="DX62" s="716"/>
      <c r="DY62" s="716"/>
      <c r="DZ62" s="716"/>
      <c r="EA62" s="716"/>
      <c r="EB62" s="716"/>
      <c r="EC62" s="716"/>
      <c r="ED62" s="716"/>
      <c r="EE62" s="716"/>
      <c r="EF62" s="716"/>
      <c r="EG62" s="716"/>
      <c r="EH62" s="716"/>
      <c r="EI62" s="716"/>
      <c r="EJ62" s="716"/>
      <c r="EK62" s="717"/>
    </row>
    <row r="63" spans="1:141" s="2" customFormat="1" ht="13.5" customHeight="1" x14ac:dyDescent="0.2">
      <c r="A63" s="734" t="s">
        <v>668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4"/>
      <c r="N63" s="734"/>
      <c r="O63" s="734"/>
      <c r="P63" s="734"/>
      <c r="Q63" s="734"/>
      <c r="R63" s="728" t="s">
        <v>682</v>
      </c>
      <c r="S63" s="729"/>
      <c r="T63" s="729"/>
      <c r="U63" s="729"/>
      <c r="V63" s="716"/>
      <c r="W63" s="716"/>
      <c r="X63" s="716"/>
      <c r="Y63" s="716"/>
      <c r="Z63" s="716"/>
      <c r="AA63" s="716"/>
      <c r="AB63" s="716"/>
      <c r="AC63" s="716"/>
      <c r="AD63" s="716"/>
      <c r="AE63" s="716"/>
      <c r="AF63" s="716"/>
      <c r="AG63" s="716"/>
      <c r="AH63" s="716"/>
      <c r="AI63" s="716"/>
      <c r="AJ63" s="716"/>
      <c r="AK63" s="716"/>
      <c r="AL63" s="716"/>
      <c r="AM63" s="716"/>
      <c r="AN63" s="716"/>
      <c r="AO63" s="716"/>
      <c r="AP63" s="716"/>
      <c r="AQ63" s="716"/>
      <c r="AR63" s="716"/>
      <c r="AS63" s="716"/>
      <c r="AT63" s="716"/>
      <c r="AU63" s="716"/>
      <c r="AV63" s="716"/>
      <c r="AW63" s="716"/>
      <c r="AX63" s="716"/>
      <c r="AY63" s="716"/>
      <c r="AZ63" s="716"/>
      <c r="BA63" s="716"/>
      <c r="BB63" s="716"/>
      <c r="BC63" s="716"/>
      <c r="BD63" s="716"/>
      <c r="BE63" s="716"/>
      <c r="BF63" s="716"/>
      <c r="BG63" s="716"/>
      <c r="BH63" s="716"/>
      <c r="BI63" s="716"/>
      <c r="BJ63" s="716"/>
      <c r="BK63" s="716"/>
      <c r="BL63" s="716"/>
      <c r="BM63" s="716"/>
      <c r="BN63" s="716"/>
      <c r="BO63" s="716"/>
      <c r="BP63" s="716"/>
      <c r="BQ63" s="716"/>
      <c r="BR63" s="716"/>
      <c r="BS63" s="716"/>
      <c r="BT63" s="716"/>
      <c r="BU63" s="716"/>
      <c r="BV63" s="716"/>
      <c r="BW63" s="716"/>
      <c r="BX63" s="716"/>
      <c r="BY63" s="716"/>
      <c r="BZ63" s="716"/>
      <c r="CA63" s="716"/>
      <c r="CB63" s="716"/>
      <c r="CC63" s="716"/>
      <c r="CD63" s="716"/>
      <c r="CE63" s="716"/>
      <c r="CF63" s="716"/>
      <c r="CG63" s="716"/>
      <c r="CH63" s="716"/>
      <c r="CI63" s="716"/>
      <c r="CJ63" s="716"/>
      <c r="CK63" s="716"/>
      <c r="CL63" s="716"/>
      <c r="CM63" s="716"/>
      <c r="CN63" s="716"/>
      <c r="CO63" s="716"/>
      <c r="CP63" s="716"/>
      <c r="CQ63" s="716"/>
      <c r="CR63" s="716"/>
      <c r="CS63" s="716"/>
      <c r="CT63" s="716"/>
      <c r="CU63" s="716"/>
      <c r="CV63" s="716"/>
      <c r="CW63" s="716"/>
      <c r="CX63" s="716"/>
      <c r="CY63" s="716"/>
      <c r="CZ63" s="716"/>
      <c r="DA63" s="716"/>
      <c r="DB63" s="716"/>
      <c r="DC63" s="716"/>
      <c r="DD63" s="716"/>
      <c r="DE63" s="716"/>
      <c r="DF63" s="716"/>
      <c r="DG63" s="716"/>
      <c r="DH63" s="716"/>
      <c r="DI63" s="716"/>
      <c r="DJ63" s="716"/>
      <c r="DK63" s="716"/>
      <c r="DL63" s="716"/>
      <c r="DM63" s="716"/>
      <c r="DN63" s="716"/>
      <c r="DO63" s="716"/>
      <c r="DP63" s="716"/>
      <c r="DQ63" s="716"/>
      <c r="DR63" s="716"/>
      <c r="DS63" s="716"/>
      <c r="DT63" s="716"/>
      <c r="DU63" s="716"/>
      <c r="DV63" s="716"/>
      <c r="DW63" s="716"/>
      <c r="DX63" s="716"/>
      <c r="DY63" s="716"/>
      <c r="DZ63" s="716"/>
      <c r="EA63" s="716"/>
      <c r="EB63" s="716"/>
      <c r="EC63" s="716"/>
      <c r="ED63" s="716"/>
      <c r="EE63" s="716"/>
      <c r="EF63" s="716"/>
      <c r="EG63" s="716"/>
      <c r="EH63" s="716"/>
      <c r="EI63" s="716"/>
      <c r="EJ63" s="716"/>
      <c r="EK63" s="717"/>
    </row>
    <row r="64" spans="1:141" s="2" customFormat="1" ht="13.5" customHeight="1" x14ac:dyDescent="0.2">
      <c r="A64" s="731" t="s">
        <v>683</v>
      </c>
      <c r="B64" s="731"/>
      <c r="C64" s="731"/>
      <c r="D64" s="731"/>
      <c r="E64" s="731"/>
      <c r="F64" s="731"/>
      <c r="G64" s="731"/>
      <c r="H64" s="731"/>
      <c r="I64" s="731"/>
      <c r="J64" s="731"/>
      <c r="K64" s="731"/>
      <c r="L64" s="731"/>
      <c r="M64" s="731"/>
      <c r="N64" s="731"/>
      <c r="O64" s="731"/>
      <c r="P64" s="731"/>
      <c r="Q64" s="731"/>
      <c r="R64" s="732" t="s">
        <v>41</v>
      </c>
      <c r="S64" s="733"/>
      <c r="T64" s="733"/>
      <c r="U64" s="733"/>
      <c r="V64" s="716"/>
      <c r="W64" s="716"/>
      <c r="X64" s="716"/>
      <c r="Y64" s="716"/>
      <c r="Z64" s="716"/>
      <c r="AA64" s="716"/>
      <c r="AB64" s="716"/>
      <c r="AC64" s="716"/>
      <c r="AD64" s="716"/>
      <c r="AE64" s="716"/>
      <c r="AF64" s="716"/>
      <c r="AG64" s="716"/>
      <c r="AH64" s="716"/>
      <c r="AI64" s="716"/>
      <c r="AJ64" s="716"/>
      <c r="AK64" s="716"/>
      <c r="AL64" s="716"/>
      <c r="AM64" s="716"/>
      <c r="AN64" s="716"/>
      <c r="AO64" s="716"/>
      <c r="AP64" s="716"/>
      <c r="AQ64" s="716"/>
      <c r="AR64" s="716"/>
      <c r="AS64" s="716"/>
      <c r="AT64" s="716"/>
      <c r="AU64" s="716"/>
      <c r="AV64" s="716"/>
      <c r="AW64" s="716"/>
      <c r="AX64" s="716"/>
      <c r="AY64" s="716"/>
      <c r="AZ64" s="716"/>
      <c r="BA64" s="716"/>
      <c r="BB64" s="716"/>
      <c r="BC64" s="716"/>
      <c r="BD64" s="716"/>
      <c r="BE64" s="716"/>
      <c r="BF64" s="716"/>
      <c r="BG64" s="716"/>
      <c r="BH64" s="716"/>
      <c r="BI64" s="716"/>
      <c r="BJ64" s="716"/>
      <c r="BK64" s="716"/>
      <c r="BL64" s="716"/>
      <c r="BM64" s="716"/>
      <c r="BN64" s="716"/>
      <c r="BO64" s="716"/>
      <c r="BP64" s="716"/>
      <c r="BQ64" s="716"/>
      <c r="BR64" s="716"/>
      <c r="BS64" s="716"/>
      <c r="BT64" s="716"/>
      <c r="BU64" s="716"/>
      <c r="BV64" s="716"/>
      <c r="BW64" s="716"/>
      <c r="BX64" s="716"/>
      <c r="BY64" s="716"/>
      <c r="BZ64" s="716"/>
      <c r="CA64" s="716"/>
      <c r="CB64" s="716"/>
      <c r="CC64" s="716"/>
      <c r="CD64" s="716"/>
      <c r="CE64" s="716"/>
      <c r="CF64" s="716"/>
      <c r="CG64" s="716"/>
      <c r="CH64" s="716"/>
      <c r="CI64" s="716"/>
      <c r="CJ64" s="716"/>
      <c r="CK64" s="716"/>
      <c r="CL64" s="716"/>
      <c r="CM64" s="716"/>
      <c r="CN64" s="716"/>
      <c r="CO64" s="716"/>
      <c r="CP64" s="716"/>
      <c r="CQ64" s="716"/>
      <c r="CR64" s="716"/>
      <c r="CS64" s="716"/>
      <c r="CT64" s="716"/>
      <c r="CU64" s="716"/>
      <c r="CV64" s="716"/>
      <c r="CW64" s="716"/>
      <c r="CX64" s="716"/>
      <c r="CY64" s="716"/>
      <c r="CZ64" s="716"/>
      <c r="DA64" s="716"/>
      <c r="DB64" s="716"/>
      <c r="DC64" s="716"/>
      <c r="DD64" s="716"/>
      <c r="DE64" s="716"/>
      <c r="DF64" s="716"/>
      <c r="DG64" s="716"/>
      <c r="DH64" s="716"/>
      <c r="DI64" s="716"/>
      <c r="DJ64" s="716"/>
      <c r="DK64" s="716"/>
      <c r="DL64" s="716"/>
      <c r="DM64" s="716"/>
      <c r="DN64" s="716"/>
      <c r="DO64" s="716"/>
      <c r="DP64" s="716"/>
      <c r="DQ64" s="716"/>
      <c r="DR64" s="716"/>
      <c r="DS64" s="716"/>
      <c r="DT64" s="716"/>
      <c r="DU64" s="716"/>
      <c r="DV64" s="716"/>
      <c r="DW64" s="716"/>
      <c r="DX64" s="716"/>
      <c r="DY64" s="716"/>
      <c r="DZ64" s="716"/>
      <c r="EA64" s="716"/>
      <c r="EB64" s="716"/>
      <c r="EC64" s="716"/>
      <c r="ED64" s="716"/>
      <c r="EE64" s="716"/>
      <c r="EF64" s="716"/>
      <c r="EG64" s="716"/>
      <c r="EH64" s="716"/>
      <c r="EI64" s="716"/>
      <c r="EJ64" s="716"/>
      <c r="EK64" s="717"/>
    </row>
    <row r="65" spans="1:141" s="2" customFormat="1" ht="13.5" customHeight="1" x14ac:dyDescent="0.2">
      <c r="A65" s="730" t="s">
        <v>684</v>
      </c>
      <c r="B65" s="730"/>
      <c r="C65" s="730"/>
      <c r="D65" s="730"/>
      <c r="E65" s="730"/>
      <c r="F65" s="730"/>
      <c r="G65" s="730"/>
      <c r="H65" s="730"/>
      <c r="I65" s="730"/>
      <c r="J65" s="730"/>
      <c r="K65" s="730"/>
      <c r="L65" s="730"/>
      <c r="M65" s="730"/>
      <c r="N65" s="730"/>
      <c r="O65" s="730"/>
      <c r="P65" s="730"/>
      <c r="Q65" s="730"/>
      <c r="R65" s="728" t="s">
        <v>280</v>
      </c>
      <c r="S65" s="729"/>
      <c r="T65" s="729"/>
      <c r="U65" s="729"/>
      <c r="V65" s="716"/>
      <c r="W65" s="716"/>
      <c r="X65" s="716"/>
      <c r="Y65" s="716"/>
      <c r="Z65" s="716"/>
      <c r="AA65" s="716"/>
      <c r="AB65" s="716"/>
      <c r="AC65" s="716"/>
      <c r="AD65" s="716"/>
      <c r="AE65" s="716"/>
      <c r="AF65" s="716"/>
      <c r="AG65" s="716"/>
      <c r="AH65" s="716"/>
      <c r="AI65" s="716"/>
      <c r="AJ65" s="716"/>
      <c r="AK65" s="716"/>
      <c r="AL65" s="716"/>
      <c r="AM65" s="716"/>
      <c r="AN65" s="716"/>
      <c r="AO65" s="716"/>
      <c r="AP65" s="716"/>
      <c r="AQ65" s="716"/>
      <c r="AR65" s="716"/>
      <c r="AS65" s="716"/>
      <c r="AT65" s="716"/>
      <c r="AU65" s="716"/>
      <c r="AV65" s="716"/>
      <c r="AW65" s="716"/>
      <c r="AX65" s="716"/>
      <c r="AY65" s="716"/>
      <c r="AZ65" s="716"/>
      <c r="BA65" s="716"/>
      <c r="BB65" s="716"/>
      <c r="BC65" s="716"/>
      <c r="BD65" s="716"/>
      <c r="BE65" s="716"/>
      <c r="BF65" s="716"/>
      <c r="BG65" s="716"/>
      <c r="BH65" s="716"/>
      <c r="BI65" s="716"/>
      <c r="BJ65" s="716"/>
      <c r="BK65" s="716"/>
      <c r="BL65" s="716"/>
      <c r="BM65" s="716"/>
      <c r="BN65" s="716"/>
      <c r="BO65" s="716"/>
      <c r="BP65" s="716"/>
      <c r="BQ65" s="716"/>
      <c r="BR65" s="716"/>
      <c r="BS65" s="716"/>
      <c r="BT65" s="716"/>
      <c r="BU65" s="716"/>
      <c r="BV65" s="716"/>
      <c r="BW65" s="716"/>
      <c r="BX65" s="716"/>
      <c r="BY65" s="716"/>
      <c r="BZ65" s="716"/>
      <c r="CA65" s="716"/>
      <c r="CB65" s="716"/>
      <c r="CC65" s="716"/>
      <c r="CD65" s="716"/>
      <c r="CE65" s="716"/>
      <c r="CF65" s="716"/>
      <c r="CG65" s="716"/>
      <c r="CH65" s="716"/>
      <c r="CI65" s="716"/>
      <c r="CJ65" s="716"/>
      <c r="CK65" s="716"/>
      <c r="CL65" s="716"/>
      <c r="CM65" s="716"/>
      <c r="CN65" s="716"/>
      <c r="CO65" s="716"/>
      <c r="CP65" s="716"/>
      <c r="CQ65" s="716"/>
      <c r="CR65" s="716"/>
      <c r="CS65" s="716"/>
      <c r="CT65" s="716"/>
      <c r="CU65" s="716"/>
      <c r="CV65" s="716"/>
      <c r="CW65" s="716"/>
      <c r="CX65" s="716"/>
      <c r="CY65" s="716"/>
      <c r="CZ65" s="716"/>
      <c r="DA65" s="716"/>
      <c r="DB65" s="716"/>
      <c r="DC65" s="716"/>
      <c r="DD65" s="716"/>
      <c r="DE65" s="716"/>
      <c r="DF65" s="716"/>
      <c r="DG65" s="716"/>
      <c r="DH65" s="716"/>
      <c r="DI65" s="716"/>
      <c r="DJ65" s="716"/>
      <c r="DK65" s="716"/>
      <c r="DL65" s="716"/>
      <c r="DM65" s="716"/>
      <c r="DN65" s="716"/>
      <c r="DO65" s="716"/>
      <c r="DP65" s="716"/>
      <c r="DQ65" s="716"/>
      <c r="DR65" s="716"/>
      <c r="DS65" s="716"/>
      <c r="DT65" s="716"/>
      <c r="DU65" s="716"/>
      <c r="DV65" s="716"/>
      <c r="DW65" s="716"/>
      <c r="DX65" s="716"/>
      <c r="DY65" s="716"/>
      <c r="DZ65" s="716"/>
      <c r="EA65" s="716"/>
      <c r="EB65" s="716"/>
      <c r="EC65" s="716"/>
      <c r="ED65" s="716"/>
      <c r="EE65" s="716"/>
      <c r="EF65" s="716"/>
      <c r="EG65" s="716"/>
      <c r="EH65" s="716"/>
      <c r="EI65" s="716"/>
      <c r="EJ65" s="716"/>
      <c r="EK65" s="717"/>
    </row>
    <row r="66" spans="1:141" s="2" customFormat="1" ht="11.25" x14ac:dyDescent="0.2">
      <c r="A66" s="723" t="s">
        <v>784</v>
      </c>
      <c r="B66" s="723"/>
      <c r="C66" s="723"/>
      <c r="D66" s="723"/>
      <c r="E66" s="723"/>
      <c r="F66" s="723"/>
      <c r="G66" s="723"/>
      <c r="H66" s="723"/>
      <c r="I66" s="723"/>
      <c r="J66" s="723"/>
      <c r="K66" s="723"/>
      <c r="L66" s="723"/>
      <c r="M66" s="723"/>
      <c r="N66" s="723"/>
      <c r="O66" s="723"/>
      <c r="P66" s="723"/>
      <c r="Q66" s="723"/>
      <c r="R66" s="728" t="s">
        <v>810</v>
      </c>
      <c r="S66" s="729"/>
      <c r="T66" s="729"/>
      <c r="U66" s="729"/>
      <c r="V66" s="716"/>
      <c r="W66" s="716"/>
      <c r="X66" s="716"/>
      <c r="Y66" s="716"/>
      <c r="Z66" s="716"/>
      <c r="AA66" s="716"/>
      <c r="AB66" s="716"/>
      <c r="AC66" s="716"/>
      <c r="AD66" s="716"/>
      <c r="AE66" s="716"/>
      <c r="AF66" s="716"/>
      <c r="AG66" s="716"/>
      <c r="AH66" s="716"/>
      <c r="AI66" s="716"/>
      <c r="AJ66" s="716"/>
      <c r="AK66" s="716"/>
      <c r="AL66" s="716"/>
      <c r="AM66" s="716"/>
      <c r="AN66" s="716"/>
      <c r="AO66" s="716"/>
      <c r="AP66" s="716"/>
      <c r="AQ66" s="716"/>
      <c r="AR66" s="716"/>
      <c r="AS66" s="716"/>
      <c r="AT66" s="716"/>
      <c r="AU66" s="716"/>
      <c r="AV66" s="716"/>
      <c r="AW66" s="716"/>
      <c r="AX66" s="716"/>
      <c r="AY66" s="716"/>
      <c r="AZ66" s="716"/>
      <c r="BA66" s="716"/>
      <c r="BB66" s="716"/>
      <c r="BC66" s="716"/>
      <c r="BD66" s="716"/>
      <c r="BE66" s="716"/>
      <c r="BF66" s="716"/>
      <c r="BG66" s="716"/>
      <c r="BH66" s="716"/>
      <c r="BI66" s="716"/>
      <c r="BJ66" s="716"/>
      <c r="BK66" s="716"/>
      <c r="BL66" s="716"/>
      <c r="BM66" s="716"/>
      <c r="BN66" s="716"/>
      <c r="BO66" s="716"/>
      <c r="BP66" s="716"/>
      <c r="BQ66" s="716"/>
      <c r="BR66" s="716"/>
      <c r="BS66" s="716"/>
      <c r="BT66" s="716"/>
      <c r="BU66" s="716"/>
      <c r="BV66" s="716"/>
      <c r="BW66" s="716"/>
      <c r="BX66" s="716"/>
      <c r="BY66" s="716"/>
      <c r="BZ66" s="716"/>
      <c r="CA66" s="716"/>
      <c r="CB66" s="716"/>
      <c r="CC66" s="716"/>
      <c r="CD66" s="716"/>
      <c r="CE66" s="716"/>
      <c r="CF66" s="716"/>
      <c r="CG66" s="716"/>
      <c r="CH66" s="716"/>
      <c r="CI66" s="716"/>
      <c r="CJ66" s="716"/>
      <c r="CK66" s="716"/>
      <c r="CL66" s="716"/>
      <c r="CM66" s="716"/>
      <c r="CN66" s="716"/>
      <c r="CO66" s="716"/>
      <c r="CP66" s="716"/>
      <c r="CQ66" s="716"/>
      <c r="CR66" s="716"/>
      <c r="CS66" s="716"/>
      <c r="CT66" s="716"/>
      <c r="CU66" s="716"/>
      <c r="CV66" s="716"/>
      <c r="CW66" s="716"/>
      <c r="CX66" s="716"/>
      <c r="CY66" s="716"/>
      <c r="CZ66" s="716"/>
      <c r="DA66" s="716"/>
      <c r="DB66" s="716"/>
      <c r="DC66" s="716"/>
      <c r="DD66" s="716"/>
      <c r="DE66" s="716"/>
      <c r="DF66" s="716"/>
      <c r="DG66" s="716"/>
      <c r="DH66" s="716"/>
      <c r="DI66" s="716"/>
      <c r="DJ66" s="716"/>
      <c r="DK66" s="716"/>
      <c r="DL66" s="716"/>
      <c r="DM66" s="716"/>
      <c r="DN66" s="716"/>
      <c r="DO66" s="716"/>
      <c r="DP66" s="716"/>
      <c r="DQ66" s="716"/>
      <c r="DR66" s="716"/>
      <c r="DS66" s="716"/>
      <c r="DT66" s="716"/>
      <c r="DU66" s="716"/>
      <c r="DV66" s="716"/>
      <c r="DW66" s="716"/>
      <c r="DX66" s="716"/>
      <c r="DY66" s="716"/>
      <c r="DZ66" s="716"/>
      <c r="EA66" s="716"/>
      <c r="EB66" s="716"/>
      <c r="EC66" s="716"/>
      <c r="ED66" s="716"/>
      <c r="EE66" s="716"/>
      <c r="EF66" s="716"/>
      <c r="EG66" s="716"/>
      <c r="EH66" s="716"/>
      <c r="EI66" s="716"/>
      <c r="EJ66" s="716"/>
      <c r="EK66" s="717"/>
    </row>
    <row r="67" spans="1:141" s="2" customFormat="1" ht="11.25" x14ac:dyDescent="0.2">
      <c r="A67" s="718" t="s">
        <v>685</v>
      </c>
      <c r="B67" s="718"/>
      <c r="C67" s="718"/>
      <c r="D67" s="718"/>
      <c r="E67" s="718"/>
      <c r="F67" s="718"/>
      <c r="G67" s="718"/>
      <c r="H67" s="718"/>
      <c r="I67" s="718"/>
      <c r="J67" s="718"/>
      <c r="K67" s="718"/>
      <c r="L67" s="718"/>
      <c r="M67" s="718"/>
      <c r="N67" s="718"/>
      <c r="O67" s="718"/>
      <c r="P67" s="718"/>
      <c r="Q67" s="718"/>
      <c r="R67" s="728"/>
      <c r="S67" s="729"/>
      <c r="T67" s="729"/>
      <c r="U67" s="729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716"/>
      <c r="BQ67" s="716"/>
      <c r="BR67" s="716"/>
      <c r="BS67" s="716"/>
      <c r="BT67" s="716"/>
      <c r="BU67" s="716"/>
      <c r="BV67" s="716"/>
      <c r="BW67" s="716"/>
      <c r="BX67" s="716"/>
      <c r="BY67" s="716"/>
      <c r="BZ67" s="716"/>
      <c r="CA67" s="716"/>
      <c r="CB67" s="716"/>
      <c r="CC67" s="716"/>
      <c r="CD67" s="716"/>
      <c r="CE67" s="716"/>
      <c r="CF67" s="716"/>
      <c r="CG67" s="716"/>
      <c r="CH67" s="716"/>
      <c r="CI67" s="716"/>
      <c r="CJ67" s="716"/>
      <c r="CK67" s="716"/>
      <c r="CL67" s="716"/>
      <c r="CM67" s="716"/>
      <c r="CN67" s="716"/>
      <c r="CO67" s="716"/>
      <c r="CP67" s="716"/>
      <c r="CQ67" s="716"/>
      <c r="CR67" s="716"/>
      <c r="CS67" s="716"/>
      <c r="CT67" s="716"/>
      <c r="CU67" s="716"/>
      <c r="CV67" s="716"/>
      <c r="CW67" s="716"/>
      <c r="CX67" s="716"/>
      <c r="CY67" s="716"/>
      <c r="CZ67" s="716"/>
      <c r="DA67" s="716"/>
      <c r="DB67" s="716"/>
      <c r="DC67" s="716"/>
      <c r="DD67" s="716"/>
      <c r="DE67" s="716"/>
      <c r="DF67" s="716"/>
      <c r="DG67" s="716"/>
      <c r="DH67" s="716"/>
      <c r="DI67" s="716"/>
      <c r="DJ67" s="716"/>
      <c r="DK67" s="716"/>
      <c r="DL67" s="716"/>
      <c r="DM67" s="716"/>
      <c r="DN67" s="716"/>
      <c r="DO67" s="716"/>
      <c r="DP67" s="716"/>
      <c r="DQ67" s="716"/>
      <c r="DR67" s="716"/>
      <c r="DS67" s="716"/>
      <c r="DT67" s="716"/>
      <c r="DU67" s="716"/>
      <c r="DV67" s="716"/>
      <c r="DW67" s="716"/>
      <c r="DX67" s="716"/>
      <c r="DY67" s="716"/>
      <c r="DZ67" s="716"/>
      <c r="EA67" s="716"/>
      <c r="EB67" s="716"/>
      <c r="EC67" s="716"/>
      <c r="ED67" s="716"/>
      <c r="EE67" s="716"/>
      <c r="EF67" s="716"/>
      <c r="EG67" s="716"/>
      <c r="EH67" s="716"/>
      <c r="EI67" s="716"/>
      <c r="EJ67" s="716"/>
      <c r="EK67" s="717"/>
    </row>
    <row r="68" spans="1:141" s="2" customFormat="1" ht="13.5" customHeight="1" x14ac:dyDescent="0.2">
      <c r="A68" s="718" t="s">
        <v>686</v>
      </c>
      <c r="B68" s="718"/>
      <c r="C68" s="718"/>
      <c r="D68" s="718"/>
      <c r="E68" s="718"/>
      <c r="F68" s="718"/>
      <c r="G68" s="718"/>
      <c r="H68" s="718"/>
      <c r="I68" s="718"/>
      <c r="J68" s="718"/>
      <c r="K68" s="718"/>
      <c r="L68" s="718"/>
      <c r="M68" s="718"/>
      <c r="N68" s="718"/>
      <c r="O68" s="718"/>
      <c r="P68" s="718"/>
      <c r="Q68" s="718"/>
      <c r="R68" s="728" t="s">
        <v>811</v>
      </c>
      <c r="S68" s="729"/>
      <c r="T68" s="729"/>
      <c r="U68" s="729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/>
      <c r="AJ68" s="716"/>
      <c r="AK68" s="716"/>
      <c r="AL68" s="716"/>
      <c r="AM68" s="716"/>
      <c r="AN68" s="716"/>
      <c r="AO68" s="716"/>
      <c r="AP68" s="716"/>
      <c r="AQ68" s="716"/>
      <c r="AR68" s="716"/>
      <c r="AS68" s="716"/>
      <c r="AT68" s="716"/>
      <c r="AU68" s="716"/>
      <c r="AV68" s="716"/>
      <c r="AW68" s="716"/>
      <c r="AX68" s="716"/>
      <c r="AY68" s="716"/>
      <c r="AZ68" s="716"/>
      <c r="BA68" s="716"/>
      <c r="BB68" s="716"/>
      <c r="BC68" s="716"/>
      <c r="BD68" s="716"/>
      <c r="BE68" s="716"/>
      <c r="BF68" s="716"/>
      <c r="BG68" s="716"/>
      <c r="BH68" s="716"/>
      <c r="BI68" s="716"/>
      <c r="BJ68" s="716"/>
      <c r="BK68" s="716"/>
      <c r="BL68" s="716"/>
      <c r="BM68" s="716"/>
      <c r="BN68" s="716"/>
      <c r="BO68" s="716"/>
      <c r="BP68" s="716"/>
      <c r="BQ68" s="716"/>
      <c r="BR68" s="716"/>
      <c r="BS68" s="716"/>
      <c r="BT68" s="716"/>
      <c r="BU68" s="716"/>
      <c r="BV68" s="716"/>
      <c r="BW68" s="716"/>
      <c r="BX68" s="716"/>
      <c r="BY68" s="716"/>
      <c r="BZ68" s="716"/>
      <c r="CA68" s="716"/>
      <c r="CB68" s="716"/>
      <c r="CC68" s="716"/>
      <c r="CD68" s="716"/>
      <c r="CE68" s="716"/>
      <c r="CF68" s="716"/>
      <c r="CG68" s="716"/>
      <c r="CH68" s="716"/>
      <c r="CI68" s="716"/>
      <c r="CJ68" s="716"/>
      <c r="CK68" s="716"/>
      <c r="CL68" s="716"/>
      <c r="CM68" s="716"/>
      <c r="CN68" s="716"/>
      <c r="CO68" s="716"/>
      <c r="CP68" s="716"/>
      <c r="CQ68" s="716"/>
      <c r="CR68" s="716"/>
      <c r="CS68" s="716"/>
      <c r="CT68" s="716"/>
      <c r="CU68" s="716"/>
      <c r="CV68" s="716"/>
      <c r="CW68" s="716"/>
      <c r="CX68" s="716"/>
      <c r="CY68" s="716"/>
      <c r="CZ68" s="716"/>
      <c r="DA68" s="716"/>
      <c r="DB68" s="716"/>
      <c r="DC68" s="716"/>
      <c r="DD68" s="716"/>
      <c r="DE68" s="716"/>
      <c r="DF68" s="716"/>
      <c r="DG68" s="716"/>
      <c r="DH68" s="716"/>
      <c r="DI68" s="716"/>
      <c r="DJ68" s="716"/>
      <c r="DK68" s="716"/>
      <c r="DL68" s="716"/>
      <c r="DM68" s="716"/>
      <c r="DN68" s="716"/>
      <c r="DO68" s="716"/>
      <c r="DP68" s="716"/>
      <c r="DQ68" s="716"/>
      <c r="DR68" s="716"/>
      <c r="DS68" s="716"/>
      <c r="DT68" s="716"/>
      <c r="DU68" s="716"/>
      <c r="DV68" s="716"/>
      <c r="DW68" s="716"/>
      <c r="DX68" s="716"/>
      <c r="DY68" s="716"/>
      <c r="DZ68" s="716"/>
      <c r="EA68" s="716"/>
      <c r="EB68" s="716"/>
      <c r="EC68" s="716"/>
      <c r="ED68" s="716"/>
      <c r="EE68" s="716"/>
      <c r="EF68" s="716"/>
      <c r="EG68" s="716"/>
      <c r="EH68" s="716"/>
      <c r="EI68" s="716"/>
      <c r="EJ68" s="716"/>
      <c r="EK68" s="717"/>
    </row>
    <row r="69" spans="1:141" s="2" customFormat="1" ht="13.5" customHeight="1" x14ac:dyDescent="0.2">
      <c r="A69" s="718" t="s">
        <v>687</v>
      </c>
      <c r="B69" s="718"/>
      <c r="C69" s="718"/>
      <c r="D69" s="718"/>
      <c r="E69" s="718"/>
      <c r="F69" s="718"/>
      <c r="G69" s="718"/>
      <c r="H69" s="718"/>
      <c r="I69" s="718"/>
      <c r="J69" s="718"/>
      <c r="K69" s="718"/>
      <c r="L69" s="718"/>
      <c r="M69" s="718"/>
      <c r="N69" s="718"/>
      <c r="O69" s="718"/>
      <c r="P69" s="718"/>
      <c r="Q69" s="718"/>
      <c r="R69" s="728" t="s">
        <v>812</v>
      </c>
      <c r="S69" s="729"/>
      <c r="T69" s="729"/>
      <c r="U69" s="729"/>
      <c r="V69" s="716"/>
      <c r="W69" s="716"/>
      <c r="X69" s="716"/>
      <c r="Y69" s="716"/>
      <c r="Z69" s="716"/>
      <c r="AA69" s="716"/>
      <c r="AB69" s="716"/>
      <c r="AC69" s="716"/>
      <c r="AD69" s="716"/>
      <c r="AE69" s="716"/>
      <c r="AF69" s="716"/>
      <c r="AG69" s="716"/>
      <c r="AH69" s="716"/>
      <c r="AI69" s="716"/>
      <c r="AJ69" s="716"/>
      <c r="AK69" s="716"/>
      <c r="AL69" s="716"/>
      <c r="AM69" s="716"/>
      <c r="AN69" s="716"/>
      <c r="AO69" s="716"/>
      <c r="AP69" s="716"/>
      <c r="AQ69" s="716"/>
      <c r="AR69" s="716"/>
      <c r="AS69" s="716"/>
      <c r="AT69" s="716"/>
      <c r="AU69" s="716"/>
      <c r="AV69" s="716"/>
      <c r="AW69" s="716"/>
      <c r="AX69" s="716"/>
      <c r="AY69" s="716"/>
      <c r="AZ69" s="716"/>
      <c r="BA69" s="716"/>
      <c r="BB69" s="716"/>
      <c r="BC69" s="716"/>
      <c r="BD69" s="716"/>
      <c r="BE69" s="716"/>
      <c r="BF69" s="716"/>
      <c r="BG69" s="716"/>
      <c r="BH69" s="716"/>
      <c r="BI69" s="716"/>
      <c r="BJ69" s="716"/>
      <c r="BK69" s="716"/>
      <c r="BL69" s="716"/>
      <c r="BM69" s="716"/>
      <c r="BN69" s="716"/>
      <c r="BO69" s="716"/>
      <c r="BP69" s="716"/>
      <c r="BQ69" s="716"/>
      <c r="BR69" s="716"/>
      <c r="BS69" s="716"/>
      <c r="BT69" s="716"/>
      <c r="BU69" s="716"/>
      <c r="BV69" s="716"/>
      <c r="BW69" s="716"/>
      <c r="BX69" s="716"/>
      <c r="BY69" s="716"/>
      <c r="BZ69" s="716"/>
      <c r="CA69" s="716"/>
      <c r="CB69" s="716"/>
      <c r="CC69" s="716"/>
      <c r="CD69" s="716"/>
      <c r="CE69" s="716"/>
      <c r="CF69" s="716"/>
      <c r="CG69" s="716"/>
      <c r="CH69" s="716"/>
      <c r="CI69" s="716"/>
      <c r="CJ69" s="716"/>
      <c r="CK69" s="716"/>
      <c r="CL69" s="716"/>
      <c r="CM69" s="716"/>
      <c r="CN69" s="716"/>
      <c r="CO69" s="716"/>
      <c r="CP69" s="716"/>
      <c r="CQ69" s="716"/>
      <c r="CR69" s="716"/>
      <c r="CS69" s="716"/>
      <c r="CT69" s="716"/>
      <c r="CU69" s="716"/>
      <c r="CV69" s="716"/>
      <c r="CW69" s="716"/>
      <c r="CX69" s="716"/>
      <c r="CY69" s="716"/>
      <c r="CZ69" s="716"/>
      <c r="DA69" s="716"/>
      <c r="DB69" s="716"/>
      <c r="DC69" s="716"/>
      <c r="DD69" s="716"/>
      <c r="DE69" s="716"/>
      <c r="DF69" s="716"/>
      <c r="DG69" s="716"/>
      <c r="DH69" s="716"/>
      <c r="DI69" s="716"/>
      <c r="DJ69" s="716"/>
      <c r="DK69" s="716"/>
      <c r="DL69" s="716"/>
      <c r="DM69" s="716"/>
      <c r="DN69" s="716"/>
      <c r="DO69" s="716"/>
      <c r="DP69" s="716"/>
      <c r="DQ69" s="716"/>
      <c r="DR69" s="716"/>
      <c r="DS69" s="716"/>
      <c r="DT69" s="716"/>
      <c r="DU69" s="716"/>
      <c r="DV69" s="716"/>
      <c r="DW69" s="716"/>
      <c r="DX69" s="716"/>
      <c r="DY69" s="716"/>
      <c r="DZ69" s="716"/>
      <c r="EA69" s="716"/>
      <c r="EB69" s="716"/>
      <c r="EC69" s="716"/>
      <c r="ED69" s="716"/>
      <c r="EE69" s="716"/>
      <c r="EF69" s="716"/>
      <c r="EG69" s="716"/>
      <c r="EH69" s="716"/>
      <c r="EI69" s="716"/>
      <c r="EJ69" s="716"/>
      <c r="EK69" s="717"/>
    </row>
    <row r="70" spans="1:141" s="2" customFormat="1" ht="11.25" x14ac:dyDescent="0.2">
      <c r="A70" s="719" t="s">
        <v>796</v>
      </c>
      <c r="B70" s="719"/>
      <c r="C70" s="719"/>
      <c r="D70" s="719"/>
      <c r="E70" s="719"/>
      <c r="F70" s="719"/>
      <c r="G70" s="719"/>
      <c r="H70" s="719"/>
      <c r="I70" s="719"/>
      <c r="J70" s="719"/>
      <c r="K70" s="719"/>
      <c r="L70" s="719"/>
      <c r="M70" s="719"/>
      <c r="N70" s="719"/>
      <c r="O70" s="719"/>
      <c r="P70" s="719"/>
      <c r="Q70" s="719"/>
      <c r="R70" s="728" t="s">
        <v>813</v>
      </c>
      <c r="S70" s="729"/>
      <c r="T70" s="729"/>
      <c r="U70" s="729"/>
      <c r="V70" s="716"/>
      <c r="W70" s="716"/>
      <c r="X70" s="716"/>
      <c r="Y70" s="716"/>
      <c r="Z70" s="716"/>
      <c r="AA70" s="716"/>
      <c r="AB70" s="716"/>
      <c r="AC70" s="716"/>
      <c r="AD70" s="716"/>
      <c r="AE70" s="716"/>
      <c r="AF70" s="716"/>
      <c r="AG70" s="716"/>
      <c r="AH70" s="716"/>
      <c r="AI70" s="716"/>
      <c r="AJ70" s="716"/>
      <c r="AK70" s="716"/>
      <c r="AL70" s="716"/>
      <c r="AM70" s="716"/>
      <c r="AN70" s="716"/>
      <c r="AO70" s="716"/>
      <c r="AP70" s="716"/>
      <c r="AQ70" s="716"/>
      <c r="AR70" s="716"/>
      <c r="AS70" s="716"/>
      <c r="AT70" s="716"/>
      <c r="AU70" s="716"/>
      <c r="AV70" s="716"/>
      <c r="AW70" s="716"/>
      <c r="AX70" s="716"/>
      <c r="AY70" s="716"/>
      <c r="AZ70" s="716"/>
      <c r="BA70" s="716"/>
      <c r="BB70" s="716"/>
      <c r="BC70" s="716"/>
      <c r="BD70" s="716"/>
      <c r="BE70" s="716"/>
      <c r="BF70" s="716"/>
      <c r="BG70" s="716"/>
      <c r="BH70" s="716"/>
      <c r="BI70" s="716"/>
      <c r="BJ70" s="716"/>
      <c r="BK70" s="716"/>
      <c r="BL70" s="716"/>
      <c r="BM70" s="716"/>
      <c r="BN70" s="716"/>
      <c r="BO70" s="716"/>
      <c r="BP70" s="716"/>
      <c r="BQ70" s="716"/>
      <c r="BR70" s="716"/>
      <c r="BS70" s="716"/>
      <c r="BT70" s="716"/>
      <c r="BU70" s="716"/>
      <c r="BV70" s="716"/>
      <c r="BW70" s="716"/>
      <c r="BX70" s="716"/>
      <c r="BY70" s="716"/>
      <c r="BZ70" s="716"/>
      <c r="CA70" s="716"/>
      <c r="CB70" s="716"/>
      <c r="CC70" s="716"/>
      <c r="CD70" s="716"/>
      <c r="CE70" s="716"/>
      <c r="CF70" s="716"/>
      <c r="CG70" s="716"/>
      <c r="CH70" s="716"/>
      <c r="CI70" s="716"/>
      <c r="CJ70" s="716"/>
      <c r="CK70" s="716"/>
      <c r="CL70" s="716"/>
      <c r="CM70" s="716"/>
      <c r="CN70" s="716"/>
      <c r="CO70" s="716"/>
      <c r="CP70" s="716"/>
      <c r="CQ70" s="716"/>
      <c r="CR70" s="716"/>
      <c r="CS70" s="716"/>
      <c r="CT70" s="716"/>
      <c r="CU70" s="716"/>
      <c r="CV70" s="716"/>
      <c r="CW70" s="716"/>
      <c r="CX70" s="716"/>
      <c r="CY70" s="716"/>
      <c r="CZ70" s="716"/>
      <c r="DA70" s="716"/>
      <c r="DB70" s="716"/>
      <c r="DC70" s="716"/>
      <c r="DD70" s="716"/>
      <c r="DE70" s="716"/>
      <c r="DF70" s="716"/>
      <c r="DG70" s="716"/>
      <c r="DH70" s="716"/>
      <c r="DI70" s="716"/>
      <c r="DJ70" s="716"/>
      <c r="DK70" s="716"/>
      <c r="DL70" s="716"/>
      <c r="DM70" s="716"/>
      <c r="DN70" s="716"/>
      <c r="DO70" s="716"/>
      <c r="DP70" s="716"/>
      <c r="DQ70" s="716"/>
      <c r="DR70" s="716"/>
      <c r="DS70" s="716"/>
      <c r="DT70" s="716"/>
      <c r="DU70" s="716"/>
      <c r="DV70" s="716"/>
      <c r="DW70" s="716"/>
      <c r="DX70" s="716"/>
      <c r="DY70" s="716"/>
      <c r="DZ70" s="716"/>
      <c r="EA70" s="716"/>
      <c r="EB70" s="716"/>
      <c r="EC70" s="716"/>
      <c r="ED70" s="716"/>
      <c r="EE70" s="716"/>
      <c r="EF70" s="716"/>
      <c r="EG70" s="716"/>
      <c r="EH70" s="716"/>
      <c r="EI70" s="716"/>
      <c r="EJ70" s="716"/>
      <c r="EK70" s="717"/>
    </row>
    <row r="71" spans="1:141" s="2" customFormat="1" ht="11.25" x14ac:dyDescent="0.2">
      <c r="A71" s="718" t="s">
        <v>797</v>
      </c>
      <c r="B71" s="718"/>
      <c r="C71" s="718"/>
      <c r="D71" s="718"/>
      <c r="E71" s="718"/>
      <c r="F71" s="718"/>
      <c r="G71" s="718"/>
      <c r="H71" s="718"/>
      <c r="I71" s="718"/>
      <c r="J71" s="718"/>
      <c r="K71" s="718"/>
      <c r="L71" s="718"/>
      <c r="M71" s="718"/>
      <c r="N71" s="718"/>
      <c r="O71" s="718"/>
      <c r="P71" s="718"/>
      <c r="Q71" s="718"/>
      <c r="R71" s="728"/>
      <c r="S71" s="729"/>
      <c r="T71" s="729"/>
      <c r="U71" s="729"/>
      <c r="V71" s="716"/>
      <c r="W71" s="716"/>
      <c r="X71" s="716"/>
      <c r="Y71" s="716"/>
      <c r="Z71" s="716"/>
      <c r="AA71" s="716"/>
      <c r="AB71" s="716"/>
      <c r="AC71" s="716"/>
      <c r="AD71" s="716"/>
      <c r="AE71" s="716"/>
      <c r="AF71" s="716"/>
      <c r="AG71" s="716"/>
      <c r="AH71" s="716"/>
      <c r="AI71" s="716"/>
      <c r="AJ71" s="716"/>
      <c r="AK71" s="716"/>
      <c r="AL71" s="716"/>
      <c r="AM71" s="716"/>
      <c r="AN71" s="716"/>
      <c r="AO71" s="716"/>
      <c r="AP71" s="716"/>
      <c r="AQ71" s="716"/>
      <c r="AR71" s="716"/>
      <c r="AS71" s="716"/>
      <c r="AT71" s="716"/>
      <c r="AU71" s="716"/>
      <c r="AV71" s="716"/>
      <c r="AW71" s="716"/>
      <c r="AX71" s="716"/>
      <c r="AY71" s="716"/>
      <c r="AZ71" s="716"/>
      <c r="BA71" s="716"/>
      <c r="BB71" s="716"/>
      <c r="BC71" s="716"/>
      <c r="BD71" s="716"/>
      <c r="BE71" s="716"/>
      <c r="BF71" s="716"/>
      <c r="BG71" s="716"/>
      <c r="BH71" s="716"/>
      <c r="BI71" s="716"/>
      <c r="BJ71" s="716"/>
      <c r="BK71" s="716"/>
      <c r="BL71" s="716"/>
      <c r="BM71" s="716"/>
      <c r="BN71" s="716"/>
      <c r="BO71" s="716"/>
      <c r="BP71" s="716"/>
      <c r="BQ71" s="716"/>
      <c r="BR71" s="716"/>
      <c r="BS71" s="716"/>
      <c r="BT71" s="716"/>
      <c r="BU71" s="716"/>
      <c r="BV71" s="716"/>
      <c r="BW71" s="716"/>
      <c r="BX71" s="716"/>
      <c r="BY71" s="716"/>
      <c r="BZ71" s="716"/>
      <c r="CA71" s="716"/>
      <c r="CB71" s="716"/>
      <c r="CC71" s="716"/>
      <c r="CD71" s="716"/>
      <c r="CE71" s="716"/>
      <c r="CF71" s="716"/>
      <c r="CG71" s="716"/>
      <c r="CH71" s="716"/>
      <c r="CI71" s="716"/>
      <c r="CJ71" s="716"/>
      <c r="CK71" s="716"/>
      <c r="CL71" s="716"/>
      <c r="CM71" s="716"/>
      <c r="CN71" s="716"/>
      <c r="CO71" s="716"/>
      <c r="CP71" s="716"/>
      <c r="CQ71" s="716"/>
      <c r="CR71" s="716"/>
      <c r="CS71" s="716"/>
      <c r="CT71" s="716"/>
      <c r="CU71" s="716"/>
      <c r="CV71" s="716"/>
      <c r="CW71" s="716"/>
      <c r="CX71" s="716"/>
      <c r="CY71" s="716"/>
      <c r="CZ71" s="716"/>
      <c r="DA71" s="716"/>
      <c r="DB71" s="716"/>
      <c r="DC71" s="716"/>
      <c r="DD71" s="716"/>
      <c r="DE71" s="716"/>
      <c r="DF71" s="716"/>
      <c r="DG71" s="716"/>
      <c r="DH71" s="716"/>
      <c r="DI71" s="716"/>
      <c r="DJ71" s="716"/>
      <c r="DK71" s="716"/>
      <c r="DL71" s="716"/>
      <c r="DM71" s="716"/>
      <c r="DN71" s="716"/>
      <c r="DO71" s="716"/>
      <c r="DP71" s="716"/>
      <c r="DQ71" s="716"/>
      <c r="DR71" s="716"/>
      <c r="DS71" s="716"/>
      <c r="DT71" s="716"/>
      <c r="DU71" s="716"/>
      <c r="DV71" s="716"/>
      <c r="DW71" s="716"/>
      <c r="DX71" s="716"/>
      <c r="DY71" s="716"/>
      <c r="DZ71" s="716"/>
      <c r="EA71" s="716"/>
      <c r="EB71" s="716"/>
      <c r="EC71" s="716"/>
      <c r="ED71" s="716"/>
      <c r="EE71" s="716"/>
      <c r="EF71" s="716"/>
      <c r="EG71" s="716"/>
      <c r="EH71" s="716"/>
      <c r="EI71" s="716"/>
      <c r="EJ71" s="716"/>
      <c r="EK71" s="717"/>
    </row>
    <row r="72" spans="1:141" s="2" customFormat="1" ht="13.5" customHeight="1" x14ac:dyDescent="0.2">
      <c r="A72" s="741" t="s">
        <v>689</v>
      </c>
      <c r="B72" s="741"/>
      <c r="C72" s="741"/>
      <c r="D72" s="741"/>
      <c r="E72" s="741"/>
      <c r="F72" s="741"/>
      <c r="G72" s="741"/>
      <c r="H72" s="741"/>
      <c r="I72" s="741"/>
      <c r="J72" s="741"/>
      <c r="K72" s="741"/>
      <c r="L72" s="741"/>
      <c r="M72" s="741"/>
      <c r="N72" s="741"/>
      <c r="O72" s="741"/>
      <c r="P72" s="741"/>
      <c r="Q72" s="741"/>
      <c r="R72" s="728" t="s">
        <v>814</v>
      </c>
      <c r="S72" s="729"/>
      <c r="T72" s="729"/>
      <c r="U72" s="729"/>
      <c r="V72" s="716"/>
      <c r="W72" s="716"/>
      <c r="X72" s="716"/>
      <c r="Y72" s="716"/>
      <c r="Z72" s="716"/>
      <c r="AA72" s="716"/>
      <c r="AB72" s="716"/>
      <c r="AC72" s="716"/>
      <c r="AD72" s="716"/>
      <c r="AE72" s="716"/>
      <c r="AF72" s="716"/>
      <c r="AG72" s="716"/>
      <c r="AH72" s="716"/>
      <c r="AI72" s="716"/>
      <c r="AJ72" s="716"/>
      <c r="AK72" s="716"/>
      <c r="AL72" s="716"/>
      <c r="AM72" s="716"/>
      <c r="AN72" s="716"/>
      <c r="AO72" s="716"/>
      <c r="AP72" s="716"/>
      <c r="AQ72" s="716"/>
      <c r="AR72" s="716"/>
      <c r="AS72" s="716"/>
      <c r="AT72" s="716"/>
      <c r="AU72" s="716"/>
      <c r="AV72" s="716"/>
      <c r="AW72" s="716"/>
      <c r="AX72" s="716"/>
      <c r="AY72" s="716"/>
      <c r="AZ72" s="716"/>
      <c r="BA72" s="716"/>
      <c r="BB72" s="716"/>
      <c r="BC72" s="716"/>
      <c r="BD72" s="716"/>
      <c r="BE72" s="716"/>
      <c r="BF72" s="716"/>
      <c r="BG72" s="716"/>
      <c r="BH72" s="716"/>
      <c r="BI72" s="716"/>
      <c r="BJ72" s="716"/>
      <c r="BK72" s="716"/>
      <c r="BL72" s="716"/>
      <c r="BM72" s="716"/>
      <c r="BN72" s="716"/>
      <c r="BO72" s="716"/>
      <c r="BP72" s="716"/>
      <c r="BQ72" s="716"/>
      <c r="BR72" s="716"/>
      <c r="BS72" s="716"/>
      <c r="BT72" s="716"/>
      <c r="BU72" s="716"/>
      <c r="BV72" s="716"/>
      <c r="BW72" s="716"/>
      <c r="BX72" s="716"/>
      <c r="BY72" s="716"/>
      <c r="BZ72" s="716"/>
      <c r="CA72" s="716"/>
      <c r="CB72" s="716"/>
      <c r="CC72" s="716"/>
      <c r="CD72" s="716"/>
      <c r="CE72" s="716"/>
      <c r="CF72" s="716"/>
      <c r="CG72" s="716"/>
      <c r="CH72" s="716"/>
      <c r="CI72" s="716"/>
      <c r="CJ72" s="716"/>
      <c r="CK72" s="716"/>
      <c r="CL72" s="716"/>
      <c r="CM72" s="716"/>
      <c r="CN72" s="716"/>
      <c r="CO72" s="716"/>
      <c r="CP72" s="716"/>
      <c r="CQ72" s="716"/>
      <c r="CR72" s="716"/>
      <c r="CS72" s="716"/>
      <c r="CT72" s="716"/>
      <c r="CU72" s="716"/>
      <c r="CV72" s="716"/>
      <c r="CW72" s="716"/>
      <c r="CX72" s="716"/>
      <c r="CY72" s="716"/>
      <c r="CZ72" s="716"/>
      <c r="DA72" s="716"/>
      <c r="DB72" s="716"/>
      <c r="DC72" s="716"/>
      <c r="DD72" s="716"/>
      <c r="DE72" s="716"/>
      <c r="DF72" s="716"/>
      <c r="DG72" s="716"/>
      <c r="DH72" s="716"/>
      <c r="DI72" s="716"/>
      <c r="DJ72" s="716"/>
      <c r="DK72" s="716"/>
      <c r="DL72" s="716"/>
      <c r="DM72" s="716"/>
      <c r="DN72" s="716"/>
      <c r="DO72" s="716"/>
      <c r="DP72" s="716"/>
      <c r="DQ72" s="716"/>
      <c r="DR72" s="716"/>
      <c r="DS72" s="716"/>
      <c r="DT72" s="716"/>
      <c r="DU72" s="716"/>
      <c r="DV72" s="716"/>
      <c r="DW72" s="716"/>
      <c r="DX72" s="716"/>
      <c r="DY72" s="716"/>
      <c r="DZ72" s="716"/>
      <c r="EA72" s="716"/>
      <c r="EB72" s="716"/>
      <c r="EC72" s="716"/>
      <c r="ED72" s="716"/>
      <c r="EE72" s="716"/>
      <c r="EF72" s="716"/>
      <c r="EG72" s="716"/>
      <c r="EH72" s="716"/>
      <c r="EI72" s="716"/>
      <c r="EJ72" s="716"/>
      <c r="EK72" s="717"/>
    </row>
    <row r="73" spans="1:141" s="2" customFormat="1" ht="13.5" customHeight="1" x14ac:dyDescent="0.2">
      <c r="A73" s="730" t="s">
        <v>690</v>
      </c>
      <c r="B73" s="730"/>
      <c r="C73" s="730"/>
      <c r="D73" s="730"/>
      <c r="E73" s="730"/>
      <c r="F73" s="730"/>
      <c r="G73" s="730"/>
      <c r="H73" s="730"/>
      <c r="I73" s="730"/>
      <c r="J73" s="730"/>
      <c r="K73" s="730"/>
      <c r="L73" s="730"/>
      <c r="M73" s="730"/>
      <c r="N73" s="730"/>
      <c r="O73" s="730"/>
      <c r="P73" s="730"/>
      <c r="Q73" s="730"/>
      <c r="R73" s="728" t="s">
        <v>581</v>
      </c>
      <c r="S73" s="729"/>
      <c r="T73" s="729"/>
      <c r="U73" s="729"/>
      <c r="V73" s="716"/>
      <c r="W73" s="716"/>
      <c r="X73" s="716"/>
      <c r="Y73" s="716"/>
      <c r="Z73" s="716"/>
      <c r="AA73" s="716"/>
      <c r="AB73" s="716"/>
      <c r="AC73" s="716"/>
      <c r="AD73" s="716"/>
      <c r="AE73" s="716"/>
      <c r="AF73" s="716"/>
      <c r="AG73" s="716"/>
      <c r="AH73" s="716"/>
      <c r="AI73" s="716"/>
      <c r="AJ73" s="716"/>
      <c r="AK73" s="716"/>
      <c r="AL73" s="716"/>
      <c r="AM73" s="716"/>
      <c r="AN73" s="716"/>
      <c r="AO73" s="716"/>
      <c r="AP73" s="716"/>
      <c r="AQ73" s="716"/>
      <c r="AR73" s="716"/>
      <c r="AS73" s="716"/>
      <c r="AT73" s="716"/>
      <c r="AU73" s="716"/>
      <c r="AV73" s="716"/>
      <c r="AW73" s="716"/>
      <c r="AX73" s="716"/>
      <c r="AY73" s="716"/>
      <c r="AZ73" s="716"/>
      <c r="BA73" s="716"/>
      <c r="BB73" s="716"/>
      <c r="BC73" s="716"/>
      <c r="BD73" s="716"/>
      <c r="BE73" s="716"/>
      <c r="BF73" s="716"/>
      <c r="BG73" s="716"/>
      <c r="BH73" s="716"/>
      <c r="BI73" s="716"/>
      <c r="BJ73" s="716"/>
      <c r="BK73" s="716"/>
      <c r="BL73" s="716"/>
      <c r="BM73" s="716"/>
      <c r="BN73" s="716"/>
      <c r="BO73" s="716"/>
      <c r="BP73" s="716"/>
      <c r="BQ73" s="716"/>
      <c r="BR73" s="716"/>
      <c r="BS73" s="716"/>
      <c r="BT73" s="716"/>
      <c r="BU73" s="716"/>
      <c r="BV73" s="716"/>
      <c r="BW73" s="716"/>
      <c r="BX73" s="716"/>
      <c r="BY73" s="716"/>
      <c r="BZ73" s="716"/>
      <c r="CA73" s="716"/>
      <c r="CB73" s="716"/>
      <c r="CC73" s="716"/>
      <c r="CD73" s="716"/>
      <c r="CE73" s="716"/>
      <c r="CF73" s="716"/>
      <c r="CG73" s="716"/>
      <c r="CH73" s="716"/>
      <c r="CI73" s="716"/>
      <c r="CJ73" s="716"/>
      <c r="CK73" s="716"/>
      <c r="CL73" s="716"/>
      <c r="CM73" s="716"/>
      <c r="CN73" s="716"/>
      <c r="CO73" s="716"/>
      <c r="CP73" s="716"/>
      <c r="CQ73" s="716"/>
      <c r="CR73" s="716"/>
      <c r="CS73" s="716"/>
      <c r="CT73" s="716"/>
      <c r="CU73" s="716"/>
      <c r="CV73" s="716"/>
      <c r="CW73" s="716"/>
      <c r="CX73" s="716"/>
      <c r="CY73" s="716"/>
      <c r="CZ73" s="716"/>
      <c r="DA73" s="716"/>
      <c r="DB73" s="716"/>
      <c r="DC73" s="716"/>
      <c r="DD73" s="716"/>
      <c r="DE73" s="716"/>
      <c r="DF73" s="716"/>
      <c r="DG73" s="716"/>
      <c r="DH73" s="716"/>
      <c r="DI73" s="716"/>
      <c r="DJ73" s="716"/>
      <c r="DK73" s="716"/>
      <c r="DL73" s="716"/>
      <c r="DM73" s="716"/>
      <c r="DN73" s="716"/>
      <c r="DO73" s="716"/>
      <c r="DP73" s="716"/>
      <c r="DQ73" s="716"/>
      <c r="DR73" s="716"/>
      <c r="DS73" s="716"/>
      <c r="DT73" s="716"/>
      <c r="DU73" s="716"/>
      <c r="DV73" s="716"/>
      <c r="DW73" s="716"/>
      <c r="DX73" s="716"/>
      <c r="DY73" s="716"/>
      <c r="DZ73" s="716"/>
      <c r="EA73" s="716"/>
      <c r="EB73" s="716"/>
      <c r="EC73" s="716"/>
      <c r="ED73" s="716"/>
      <c r="EE73" s="716"/>
      <c r="EF73" s="716"/>
      <c r="EG73" s="716"/>
      <c r="EH73" s="716"/>
      <c r="EI73" s="716"/>
      <c r="EJ73" s="716"/>
      <c r="EK73" s="717"/>
    </row>
    <row r="74" spans="1:141" s="2" customFormat="1" ht="11.25" x14ac:dyDescent="0.2">
      <c r="A74" s="723" t="s">
        <v>784</v>
      </c>
      <c r="B74" s="723"/>
      <c r="C74" s="723"/>
      <c r="D74" s="723"/>
      <c r="E74" s="723"/>
      <c r="F74" s="723"/>
      <c r="G74" s="723"/>
      <c r="H74" s="723"/>
      <c r="I74" s="723"/>
      <c r="J74" s="723"/>
      <c r="K74" s="723"/>
      <c r="L74" s="723"/>
      <c r="M74" s="723"/>
      <c r="N74" s="723"/>
      <c r="O74" s="723"/>
      <c r="P74" s="723"/>
      <c r="Q74" s="723"/>
      <c r="R74" s="728" t="s">
        <v>815</v>
      </c>
      <c r="S74" s="729"/>
      <c r="T74" s="729"/>
      <c r="U74" s="729"/>
      <c r="V74" s="716"/>
      <c r="W74" s="716"/>
      <c r="X74" s="716"/>
      <c r="Y74" s="716"/>
      <c r="Z74" s="716"/>
      <c r="AA74" s="716"/>
      <c r="AB74" s="716"/>
      <c r="AC74" s="716"/>
      <c r="AD74" s="716"/>
      <c r="AE74" s="716"/>
      <c r="AF74" s="716"/>
      <c r="AG74" s="716"/>
      <c r="AH74" s="716"/>
      <c r="AI74" s="716"/>
      <c r="AJ74" s="716"/>
      <c r="AK74" s="716"/>
      <c r="AL74" s="716"/>
      <c r="AM74" s="716"/>
      <c r="AN74" s="716"/>
      <c r="AO74" s="716"/>
      <c r="AP74" s="716"/>
      <c r="AQ74" s="716"/>
      <c r="AR74" s="716"/>
      <c r="AS74" s="716"/>
      <c r="AT74" s="716"/>
      <c r="AU74" s="716"/>
      <c r="AV74" s="716"/>
      <c r="AW74" s="716"/>
      <c r="AX74" s="716"/>
      <c r="AY74" s="716"/>
      <c r="AZ74" s="716"/>
      <c r="BA74" s="716"/>
      <c r="BB74" s="716"/>
      <c r="BC74" s="716"/>
      <c r="BD74" s="716"/>
      <c r="BE74" s="716"/>
      <c r="BF74" s="716"/>
      <c r="BG74" s="716"/>
      <c r="BH74" s="716"/>
      <c r="BI74" s="716"/>
      <c r="BJ74" s="716"/>
      <c r="BK74" s="716"/>
      <c r="BL74" s="716"/>
      <c r="BM74" s="716"/>
      <c r="BN74" s="716"/>
      <c r="BO74" s="716"/>
      <c r="BP74" s="716"/>
      <c r="BQ74" s="716"/>
      <c r="BR74" s="716"/>
      <c r="BS74" s="716"/>
      <c r="BT74" s="716"/>
      <c r="BU74" s="716"/>
      <c r="BV74" s="716"/>
      <c r="BW74" s="716"/>
      <c r="BX74" s="716"/>
      <c r="BY74" s="716"/>
      <c r="BZ74" s="716"/>
      <c r="CA74" s="716"/>
      <c r="CB74" s="716"/>
      <c r="CC74" s="716"/>
      <c r="CD74" s="716"/>
      <c r="CE74" s="716"/>
      <c r="CF74" s="716"/>
      <c r="CG74" s="716"/>
      <c r="CH74" s="716"/>
      <c r="CI74" s="716"/>
      <c r="CJ74" s="716"/>
      <c r="CK74" s="716"/>
      <c r="CL74" s="716"/>
      <c r="CM74" s="716"/>
      <c r="CN74" s="716"/>
      <c r="CO74" s="716"/>
      <c r="CP74" s="716"/>
      <c r="CQ74" s="716"/>
      <c r="CR74" s="716"/>
      <c r="CS74" s="716"/>
      <c r="CT74" s="716"/>
      <c r="CU74" s="716"/>
      <c r="CV74" s="716"/>
      <c r="CW74" s="716"/>
      <c r="CX74" s="716"/>
      <c r="CY74" s="716"/>
      <c r="CZ74" s="716"/>
      <c r="DA74" s="716"/>
      <c r="DB74" s="716"/>
      <c r="DC74" s="716"/>
      <c r="DD74" s="716"/>
      <c r="DE74" s="716"/>
      <c r="DF74" s="716"/>
      <c r="DG74" s="716"/>
      <c r="DH74" s="716"/>
      <c r="DI74" s="716"/>
      <c r="DJ74" s="716"/>
      <c r="DK74" s="716"/>
      <c r="DL74" s="716"/>
      <c r="DM74" s="716"/>
      <c r="DN74" s="716"/>
      <c r="DO74" s="716"/>
      <c r="DP74" s="716"/>
      <c r="DQ74" s="716"/>
      <c r="DR74" s="716"/>
      <c r="DS74" s="716"/>
      <c r="DT74" s="716"/>
      <c r="DU74" s="716"/>
      <c r="DV74" s="716"/>
      <c r="DW74" s="716"/>
      <c r="DX74" s="716"/>
      <c r="DY74" s="716"/>
      <c r="DZ74" s="716"/>
      <c r="EA74" s="716"/>
      <c r="EB74" s="716"/>
      <c r="EC74" s="716"/>
      <c r="ED74" s="716"/>
      <c r="EE74" s="716"/>
      <c r="EF74" s="716"/>
      <c r="EG74" s="716"/>
      <c r="EH74" s="716"/>
      <c r="EI74" s="716"/>
      <c r="EJ74" s="716"/>
      <c r="EK74" s="717"/>
    </row>
    <row r="75" spans="1:141" s="2" customFormat="1" ht="11.25" x14ac:dyDescent="0.2">
      <c r="A75" s="718" t="s">
        <v>691</v>
      </c>
      <c r="B75" s="718"/>
      <c r="C75" s="718"/>
      <c r="D75" s="718"/>
      <c r="E75" s="718"/>
      <c r="F75" s="718"/>
      <c r="G75" s="718"/>
      <c r="H75" s="718"/>
      <c r="I75" s="718"/>
      <c r="J75" s="718"/>
      <c r="K75" s="718"/>
      <c r="L75" s="718"/>
      <c r="M75" s="718"/>
      <c r="N75" s="718"/>
      <c r="O75" s="718"/>
      <c r="P75" s="718"/>
      <c r="Q75" s="718"/>
      <c r="R75" s="728"/>
      <c r="S75" s="729"/>
      <c r="T75" s="729"/>
      <c r="U75" s="729"/>
      <c r="V75" s="716"/>
      <c r="W75" s="716"/>
      <c r="X75" s="716"/>
      <c r="Y75" s="716"/>
      <c r="Z75" s="716"/>
      <c r="AA75" s="716"/>
      <c r="AB75" s="716"/>
      <c r="AC75" s="716"/>
      <c r="AD75" s="716"/>
      <c r="AE75" s="716"/>
      <c r="AF75" s="716"/>
      <c r="AG75" s="716"/>
      <c r="AH75" s="716"/>
      <c r="AI75" s="716"/>
      <c r="AJ75" s="716"/>
      <c r="AK75" s="716"/>
      <c r="AL75" s="716"/>
      <c r="AM75" s="716"/>
      <c r="AN75" s="716"/>
      <c r="AO75" s="716"/>
      <c r="AP75" s="716"/>
      <c r="AQ75" s="716"/>
      <c r="AR75" s="716"/>
      <c r="AS75" s="716"/>
      <c r="AT75" s="716"/>
      <c r="AU75" s="716"/>
      <c r="AV75" s="716"/>
      <c r="AW75" s="716"/>
      <c r="AX75" s="716"/>
      <c r="AY75" s="716"/>
      <c r="AZ75" s="716"/>
      <c r="BA75" s="716"/>
      <c r="BB75" s="716"/>
      <c r="BC75" s="716"/>
      <c r="BD75" s="716"/>
      <c r="BE75" s="716"/>
      <c r="BF75" s="716"/>
      <c r="BG75" s="716"/>
      <c r="BH75" s="716"/>
      <c r="BI75" s="716"/>
      <c r="BJ75" s="716"/>
      <c r="BK75" s="716"/>
      <c r="BL75" s="716"/>
      <c r="BM75" s="716"/>
      <c r="BN75" s="716"/>
      <c r="BO75" s="716"/>
      <c r="BP75" s="716"/>
      <c r="BQ75" s="716"/>
      <c r="BR75" s="716"/>
      <c r="BS75" s="716"/>
      <c r="BT75" s="716"/>
      <c r="BU75" s="716"/>
      <c r="BV75" s="716"/>
      <c r="BW75" s="716"/>
      <c r="BX75" s="716"/>
      <c r="BY75" s="716"/>
      <c r="BZ75" s="716"/>
      <c r="CA75" s="716"/>
      <c r="CB75" s="716"/>
      <c r="CC75" s="716"/>
      <c r="CD75" s="716"/>
      <c r="CE75" s="716"/>
      <c r="CF75" s="716"/>
      <c r="CG75" s="716"/>
      <c r="CH75" s="716"/>
      <c r="CI75" s="716"/>
      <c r="CJ75" s="716"/>
      <c r="CK75" s="716"/>
      <c r="CL75" s="716"/>
      <c r="CM75" s="716"/>
      <c r="CN75" s="716"/>
      <c r="CO75" s="716"/>
      <c r="CP75" s="716"/>
      <c r="CQ75" s="716"/>
      <c r="CR75" s="716"/>
      <c r="CS75" s="716"/>
      <c r="CT75" s="716"/>
      <c r="CU75" s="716"/>
      <c r="CV75" s="716"/>
      <c r="CW75" s="716"/>
      <c r="CX75" s="716"/>
      <c r="CY75" s="716"/>
      <c r="CZ75" s="716"/>
      <c r="DA75" s="716"/>
      <c r="DB75" s="716"/>
      <c r="DC75" s="716"/>
      <c r="DD75" s="716"/>
      <c r="DE75" s="716"/>
      <c r="DF75" s="716"/>
      <c r="DG75" s="716"/>
      <c r="DH75" s="716"/>
      <c r="DI75" s="716"/>
      <c r="DJ75" s="716"/>
      <c r="DK75" s="716"/>
      <c r="DL75" s="716"/>
      <c r="DM75" s="716"/>
      <c r="DN75" s="716"/>
      <c r="DO75" s="716"/>
      <c r="DP75" s="716"/>
      <c r="DQ75" s="716"/>
      <c r="DR75" s="716"/>
      <c r="DS75" s="716"/>
      <c r="DT75" s="716"/>
      <c r="DU75" s="716"/>
      <c r="DV75" s="716"/>
      <c r="DW75" s="716"/>
      <c r="DX75" s="716"/>
      <c r="DY75" s="716"/>
      <c r="DZ75" s="716"/>
      <c r="EA75" s="716"/>
      <c r="EB75" s="716"/>
      <c r="EC75" s="716"/>
      <c r="ED75" s="716"/>
      <c r="EE75" s="716"/>
      <c r="EF75" s="716"/>
      <c r="EG75" s="716"/>
      <c r="EH75" s="716"/>
      <c r="EI75" s="716"/>
      <c r="EJ75" s="716"/>
      <c r="EK75" s="717"/>
    </row>
    <row r="76" spans="1:141" s="2" customFormat="1" ht="13.5" customHeight="1" x14ac:dyDescent="0.2">
      <c r="A76" s="718" t="s">
        <v>692</v>
      </c>
      <c r="B76" s="718"/>
      <c r="C76" s="718"/>
      <c r="D76" s="718"/>
      <c r="E76" s="718"/>
      <c r="F76" s="718"/>
      <c r="G76" s="718"/>
      <c r="H76" s="718"/>
      <c r="I76" s="718"/>
      <c r="J76" s="718"/>
      <c r="K76" s="718"/>
      <c r="L76" s="718"/>
      <c r="M76" s="718"/>
      <c r="N76" s="718"/>
      <c r="O76" s="718"/>
      <c r="P76" s="718"/>
      <c r="Q76" s="718"/>
      <c r="R76" s="728" t="s">
        <v>816</v>
      </c>
      <c r="S76" s="729"/>
      <c r="T76" s="729"/>
      <c r="U76" s="729"/>
      <c r="V76" s="716"/>
      <c r="W76" s="716"/>
      <c r="X76" s="716"/>
      <c r="Y76" s="716"/>
      <c r="Z76" s="716"/>
      <c r="AA76" s="716"/>
      <c r="AB76" s="716"/>
      <c r="AC76" s="716"/>
      <c r="AD76" s="716"/>
      <c r="AE76" s="716"/>
      <c r="AF76" s="716"/>
      <c r="AG76" s="716"/>
      <c r="AH76" s="716"/>
      <c r="AI76" s="716"/>
      <c r="AJ76" s="716"/>
      <c r="AK76" s="716"/>
      <c r="AL76" s="716"/>
      <c r="AM76" s="716"/>
      <c r="AN76" s="716"/>
      <c r="AO76" s="716"/>
      <c r="AP76" s="716"/>
      <c r="AQ76" s="716"/>
      <c r="AR76" s="716"/>
      <c r="AS76" s="716"/>
      <c r="AT76" s="716"/>
      <c r="AU76" s="716"/>
      <c r="AV76" s="716"/>
      <c r="AW76" s="716"/>
      <c r="AX76" s="716"/>
      <c r="AY76" s="716"/>
      <c r="AZ76" s="716"/>
      <c r="BA76" s="716"/>
      <c r="BB76" s="716"/>
      <c r="BC76" s="716"/>
      <c r="BD76" s="716"/>
      <c r="BE76" s="716"/>
      <c r="BF76" s="716"/>
      <c r="BG76" s="716"/>
      <c r="BH76" s="716"/>
      <c r="BI76" s="716"/>
      <c r="BJ76" s="716"/>
      <c r="BK76" s="716"/>
      <c r="BL76" s="716"/>
      <c r="BM76" s="716"/>
      <c r="BN76" s="716"/>
      <c r="BO76" s="716"/>
      <c r="BP76" s="716"/>
      <c r="BQ76" s="716"/>
      <c r="BR76" s="716"/>
      <c r="BS76" s="716"/>
      <c r="BT76" s="716"/>
      <c r="BU76" s="716"/>
      <c r="BV76" s="716"/>
      <c r="BW76" s="716"/>
      <c r="BX76" s="716"/>
      <c r="BY76" s="716"/>
      <c r="BZ76" s="716"/>
      <c r="CA76" s="716"/>
      <c r="CB76" s="716"/>
      <c r="CC76" s="716"/>
      <c r="CD76" s="716"/>
      <c r="CE76" s="716"/>
      <c r="CF76" s="716"/>
      <c r="CG76" s="716"/>
      <c r="CH76" s="716"/>
      <c r="CI76" s="716"/>
      <c r="CJ76" s="716"/>
      <c r="CK76" s="716"/>
      <c r="CL76" s="716"/>
      <c r="CM76" s="716"/>
      <c r="CN76" s="716"/>
      <c r="CO76" s="716"/>
      <c r="CP76" s="716"/>
      <c r="CQ76" s="716"/>
      <c r="CR76" s="716"/>
      <c r="CS76" s="716"/>
      <c r="CT76" s="716"/>
      <c r="CU76" s="716"/>
      <c r="CV76" s="716"/>
      <c r="CW76" s="716"/>
      <c r="CX76" s="716"/>
      <c r="CY76" s="716"/>
      <c r="CZ76" s="716"/>
      <c r="DA76" s="716"/>
      <c r="DB76" s="716"/>
      <c r="DC76" s="716"/>
      <c r="DD76" s="716"/>
      <c r="DE76" s="716"/>
      <c r="DF76" s="716"/>
      <c r="DG76" s="716"/>
      <c r="DH76" s="716"/>
      <c r="DI76" s="716"/>
      <c r="DJ76" s="716"/>
      <c r="DK76" s="716"/>
      <c r="DL76" s="716"/>
      <c r="DM76" s="716"/>
      <c r="DN76" s="716"/>
      <c r="DO76" s="716"/>
      <c r="DP76" s="716"/>
      <c r="DQ76" s="716"/>
      <c r="DR76" s="716"/>
      <c r="DS76" s="716"/>
      <c r="DT76" s="716"/>
      <c r="DU76" s="716"/>
      <c r="DV76" s="716"/>
      <c r="DW76" s="716"/>
      <c r="DX76" s="716"/>
      <c r="DY76" s="716"/>
      <c r="DZ76" s="716"/>
      <c r="EA76" s="716"/>
      <c r="EB76" s="716"/>
      <c r="EC76" s="716"/>
      <c r="ED76" s="716"/>
      <c r="EE76" s="716"/>
      <c r="EF76" s="716"/>
      <c r="EG76" s="716"/>
      <c r="EH76" s="716"/>
      <c r="EI76" s="716"/>
      <c r="EJ76" s="716"/>
      <c r="EK76" s="717"/>
    </row>
    <row r="77" spans="1:141" s="2" customFormat="1" ht="13.5" customHeight="1" x14ac:dyDescent="0.2">
      <c r="A77" s="718" t="s">
        <v>693</v>
      </c>
      <c r="B77" s="718"/>
      <c r="C77" s="718"/>
      <c r="D77" s="718"/>
      <c r="E77" s="718"/>
      <c r="F77" s="718"/>
      <c r="G77" s="718"/>
      <c r="H77" s="718"/>
      <c r="I77" s="718"/>
      <c r="J77" s="718"/>
      <c r="K77" s="718"/>
      <c r="L77" s="718"/>
      <c r="M77" s="718"/>
      <c r="N77" s="718"/>
      <c r="O77" s="718"/>
      <c r="P77" s="718"/>
      <c r="Q77" s="718"/>
      <c r="R77" s="728" t="s">
        <v>817</v>
      </c>
      <c r="S77" s="729"/>
      <c r="T77" s="729"/>
      <c r="U77" s="729"/>
      <c r="V77" s="716"/>
      <c r="W77" s="716"/>
      <c r="X77" s="716"/>
      <c r="Y77" s="716"/>
      <c r="Z77" s="716"/>
      <c r="AA77" s="716"/>
      <c r="AB77" s="716"/>
      <c r="AC77" s="716"/>
      <c r="AD77" s="716"/>
      <c r="AE77" s="716"/>
      <c r="AF77" s="716"/>
      <c r="AG77" s="716"/>
      <c r="AH77" s="716"/>
      <c r="AI77" s="716"/>
      <c r="AJ77" s="716"/>
      <c r="AK77" s="716"/>
      <c r="AL77" s="716"/>
      <c r="AM77" s="716"/>
      <c r="AN77" s="716"/>
      <c r="AO77" s="716"/>
      <c r="AP77" s="716"/>
      <c r="AQ77" s="716"/>
      <c r="AR77" s="716"/>
      <c r="AS77" s="716"/>
      <c r="AT77" s="716"/>
      <c r="AU77" s="716"/>
      <c r="AV77" s="716"/>
      <c r="AW77" s="716"/>
      <c r="AX77" s="716"/>
      <c r="AY77" s="716"/>
      <c r="AZ77" s="716"/>
      <c r="BA77" s="716"/>
      <c r="BB77" s="716"/>
      <c r="BC77" s="716"/>
      <c r="BD77" s="716"/>
      <c r="BE77" s="716"/>
      <c r="BF77" s="716"/>
      <c r="BG77" s="716"/>
      <c r="BH77" s="716"/>
      <c r="BI77" s="716"/>
      <c r="BJ77" s="716"/>
      <c r="BK77" s="716"/>
      <c r="BL77" s="716"/>
      <c r="BM77" s="716"/>
      <c r="BN77" s="716"/>
      <c r="BO77" s="716"/>
      <c r="BP77" s="716"/>
      <c r="BQ77" s="716"/>
      <c r="BR77" s="716"/>
      <c r="BS77" s="716"/>
      <c r="BT77" s="716"/>
      <c r="BU77" s="716"/>
      <c r="BV77" s="716"/>
      <c r="BW77" s="716"/>
      <c r="BX77" s="716"/>
      <c r="BY77" s="716"/>
      <c r="BZ77" s="716"/>
      <c r="CA77" s="716"/>
      <c r="CB77" s="716"/>
      <c r="CC77" s="716"/>
      <c r="CD77" s="716"/>
      <c r="CE77" s="716"/>
      <c r="CF77" s="716"/>
      <c r="CG77" s="716"/>
      <c r="CH77" s="716"/>
      <c r="CI77" s="716"/>
      <c r="CJ77" s="716"/>
      <c r="CK77" s="716"/>
      <c r="CL77" s="716"/>
      <c r="CM77" s="716"/>
      <c r="CN77" s="716"/>
      <c r="CO77" s="716"/>
      <c r="CP77" s="716"/>
      <c r="CQ77" s="716"/>
      <c r="CR77" s="716"/>
      <c r="CS77" s="716"/>
      <c r="CT77" s="716"/>
      <c r="CU77" s="716"/>
      <c r="CV77" s="716"/>
      <c r="CW77" s="716"/>
      <c r="CX77" s="716"/>
      <c r="CY77" s="716"/>
      <c r="CZ77" s="716"/>
      <c r="DA77" s="716"/>
      <c r="DB77" s="716"/>
      <c r="DC77" s="716"/>
      <c r="DD77" s="716"/>
      <c r="DE77" s="716"/>
      <c r="DF77" s="716"/>
      <c r="DG77" s="716"/>
      <c r="DH77" s="716"/>
      <c r="DI77" s="716"/>
      <c r="DJ77" s="716"/>
      <c r="DK77" s="716"/>
      <c r="DL77" s="716"/>
      <c r="DM77" s="716"/>
      <c r="DN77" s="716"/>
      <c r="DO77" s="716"/>
      <c r="DP77" s="716"/>
      <c r="DQ77" s="716"/>
      <c r="DR77" s="716"/>
      <c r="DS77" s="716"/>
      <c r="DT77" s="716"/>
      <c r="DU77" s="716"/>
      <c r="DV77" s="716"/>
      <c r="DW77" s="716"/>
      <c r="DX77" s="716"/>
      <c r="DY77" s="716"/>
      <c r="DZ77" s="716"/>
      <c r="EA77" s="716"/>
      <c r="EB77" s="716"/>
      <c r="EC77" s="716"/>
      <c r="ED77" s="716"/>
      <c r="EE77" s="716"/>
      <c r="EF77" s="716"/>
      <c r="EG77" s="716"/>
      <c r="EH77" s="716"/>
      <c r="EI77" s="716"/>
      <c r="EJ77" s="716"/>
      <c r="EK77" s="717"/>
    </row>
    <row r="78" spans="1:141" s="2" customFormat="1" ht="11.25" x14ac:dyDescent="0.2">
      <c r="A78" s="719" t="s">
        <v>798</v>
      </c>
      <c r="B78" s="719"/>
      <c r="C78" s="719"/>
      <c r="D78" s="719"/>
      <c r="E78" s="719"/>
      <c r="F78" s="719"/>
      <c r="G78" s="719"/>
      <c r="H78" s="719"/>
      <c r="I78" s="719"/>
      <c r="J78" s="719"/>
      <c r="K78" s="719"/>
      <c r="L78" s="719"/>
      <c r="M78" s="719"/>
      <c r="N78" s="719"/>
      <c r="O78" s="719"/>
      <c r="P78" s="719"/>
      <c r="Q78" s="719"/>
      <c r="R78" s="728" t="s">
        <v>818</v>
      </c>
      <c r="S78" s="729"/>
      <c r="T78" s="729"/>
      <c r="U78" s="729"/>
      <c r="V78" s="716"/>
      <c r="W78" s="716"/>
      <c r="X78" s="716"/>
      <c r="Y78" s="716"/>
      <c r="Z78" s="716"/>
      <c r="AA78" s="716"/>
      <c r="AB78" s="716"/>
      <c r="AC78" s="716"/>
      <c r="AD78" s="716"/>
      <c r="AE78" s="716"/>
      <c r="AF78" s="716"/>
      <c r="AG78" s="716"/>
      <c r="AH78" s="716"/>
      <c r="AI78" s="716"/>
      <c r="AJ78" s="716"/>
      <c r="AK78" s="716"/>
      <c r="AL78" s="716"/>
      <c r="AM78" s="716"/>
      <c r="AN78" s="716"/>
      <c r="AO78" s="716"/>
      <c r="AP78" s="716"/>
      <c r="AQ78" s="716"/>
      <c r="AR78" s="716"/>
      <c r="AS78" s="716"/>
      <c r="AT78" s="716"/>
      <c r="AU78" s="716"/>
      <c r="AV78" s="716"/>
      <c r="AW78" s="716"/>
      <c r="AX78" s="716"/>
      <c r="AY78" s="716"/>
      <c r="AZ78" s="716"/>
      <c r="BA78" s="716"/>
      <c r="BB78" s="716"/>
      <c r="BC78" s="716"/>
      <c r="BD78" s="716"/>
      <c r="BE78" s="716"/>
      <c r="BF78" s="716"/>
      <c r="BG78" s="716"/>
      <c r="BH78" s="716"/>
      <c r="BI78" s="716"/>
      <c r="BJ78" s="716"/>
      <c r="BK78" s="716"/>
      <c r="BL78" s="716"/>
      <c r="BM78" s="716"/>
      <c r="BN78" s="716"/>
      <c r="BO78" s="716"/>
      <c r="BP78" s="716"/>
      <c r="BQ78" s="716"/>
      <c r="BR78" s="716"/>
      <c r="BS78" s="716"/>
      <c r="BT78" s="716"/>
      <c r="BU78" s="716"/>
      <c r="BV78" s="716"/>
      <c r="BW78" s="716"/>
      <c r="BX78" s="716"/>
      <c r="BY78" s="716"/>
      <c r="BZ78" s="716"/>
      <c r="CA78" s="716"/>
      <c r="CB78" s="716"/>
      <c r="CC78" s="716"/>
      <c r="CD78" s="716"/>
      <c r="CE78" s="716"/>
      <c r="CF78" s="716"/>
      <c r="CG78" s="716"/>
      <c r="CH78" s="716"/>
      <c r="CI78" s="716"/>
      <c r="CJ78" s="716"/>
      <c r="CK78" s="716"/>
      <c r="CL78" s="716"/>
      <c r="CM78" s="716"/>
      <c r="CN78" s="716"/>
      <c r="CO78" s="716"/>
      <c r="CP78" s="716"/>
      <c r="CQ78" s="716"/>
      <c r="CR78" s="716"/>
      <c r="CS78" s="716"/>
      <c r="CT78" s="716"/>
      <c r="CU78" s="716"/>
      <c r="CV78" s="716"/>
      <c r="CW78" s="716"/>
      <c r="CX78" s="716"/>
      <c r="CY78" s="716"/>
      <c r="CZ78" s="716"/>
      <c r="DA78" s="716"/>
      <c r="DB78" s="716"/>
      <c r="DC78" s="716"/>
      <c r="DD78" s="716"/>
      <c r="DE78" s="716"/>
      <c r="DF78" s="716"/>
      <c r="DG78" s="716"/>
      <c r="DH78" s="716"/>
      <c r="DI78" s="716"/>
      <c r="DJ78" s="716"/>
      <c r="DK78" s="716"/>
      <c r="DL78" s="716"/>
      <c r="DM78" s="716"/>
      <c r="DN78" s="716"/>
      <c r="DO78" s="716"/>
      <c r="DP78" s="716"/>
      <c r="DQ78" s="716"/>
      <c r="DR78" s="716"/>
      <c r="DS78" s="716"/>
      <c r="DT78" s="716"/>
      <c r="DU78" s="716"/>
      <c r="DV78" s="716"/>
      <c r="DW78" s="716"/>
      <c r="DX78" s="716"/>
      <c r="DY78" s="716"/>
      <c r="DZ78" s="716"/>
      <c r="EA78" s="716"/>
      <c r="EB78" s="716"/>
      <c r="EC78" s="716"/>
      <c r="ED78" s="716"/>
      <c r="EE78" s="716"/>
      <c r="EF78" s="716"/>
      <c r="EG78" s="716"/>
      <c r="EH78" s="716"/>
      <c r="EI78" s="716"/>
      <c r="EJ78" s="716"/>
      <c r="EK78" s="717"/>
    </row>
    <row r="79" spans="1:141" s="2" customFormat="1" ht="11.25" x14ac:dyDescent="0.2">
      <c r="A79" s="718" t="s">
        <v>797</v>
      </c>
      <c r="B79" s="718"/>
      <c r="C79" s="718"/>
      <c r="D79" s="718"/>
      <c r="E79" s="718"/>
      <c r="F79" s="718"/>
      <c r="G79" s="718"/>
      <c r="H79" s="718"/>
      <c r="I79" s="718"/>
      <c r="J79" s="718"/>
      <c r="K79" s="718"/>
      <c r="L79" s="718"/>
      <c r="M79" s="718"/>
      <c r="N79" s="718"/>
      <c r="O79" s="718"/>
      <c r="P79" s="718"/>
      <c r="Q79" s="718"/>
      <c r="R79" s="728"/>
      <c r="S79" s="729"/>
      <c r="T79" s="729"/>
      <c r="U79" s="729"/>
      <c r="V79" s="716"/>
      <c r="W79" s="716"/>
      <c r="X79" s="716"/>
      <c r="Y79" s="716"/>
      <c r="Z79" s="716"/>
      <c r="AA79" s="716"/>
      <c r="AB79" s="716"/>
      <c r="AC79" s="716"/>
      <c r="AD79" s="716"/>
      <c r="AE79" s="716"/>
      <c r="AF79" s="716"/>
      <c r="AG79" s="716"/>
      <c r="AH79" s="716"/>
      <c r="AI79" s="716"/>
      <c r="AJ79" s="716"/>
      <c r="AK79" s="716"/>
      <c r="AL79" s="716"/>
      <c r="AM79" s="716"/>
      <c r="AN79" s="716"/>
      <c r="AO79" s="716"/>
      <c r="AP79" s="716"/>
      <c r="AQ79" s="716"/>
      <c r="AR79" s="716"/>
      <c r="AS79" s="716"/>
      <c r="AT79" s="716"/>
      <c r="AU79" s="716"/>
      <c r="AV79" s="716"/>
      <c r="AW79" s="716"/>
      <c r="AX79" s="716"/>
      <c r="AY79" s="716"/>
      <c r="AZ79" s="716"/>
      <c r="BA79" s="716"/>
      <c r="BB79" s="716"/>
      <c r="BC79" s="716"/>
      <c r="BD79" s="716"/>
      <c r="BE79" s="716"/>
      <c r="BF79" s="716"/>
      <c r="BG79" s="716"/>
      <c r="BH79" s="716"/>
      <c r="BI79" s="716"/>
      <c r="BJ79" s="716"/>
      <c r="BK79" s="716"/>
      <c r="BL79" s="716"/>
      <c r="BM79" s="716"/>
      <c r="BN79" s="716"/>
      <c r="BO79" s="716"/>
      <c r="BP79" s="716"/>
      <c r="BQ79" s="716"/>
      <c r="BR79" s="716"/>
      <c r="BS79" s="716"/>
      <c r="BT79" s="716"/>
      <c r="BU79" s="716"/>
      <c r="BV79" s="716"/>
      <c r="BW79" s="716"/>
      <c r="BX79" s="716"/>
      <c r="BY79" s="716"/>
      <c r="BZ79" s="716"/>
      <c r="CA79" s="716"/>
      <c r="CB79" s="716"/>
      <c r="CC79" s="716"/>
      <c r="CD79" s="716"/>
      <c r="CE79" s="716"/>
      <c r="CF79" s="716"/>
      <c r="CG79" s="716"/>
      <c r="CH79" s="716"/>
      <c r="CI79" s="716"/>
      <c r="CJ79" s="716"/>
      <c r="CK79" s="716"/>
      <c r="CL79" s="716"/>
      <c r="CM79" s="716"/>
      <c r="CN79" s="716"/>
      <c r="CO79" s="716"/>
      <c r="CP79" s="716"/>
      <c r="CQ79" s="716"/>
      <c r="CR79" s="716"/>
      <c r="CS79" s="716"/>
      <c r="CT79" s="716"/>
      <c r="CU79" s="716"/>
      <c r="CV79" s="716"/>
      <c r="CW79" s="716"/>
      <c r="CX79" s="716"/>
      <c r="CY79" s="716"/>
      <c r="CZ79" s="716"/>
      <c r="DA79" s="716"/>
      <c r="DB79" s="716"/>
      <c r="DC79" s="716"/>
      <c r="DD79" s="716"/>
      <c r="DE79" s="716"/>
      <c r="DF79" s="716"/>
      <c r="DG79" s="716"/>
      <c r="DH79" s="716"/>
      <c r="DI79" s="716"/>
      <c r="DJ79" s="716"/>
      <c r="DK79" s="716"/>
      <c r="DL79" s="716"/>
      <c r="DM79" s="716"/>
      <c r="DN79" s="716"/>
      <c r="DO79" s="716"/>
      <c r="DP79" s="716"/>
      <c r="DQ79" s="716"/>
      <c r="DR79" s="716"/>
      <c r="DS79" s="716"/>
      <c r="DT79" s="716"/>
      <c r="DU79" s="716"/>
      <c r="DV79" s="716"/>
      <c r="DW79" s="716"/>
      <c r="DX79" s="716"/>
      <c r="DY79" s="716"/>
      <c r="DZ79" s="716"/>
      <c r="EA79" s="716"/>
      <c r="EB79" s="716"/>
      <c r="EC79" s="716"/>
      <c r="ED79" s="716"/>
      <c r="EE79" s="716"/>
      <c r="EF79" s="716"/>
      <c r="EG79" s="716"/>
      <c r="EH79" s="716"/>
      <c r="EI79" s="716"/>
      <c r="EJ79" s="716"/>
      <c r="EK79" s="717"/>
    </row>
    <row r="80" spans="1:141" s="2" customFormat="1" ht="13.5" customHeight="1" x14ac:dyDescent="0.2">
      <c r="A80" s="718" t="s">
        <v>695</v>
      </c>
      <c r="B80" s="718"/>
      <c r="C80" s="718"/>
      <c r="D80" s="718"/>
      <c r="E80" s="718"/>
      <c r="F80" s="718"/>
      <c r="G80" s="718"/>
      <c r="H80" s="718"/>
      <c r="I80" s="718"/>
      <c r="J80" s="718"/>
      <c r="K80" s="718"/>
      <c r="L80" s="718"/>
      <c r="M80" s="718"/>
      <c r="N80" s="718"/>
      <c r="O80" s="718"/>
      <c r="P80" s="718"/>
      <c r="Q80" s="718"/>
      <c r="R80" s="728" t="s">
        <v>819</v>
      </c>
      <c r="S80" s="729"/>
      <c r="T80" s="729"/>
      <c r="U80" s="729"/>
      <c r="V80" s="716"/>
      <c r="W80" s="716"/>
      <c r="X80" s="716"/>
      <c r="Y80" s="716"/>
      <c r="Z80" s="716"/>
      <c r="AA80" s="716"/>
      <c r="AB80" s="716"/>
      <c r="AC80" s="716"/>
      <c r="AD80" s="716"/>
      <c r="AE80" s="716"/>
      <c r="AF80" s="716"/>
      <c r="AG80" s="716"/>
      <c r="AH80" s="716"/>
      <c r="AI80" s="716"/>
      <c r="AJ80" s="716"/>
      <c r="AK80" s="716"/>
      <c r="AL80" s="716"/>
      <c r="AM80" s="716"/>
      <c r="AN80" s="716"/>
      <c r="AO80" s="716"/>
      <c r="AP80" s="716"/>
      <c r="AQ80" s="716"/>
      <c r="AR80" s="716"/>
      <c r="AS80" s="716"/>
      <c r="AT80" s="716"/>
      <c r="AU80" s="716"/>
      <c r="AV80" s="716"/>
      <c r="AW80" s="716"/>
      <c r="AX80" s="716"/>
      <c r="AY80" s="716"/>
      <c r="AZ80" s="716"/>
      <c r="BA80" s="716"/>
      <c r="BB80" s="716"/>
      <c r="BC80" s="716"/>
      <c r="BD80" s="716"/>
      <c r="BE80" s="716"/>
      <c r="BF80" s="716"/>
      <c r="BG80" s="716"/>
      <c r="BH80" s="716"/>
      <c r="BI80" s="716"/>
      <c r="BJ80" s="716"/>
      <c r="BK80" s="716"/>
      <c r="BL80" s="716"/>
      <c r="BM80" s="716"/>
      <c r="BN80" s="716"/>
      <c r="BO80" s="716"/>
      <c r="BP80" s="716"/>
      <c r="BQ80" s="716"/>
      <c r="BR80" s="716"/>
      <c r="BS80" s="716"/>
      <c r="BT80" s="716"/>
      <c r="BU80" s="716"/>
      <c r="BV80" s="716"/>
      <c r="BW80" s="716"/>
      <c r="BX80" s="716"/>
      <c r="BY80" s="716"/>
      <c r="BZ80" s="716"/>
      <c r="CA80" s="716"/>
      <c r="CB80" s="716"/>
      <c r="CC80" s="716"/>
      <c r="CD80" s="716"/>
      <c r="CE80" s="716"/>
      <c r="CF80" s="716"/>
      <c r="CG80" s="716"/>
      <c r="CH80" s="716"/>
      <c r="CI80" s="716"/>
      <c r="CJ80" s="716"/>
      <c r="CK80" s="716"/>
      <c r="CL80" s="716"/>
      <c r="CM80" s="716"/>
      <c r="CN80" s="716"/>
      <c r="CO80" s="716"/>
      <c r="CP80" s="716"/>
      <c r="CQ80" s="716"/>
      <c r="CR80" s="716"/>
      <c r="CS80" s="716"/>
      <c r="CT80" s="716"/>
      <c r="CU80" s="716"/>
      <c r="CV80" s="716"/>
      <c r="CW80" s="716"/>
      <c r="CX80" s="716"/>
      <c r="CY80" s="716"/>
      <c r="CZ80" s="716"/>
      <c r="DA80" s="716"/>
      <c r="DB80" s="716"/>
      <c r="DC80" s="716"/>
      <c r="DD80" s="716"/>
      <c r="DE80" s="716"/>
      <c r="DF80" s="716"/>
      <c r="DG80" s="716"/>
      <c r="DH80" s="716"/>
      <c r="DI80" s="716"/>
      <c r="DJ80" s="716"/>
      <c r="DK80" s="716"/>
      <c r="DL80" s="716"/>
      <c r="DM80" s="716"/>
      <c r="DN80" s="716"/>
      <c r="DO80" s="716"/>
      <c r="DP80" s="716"/>
      <c r="DQ80" s="716"/>
      <c r="DR80" s="716"/>
      <c r="DS80" s="716"/>
      <c r="DT80" s="716"/>
      <c r="DU80" s="716"/>
      <c r="DV80" s="716"/>
      <c r="DW80" s="716"/>
      <c r="DX80" s="716"/>
      <c r="DY80" s="716"/>
      <c r="DZ80" s="716"/>
      <c r="EA80" s="716"/>
      <c r="EB80" s="716"/>
      <c r="EC80" s="716"/>
      <c r="ED80" s="716"/>
      <c r="EE80" s="716"/>
      <c r="EF80" s="716"/>
      <c r="EG80" s="716"/>
      <c r="EH80" s="716"/>
      <c r="EI80" s="716"/>
      <c r="EJ80" s="716"/>
      <c r="EK80" s="717"/>
    </row>
    <row r="81" spans="1:141" s="2" customFormat="1" ht="11.25" x14ac:dyDescent="0.2">
      <c r="A81" s="719" t="s">
        <v>799</v>
      </c>
      <c r="B81" s="719"/>
      <c r="C81" s="719"/>
      <c r="D81" s="719"/>
      <c r="E81" s="719"/>
      <c r="F81" s="719"/>
      <c r="G81" s="719"/>
      <c r="H81" s="719"/>
      <c r="I81" s="719"/>
      <c r="J81" s="719"/>
      <c r="K81" s="719"/>
      <c r="L81" s="719"/>
      <c r="M81" s="719"/>
      <c r="N81" s="719"/>
      <c r="O81" s="719"/>
      <c r="P81" s="719"/>
      <c r="Q81" s="719"/>
      <c r="R81" s="728" t="s">
        <v>820</v>
      </c>
      <c r="S81" s="729"/>
      <c r="T81" s="729"/>
      <c r="U81" s="729"/>
      <c r="V81" s="716"/>
      <c r="W81" s="716"/>
      <c r="X81" s="716"/>
      <c r="Y81" s="716"/>
      <c r="Z81" s="716"/>
      <c r="AA81" s="716"/>
      <c r="AB81" s="716"/>
      <c r="AC81" s="716"/>
      <c r="AD81" s="716"/>
      <c r="AE81" s="716"/>
      <c r="AF81" s="716"/>
      <c r="AG81" s="716"/>
      <c r="AH81" s="716"/>
      <c r="AI81" s="716"/>
      <c r="AJ81" s="716"/>
      <c r="AK81" s="716"/>
      <c r="AL81" s="716"/>
      <c r="AM81" s="716"/>
      <c r="AN81" s="716"/>
      <c r="AO81" s="716"/>
      <c r="AP81" s="716"/>
      <c r="AQ81" s="716"/>
      <c r="AR81" s="716"/>
      <c r="AS81" s="716"/>
      <c r="AT81" s="716"/>
      <c r="AU81" s="716"/>
      <c r="AV81" s="716"/>
      <c r="AW81" s="716"/>
      <c r="AX81" s="716"/>
      <c r="AY81" s="716"/>
      <c r="AZ81" s="716"/>
      <c r="BA81" s="716"/>
      <c r="BB81" s="716"/>
      <c r="BC81" s="716"/>
      <c r="BD81" s="716"/>
      <c r="BE81" s="716"/>
      <c r="BF81" s="716"/>
      <c r="BG81" s="716"/>
      <c r="BH81" s="716"/>
      <c r="BI81" s="716"/>
      <c r="BJ81" s="716"/>
      <c r="BK81" s="716"/>
      <c r="BL81" s="716"/>
      <c r="BM81" s="716"/>
      <c r="BN81" s="716"/>
      <c r="BO81" s="716"/>
      <c r="BP81" s="716"/>
      <c r="BQ81" s="716"/>
      <c r="BR81" s="716"/>
      <c r="BS81" s="716"/>
      <c r="BT81" s="716"/>
      <c r="BU81" s="716"/>
      <c r="BV81" s="716"/>
      <c r="BW81" s="716"/>
      <c r="BX81" s="716"/>
      <c r="BY81" s="716"/>
      <c r="BZ81" s="716"/>
      <c r="CA81" s="716"/>
      <c r="CB81" s="716"/>
      <c r="CC81" s="716"/>
      <c r="CD81" s="716"/>
      <c r="CE81" s="716"/>
      <c r="CF81" s="716"/>
      <c r="CG81" s="716"/>
      <c r="CH81" s="716"/>
      <c r="CI81" s="716"/>
      <c r="CJ81" s="716"/>
      <c r="CK81" s="716"/>
      <c r="CL81" s="716"/>
      <c r="CM81" s="716"/>
      <c r="CN81" s="716"/>
      <c r="CO81" s="716"/>
      <c r="CP81" s="716"/>
      <c r="CQ81" s="716"/>
      <c r="CR81" s="716"/>
      <c r="CS81" s="716"/>
      <c r="CT81" s="716"/>
      <c r="CU81" s="716"/>
      <c r="CV81" s="716"/>
      <c r="CW81" s="716"/>
      <c r="CX81" s="716"/>
      <c r="CY81" s="716"/>
      <c r="CZ81" s="716"/>
      <c r="DA81" s="716"/>
      <c r="DB81" s="716"/>
      <c r="DC81" s="716"/>
      <c r="DD81" s="716"/>
      <c r="DE81" s="716"/>
      <c r="DF81" s="716"/>
      <c r="DG81" s="716"/>
      <c r="DH81" s="716"/>
      <c r="DI81" s="716"/>
      <c r="DJ81" s="716"/>
      <c r="DK81" s="716"/>
      <c r="DL81" s="716"/>
      <c r="DM81" s="716"/>
      <c r="DN81" s="716"/>
      <c r="DO81" s="716"/>
      <c r="DP81" s="716"/>
      <c r="DQ81" s="716"/>
      <c r="DR81" s="716"/>
      <c r="DS81" s="716"/>
      <c r="DT81" s="716"/>
      <c r="DU81" s="716"/>
      <c r="DV81" s="716"/>
      <c r="DW81" s="716"/>
      <c r="DX81" s="716"/>
      <c r="DY81" s="716"/>
      <c r="DZ81" s="716"/>
      <c r="EA81" s="716"/>
      <c r="EB81" s="716"/>
      <c r="EC81" s="716"/>
      <c r="ED81" s="716"/>
      <c r="EE81" s="716"/>
      <c r="EF81" s="716"/>
      <c r="EG81" s="716"/>
      <c r="EH81" s="716"/>
      <c r="EI81" s="716"/>
      <c r="EJ81" s="716"/>
      <c r="EK81" s="717"/>
    </row>
    <row r="82" spans="1:141" s="2" customFormat="1" ht="11.25" x14ac:dyDescent="0.2">
      <c r="A82" s="718" t="s">
        <v>800</v>
      </c>
      <c r="B82" s="718"/>
      <c r="C82" s="718"/>
      <c r="D82" s="718"/>
      <c r="E82" s="718"/>
      <c r="F82" s="718"/>
      <c r="G82" s="718"/>
      <c r="H82" s="718"/>
      <c r="I82" s="718"/>
      <c r="J82" s="718"/>
      <c r="K82" s="718"/>
      <c r="L82" s="718"/>
      <c r="M82" s="718"/>
      <c r="N82" s="718"/>
      <c r="O82" s="718"/>
      <c r="P82" s="718"/>
      <c r="Q82" s="718"/>
      <c r="R82" s="728"/>
      <c r="S82" s="729"/>
      <c r="T82" s="729"/>
      <c r="U82" s="729"/>
      <c r="V82" s="716"/>
      <c r="W82" s="716"/>
      <c r="X82" s="716"/>
      <c r="Y82" s="716"/>
      <c r="Z82" s="716"/>
      <c r="AA82" s="716"/>
      <c r="AB82" s="716"/>
      <c r="AC82" s="716"/>
      <c r="AD82" s="716"/>
      <c r="AE82" s="716"/>
      <c r="AF82" s="716"/>
      <c r="AG82" s="716"/>
      <c r="AH82" s="716"/>
      <c r="AI82" s="716"/>
      <c r="AJ82" s="716"/>
      <c r="AK82" s="716"/>
      <c r="AL82" s="716"/>
      <c r="AM82" s="716"/>
      <c r="AN82" s="716"/>
      <c r="AO82" s="716"/>
      <c r="AP82" s="716"/>
      <c r="AQ82" s="716"/>
      <c r="AR82" s="716"/>
      <c r="AS82" s="716"/>
      <c r="AT82" s="716"/>
      <c r="AU82" s="716"/>
      <c r="AV82" s="716"/>
      <c r="AW82" s="716"/>
      <c r="AX82" s="716"/>
      <c r="AY82" s="716"/>
      <c r="AZ82" s="716"/>
      <c r="BA82" s="716"/>
      <c r="BB82" s="716"/>
      <c r="BC82" s="716"/>
      <c r="BD82" s="716"/>
      <c r="BE82" s="716"/>
      <c r="BF82" s="716"/>
      <c r="BG82" s="716"/>
      <c r="BH82" s="716"/>
      <c r="BI82" s="716"/>
      <c r="BJ82" s="716"/>
      <c r="BK82" s="716"/>
      <c r="BL82" s="716"/>
      <c r="BM82" s="716"/>
      <c r="BN82" s="716"/>
      <c r="BO82" s="716"/>
      <c r="BP82" s="716"/>
      <c r="BQ82" s="716"/>
      <c r="BR82" s="716"/>
      <c r="BS82" s="716"/>
      <c r="BT82" s="716"/>
      <c r="BU82" s="716"/>
      <c r="BV82" s="716"/>
      <c r="BW82" s="716"/>
      <c r="BX82" s="716"/>
      <c r="BY82" s="716"/>
      <c r="BZ82" s="716"/>
      <c r="CA82" s="716"/>
      <c r="CB82" s="716"/>
      <c r="CC82" s="716"/>
      <c r="CD82" s="716"/>
      <c r="CE82" s="716"/>
      <c r="CF82" s="716"/>
      <c r="CG82" s="716"/>
      <c r="CH82" s="716"/>
      <c r="CI82" s="716"/>
      <c r="CJ82" s="716"/>
      <c r="CK82" s="716"/>
      <c r="CL82" s="716"/>
      <c r="CM82" s="716"/>
      <c r="CN82" s="716"/>
      <c r="CO82" s="716"/>
      <c r="CP82" s="716"/>
      <c r="CQ82" s="716"/>
      <c r="CR82" s="716"/>
      <c r="CS82" s="716"/>
      <c r="CT82" s="716"/>
      <c r="CU82" s="716"/>
      <c r="CV82" s="716"/>
      <c r="CW82" s="716"/>
      <c r="CX82" s="716"/>
      <c r="CY82" s="716"/>
      <c r="CZ82" s="716"/>
      <c r="DA82" s="716"/>
      <c r="DB82" s="716"/>
      <c r="DC82" s="716"/>
      <c r="DD82" s="716"/>
      <c r="DE82" s="716"/>
      <c r="DF82" s="716"/>
      <c r="DG82" s="716"/>
      <c r="DH82" s="716"/>
      <c r="DI82" s="716"/>
      <c r="DJ82" s="716"/>
      <c r="DK82" s="716"/>
      <c r="DL82" s="716"/>
      <c r="DM82" s="716"/>
      <c r="DN82" s="716"/>
      <c r="DO82" s="716"/>
      <c r="DP82" s="716"/>
      <c r="DQ82" s="716"/>
      <c r="DR82" s="716"/>
      <c r="DS82" s="716"/>
      <c r="DT82" s="716"/>
      <c r="DU82" s="716"/>
      <c r="DV82" s="716"/>
      <c r="DW82" s="716"/>
      <c r="DX82" s="716"/>
      <c r="DY82" s="716"/>
      <c r="DZ82" s="716"/>
      <c r="EA82" s="716"/>
      <c r="EB82" s="716"/>
      <c r="EC82" s="716"/>
      <c r="ED82" s="716"/>
      <c r="EE82" s="716"/>
      <c r="EF82" s="716"/>
      <c r="EG82" s="716"/>
      <c r="EH82" s="716"/>
      <c r="EI82" s="716"/>
      <c r="EJ82" s="716"/>
      <c r="EK82" s="717"/>
    </row>
    <row r="83" spans="1:141" s="2" customFormat="1" ht="13.5" customHeight="1" x14ac:dyDescent="0.2">
      <c r="A83" s="731" t="s">
        <v>697</v>
      </c>
      <c r="B83" s="731"/>
      <c r="C83" s="731"/>
      <c r="D83" s="731"/>
      <c r="E83" s="731"/>
      <c r="F83" s="731"/>
      <c r="G83" s="731"/>
      <c r="H83" s="731"/>
      <c r="I83" s="731"/>
      <c r="J83" s="731"/>
      <c r="K83" s="731"/>
      <c r="L83" s="731"/>
      <c r="M83" s="731"/>
      <c r="N83" s="731"/>
      <c r="O83" s="731"/>
      <c r="P83" s="731"/>
      <c r="Q83" s="731"/>
      <c r="R83" s="732" t="s">
        <v>168</v>
      </c>
      <c r="S83" s="733"/>
      <c r="T83" s="733"/>
      <c r="U83" s="733"/>
      <c r="V83" s="716"/>
      <c r="W83" s="716"/>
      <c r="X83" s="716"/>
      <c r="Y83" s="716"/>
      <c r="Z83" s="716"/>
      <c r="AA83" s="716"/>
      <c r="AB83" s="716"/>
      <c r="AC83" s="716"/>
      <c r="AD83" s="716"/>
      <c r="AE83" s="716"/>
      <c r="AF83" s="716"/>
      <c r="AG83" s="716"/>
      <c r="AH83" s="716"/>
      <c r="AI83" s="716"/>
      <c r="AJ83" s="716"/>
      <c r="AK83" s="716"/>
      <c r="AL83" s="716"/>
      <c r="AM83" s="716"/>
      <c r="AN83" s="716"/>
      <c r="AO83" s="716"/>
      <c r="AP83" s="716"/>
      <c r="AQ83" s="716"/>
      <c r="AR83" s="716"/>
      <c r="AS83" s="716"/>
      <c r="AT83" s="716"/>
      <c r="AU83" s="716"/>
      <c r="AV83" s="716"/>
      <c r="AW83" s="716"/>
      <c r="AX83" s="716"/>
      <c r="AY83" s="716"/>
      <c r="AZ83" s="716"/>
      <c r="BA83" s="716"/>
      <c r="BB83" s="716"/>
      <c r="BC83" s="716"/>
      <c r="BD83" s="716"/>
      <c r="BE83" s="716"/>
      <c r="BF83" s="716"/>
      <c r="BG83" s="716"/>
      <c r="BH83" s="716"/>
      <c r="BI83" s="716"/>
      <c r="BJ83" s="716"/>
      <c r="BK83" s="716"/>
      <c r="BL83" s="716"/>
      <c r="BM83" s="716"/>
      <c r="BN83" s="716"/>
      <c r="BO83" s="716"/>
      <c r="BP83" s="716"/>
      <c r="BQ83" s="716"/>
      <c r="BR83" s="716"/>
      <c r="BS83" s="716"/>
      <c r="BT83" s="716"/>
      <c r="BU83" s="716"/>
      <c r="BV83" s="716"/>
      <c r="BW83" s="716"/>
      <c r="BX83" s="716"/>
      <c r="BY83" s="716"/>
      <c r="BZ83" s="716"/>
      <c r="CA83" s="716"/>
      <c r="CB83" s="716"/>
      <c r="CC83" s="716"/>
      <c r="CD83" s="716"/>
      <c r="CE83" s="716"/>
      <c r="CF83" s="716"/>
      <c r="CG83" s="716"/>
      <c r="CH83" s="716"/>
      <c r="CI83" s="716"/>
      <c r="CJ83" s="716"/>
      <c r="CK83" s="716"/>
      <c r="CL83" s="716"/>
      <c r="CM83" s="716"/>
      <c r="CN83" s="716"/>
      <c r="CO83" s="716"/>
      <c r="CP83" s="716"/>
      <c r="CQ83" s="716"/>
      <c r="CR83" s="716"/>
      <c r="CS83" s="716"/>
      <c r="CT83" s="716"/>
      <c r="CU83" s="716"/>
      <c r="CV83" s="716"/>
      <c r="CW83" s="716"/>
      <c r="CX83" s="716"/>
      <c r="CY83" s="716"/>
      <c r="CZ83" s="716"/>
      <c r="DA83" s="716"/>
      <c r="DB83" s="716"/>
      <c r="DC83" s="716"/>
      <c r="DD83" s="716"/>
      <c r="DE83" s="716"/>
      <c r="DF83" s="716"/>
      <c r="DG83" s="716"/>
      <c r="DH83" s="716"/>
      <c r="DI83" s="716"/>
      <c r="DJ83" s="716"/>
      <c r="DK83" s="716"/>
      <c r="DL83" s="716"/>
      <c r="DM83" s="716"/>
      <c r="DN83" s="716"/>
      <c r="DO83" s="716"/>
      <c r="DP83" s="716"/>
      <c r="DQ83" s="716"/>
      <c r="DR83" s="716"/>
      <c r="DS83" s="716"/>
      <c r="DT83" s="716"/>
      <c r="DU83" s="716"/>
      <c r="DV83" s="716"/>
      <c r="DW83" s="716"/>
      <c r="DX83" s="716"/>
      <c r="DY83" s="716"/>
      <c r="DZ83" s="716"/>
      <c r="EA83" s="716"/>
      <c r="EB83" s="716"/>
      <c r="EC83" s="716"/>
      <c r="ED83" s="716"/>
      <c r="EE83" s="716"/>
      <c r="EF83" s="716"/>
      <c r="EG83" s="716"/>
      <c r="EH83" s="716"/>
      <c r="EI83" s="716"/>
      <c r="EJ83" s="716"/>
      <c r="EK83" s="717"/>
    </row>
    <row r="84" spans="1:141" s="2" customFormat="1" ht="13.5" customHeight="1" x14ac:dyDescent="0.2">
      <c r="A84" s="734" t="s">
        <v>698</v>
      </c>
      <c r="B84" s="734"/>
      <c r="C84" s="734"/>
      <c r="D84" s="734"/>
      <c r="E84" s="734"/>
      <c r="F84" s="734"/>
      <c r="G84" s="734"/>
      <c r="H84" s="734"/>
      <c r="I84" s="734"/>
      <c r="J84" s="734"/>
      <c r="K84" s="734"/>
      <c r="L84" s="734"/>
      <c r="M84" s="734"/>
      <c r="N84" s="734"/>
      <c r="O84" s="734"/>
      <c r="P84" s="734"/>
      <c r="Q84" s="734"/>
      <c r="R84" s="728" t="s">
        <v>167</v>
      </c>
      <c r="S84" s="729"/>
      <c r="T84" s="729"/>
      <c r="U84" s="729"/>
      <c r="V84" s="716"/>
      <c r="W84" s="716"/>
      <c r="X84" s="716"/>
      <c r="Y84" s="716"/>
      <c r="Z84" s="716"/>
      <c r="AA84" s="716"/>
      <c r="AB84" s="716"/>
      <c r="AC84" s="716"/>
      <c r="AD84" s="716"/>
      <c r="AE84" s="716"/>
      <c r="AF84" s="716"/>
      <c r="AG84" s="716"/>
      <c r="AH84" s="716"/>
      <c r="AI84" s="716"/>
      <c r="AJ84" s="716"/>
      <c r="AK84" s="716"/>
      <c r="AL84" s="716"/>
      <c r="AM84" s="716"/>
      <c r="AN84" s="716"/>
      <c r="AO84" s="716"/>
      <c r="AP84" s="716"/>
      <c r="AQ84" s="716"/>
      <c r="AR84" s="716"/>
      <c r="AS84" s="716"/>
      <c r="AT84" s="716"/>
      <c r="AU84" s="716"/>
      <c r="AV84" s="716"/>
      <c r="AW84" s="716"/>
      <c r="AX84" s="716"/>
      <c r="AY84" s="716"/>
      <c r="AZ84" s="716"/>
      <c r="BA84" s="716"/>
      <c r="BB84" s="716"/>
      <c r="BC84" s="716"/>
      <c r="BD84" s="716"/>
      <c r="BE84" s="716"/>
      <c r="BF84" s="716"/>
      <c r="BG84" s="716"/>
      <c r="BH84" s="716"/>
      <c r="BI84" s="716"/>
      <c r="BJ84" s="716"/>
      <c r="BK84" s="716"/>
      <c r="BL84" s="716"/>
      <c r="BM84" s="716"/>
      <c r="BN84" s="716"/>
      <c r="BO84" s="716"/>
      <c r="BP84" s="716"/>
      <c r="BQ84" s="716"/>
      <c r="BR84" s="716"/>
      <c r="BS84" s="716"/>
      <c r="BT84" s="716"/>
      <c r="BU84" s="716"/>
      <c r="BV84" s="716"/>
      <c r="BW84" s="716"/>
      <c r="BX84" s="716"/>
      <c r="BY84" s="716"/>
      <c r="BZ84" s="716"/>
      <c r="CA84" s="716"/>
      <c r="CB84" s="716"/>
      <c r="CC84" s="716"/>
      <c r="CD84" s="716"/>
      <c r="CE84" s="716"/>
      <c r="CF84" s="716"/>
      <c r="CG84" s="716"/>
      <c r="CH84" s="716"/>
      <c r="CI84" s="716"/>
      <c r="CJ84" s="716"/>
      <c r="CK84" s="716"/>
      <c r="CL84" s="716"/>
      <c r="CM84" s="716"/>
      <c r="CN84" s="716"/>
      <c r="CO84" s="716"/>
      <c r="CP84" s="716"/>
      <c r="CQ84" s="716"/>
      <c r="CR84" s="716"/>
      <c r="CS84" s="716"/>
      <c r="CT84" s="716"/>
      <c r="CU84" s="716"/>
      <c r="CV84" s="716"/>
      <c r="CW84" s="716"/>
      <c r="CX84" s="716"/>
      <c r="CY84" s="716"/>
      <c r="CZ84" s="716"/>
      <c r="DA84" s="716"/>
      <c r="DB84" s="716"/>
      <c r="DC84" s="716"/>
      <c r="DD84" s="716"/>
      <c r="DE84" s="716"/>
      <c r="DF84" s="716"/>
      <c r="DG84" s="716"/>
      <c r="DH84" s="716"/>
      <c r="DI84" s="716"/>
      <c r="DJ84" s="716"/>
      <c r="DK84" s="716"/>
      <c r="DL84" s="716"/>
      <c r="DM84" s="716"/>
      <c r="DN84" s="716"/>
      <c r="DO84" s="716"/>
      <c r="DP84" s="716"/>
      <c r="DQ84" s="716"/>
      <c r="DR84" s="716"/>
      <c r="DS84" s="716"/>
      <c r="DT84" s="716"/>
      <c r="DU84" s="716"/>
      <c r="DV84" s="716"/>
      <c r="DW84" s="716"/>
      <c r="DX84" s="716"/>
      <c r="DY84" s="716"/>
      <c r="DZ84" s="716"/>
      <c r="EA84" s="716"/>
      <c r="EB84" s="716"/>
      <c r="EC84" s="716"/>
      <c r="ED84" s="716"/>
      <c r="EE84" s="716"/>
      <c r="EF84" s="716"/>
      <c r="EG84" s="716"/>
      <c r="EH84" s="716"/>
      <c r="EI84" s="716"/>
      <c r="EJ84" s="716"/>
      <c r="EK84" s="717"/>
    </row>
    <row r="85" spans="1:141" s="2" customFormat="1" ht="11.25" x14ac:dyDescent="0.2">
      <c r="A85" s="720" t="s">
        <v>801</v>
      </c>
      <c r="B85" s="720"/>
      <c r="C85" s="720"/>
      <c r="D85" s="720"/>
      <c r="E85" s="720"/>
      <c r="F85" s="720"/>
      <c r="G85" s="720"/>
      <c r="H85" s="720"/>
      <c r="I85" s="720"/>
      <c r="J85" s="720"/>
      <c r="K85" s="720"/>
      <c r="L85" s="720"/>
      <c r="M85" s="720"/>
      <c r="N85" s="720"/>
      <c r="O85" s="720"/>
      <c r="P85" s="720"/>
      <c r="Q85" s="720"/>
      <c r="R85" s="728" t="s">
        <v>166</v>
      </c>
      <c r="S85" s="729"/>
      <c r="T85" s="729"/>
      <c r="U85" s="729"/>
      <c r="V85" s="716"/>
      <c r="W85" s="716"/>
      <c r="X85" s="716"/>
      <c r="Y85" s="716"/>
      <c r="Z85" s="716"/>
      <c r="AA85" s="716"/>
      <c r="AB85" s="716"/>
      <c r="AC85" s="716"/>
      <c r="AD85" s="716"/>
      <c r="AE85" s="716"/>
      <c r="AF85" s="716"/>
      <c r="AG85" s="716"/>
      <c r="AH85" s="716"/>
      <c r="AI85" s="716"/>
      <c r="AJ85" s="716"/>
      <c r="AK85" s="716"/>
      <c r="AL85" s="716"/>
      <c r="AM85" s="716"/>
      <c r="AN85" s="716"/>
      <c r="AO85" s="716"/>
      <c r="AP85" s="716"/>
      <c r="AQ85" s="716"/>
      <c r="AR85" s="716"/>
      <c r="AS85" s="716"/>
      <c r="AT85" s="716"/>
      <c r="AU85" s="716"/>
      <c r="AV85" s="716"/>
      <c r="AW85" s="716"/>
      <c r="AX85" s="716"/>
      <c r="AY85" s="716"/>
      <c r="AZ85" s="716"/>
      <c r="BA85" s="716"/>
      <c r="BB85" s="716"/>
      <c r="BC85" s="716"/>
      <c r="BD85" s="716"/>
      <c r="BE85" s="716"/>
      <c r="BF85" s="716"/>
      <c r="BG85" s="716"/>
      <c r="BH85" s="716"/>
      <c r="BI85" s="716"/>
      <c r="BJ85" s="716"/>
      <c r="BK85" s="716"/>
      <c r="BL85" s="716"/>
      <c r="BM85" s="716"/>
      <c r="BN85" s="716"/>
      <c r="BO85" s="716"/>
      <c r="BP85" s="716"/>
      <c r="BQ85" s="716"/>
      <c r="BR85" s="716"/>
      <c r="BS85" s="716"/>
      <c r="BT85" s="716"/>
      <c r="BU85" s="716"/>
      <c r="BV85" s="716"/>
      <c r="BW85" s="716"/>
      <c r="BX85" s="716"/>
      <c r="BY85" s="716"/>
      <c r="BZ85" s="716"/>
      <c r="CA85" s="716"/>
      <c r="CB85" s="716"/>
      <c r="CC85" s="716"/>
      <c r="CD85" s="716"/>
      <c r="CE85" s="716"/>
      <c r="CF85" s="716"/>
      <c r="CG85" s="716"/>
      <c r="CH85" s="716"/>
      <c r="CI85" s="716"/>
      <c r="CJ85" s="716"/>
      <c r="CK85" s="716"/>
      <c r="CL85" s="716"/>
      <c r="CM85" s="716"/>
      <c r="CN85" s="716"/>
      <c r="CO85" s="716"/>
      <c r="CP85" s="716"/>
      <c r="CQ85" s="716"/>
      <c r="CR85" s="716"/>
      <c r="CS85" s="716"/>
      <c r="CT85" s="716"/>
      <c r="CU85" s="716"/>
      <c r="CV85" s="716"/>
      <c r="CW85" s="716"/>
      <c r="CX85" s="716"/>
      <c r="CY85" s="716"/>
      <c r="CZ85" s="716"/>
      <c r="DA85" s="716"/>
      <c r="DB85" s="716"/>
      <c r="DC85" s="716"/>
      <c r="DD85" s="716"/>
      <c r="DE85" s="716"/>
      <c r="DF85" s="716"/>
      <c r="DG85" s="716"/>
      <c r="DH85" s="716"/>
      <c r="DI85" s="716"/>
      <c r="DJ85" s="716"/>
      <c r="DK85" s="716"/>
      <c r="DL85" s="716"/>
      <c r="DM85" s="716"/>
      <c r="DN85" s="716"/>
      <c r="DO85" s="716"/>
      <c r="DP85" s="716"/>
      <c r="DQ85" s="716"/>
      <c r="DR85" s="716"/>
      <c r="DS85" s="716"/>
      <c r="DT85" s="716"/>
      <c r="DU85" s="716"/>
      <c r="DV85" s="716"/>
      <c r="DW85" s="716"/>
      <c r="DX85" s="716"/>
      <c r="DY85" s="716"/>
      <c r="DZ85" s="716"/>
      <c r="EA85" s="716"/>
      <c r="EB85" s="716"/>
      <c r="EC85" s="716"/>
      <c r="ED85" s="716"/>
      <c r="EE85" s="716"/>
      <c r="EF85" s="716"/>
      <c r="EG85" s="716"/>
      <c r="EH85" s="716"/>
      <c r="EI85" s="716"/>
      <c r="EJ85" s="716"/>
      <c r="EK85" s="717"/>
    </row>
    <row r="86" spans="1:141" s="2" customFormat="1" ht="11.25" x14ac:dyDescent="0.2">
      <c r="A86" s="722" t="s">
        <v>802</v>
      </c>
      <c r="B86" s="722"/>
      <c r="C86" s="722"/>
      <c r="D86" s="722"/>
      <c r="E86" s="722"/>
      <c r="F86" s="722"/>
      <c r="G86" s="722"/>
      <c r="H86" s="722"/>
      <c r="I86" s="722"/>
      <c r="J86" s="722"/>
      <c r="K86" s="722"/>
      <c r="L86" s="722"/>
      <c r="M86" s="722"/>
      <c r="N86" s="722"/>
      <c r="O86" s="722"/>
      <c r="P86" s="722"/>
      <c r="Q86" s="722"/>
      <c r="R86" s="728"/>
      <c r="S86" s="729"/>
      <c r="T86" s="729"/>
      <c r="U86" s="729"/>
      <c r="V86" s="716"/>
      <c r="W86" s="716"/>
      <c r="X86" s="716"/>
      <c r="Y86" s="716"/>
      <c r="Z86" s="716"/>
      <c r="AA86" s="716"/>
      <c r="AB86" s="716"/>
      <c r="AC86" s="716"/>
      <c r="AD86" s="716"/>
      <c r="AE86" s="716"/>
      <c r="AF86" s="716"/>
      <c r="AG86" s="716"/>
      <c r="AH86" s="716"/>
      <c r="AI86" s="716"/>
      <c r="AJ86" s="716"/>
      <c r="AK86" s="716"/>
      <c r="AL86" s="716"/>
      <c r="AM86" s="716"/>
      <c r="AN86" s="716"/>
      <c r="AO86" s="716"/>
      <c r="AP86" s="716"/>
      <c r="AQ86" s="716"/>
      <c r="AR86" s="716"/>
      <c r="AS86" s="716"/>
      <c r="AT86" s="716"/>
      <c r="AU86" s="716"/>
      <c r="AV86" s="716"/>
      <c r="AW86" s="716"/>
      <c r="AX86" s="716"/>
      <c r="AY86" s="716"/>
      <c r="AZ86" s="716"/>
      <c r="BA86" s="716"/>
      <c r="BB86" s="716"/>
      <c r="BC86" s="716"/>
      <c r="BD86" s="716"/>
      <c r="BE86" s="716"/>
      <c r="BF86" s="716"/>
      <c r="BG86" s="716"/>
      <c r="BH86" s="716"/>
      <c r="BI86" s="716"/>
      <c r="BJ86" s="716"/>
      <c r="BK86" s="716"/>
      <c r="BL86" s="716"/>
      <c r="BM86" s="716"/>
      <c r="BN86" s="716"/>
      <c r="BO86" s="716"/>
      <c r="BP86" s="716"/>
      <c r="BQ86" s="716"/>
      <c r="BR86" s="716"/>
      <c r="BS86" s="716"/>
      <c r="BT86" s="716"/>
      <c r="BU86" s="716"/>
      <c r="BV86" s="716"/>
      <c r="BW86" s="716"/>
      <c r="BX86" s="716"/>
      <c r="BY86" s="716"/>
      <c r="BZ86" s="716"/>
      <c r="CA86" s="716"/>
      <c r="CB86" s="716"/>
      <c r="CC86" s="716"/>
      <c r="CD86" s="716"/>
      <c r="CE86" s="716"/>
      <c r="CF86" s="716"/>
      <c r="CG86" s="716"/>
      <c r="CH86" s="716"/>
      <c r="CI86" s="716"/>
      <c r="CJ86" s="716"/>
      <c r="CK86" s="716"/>
      <c r="CL86" s="716"/>
      <c r="CM86" s="716"/>
      <c r="CN86" s="716"/>
      <c r="CO86" s="716"/>
      <c r="CP86" s="716"/>
      <c r="CQ86" s="716"/>
      <c r="CR86" s="716"/>
      <c r="CS86" s="716"/>
      <c r="CT86" s="716"/>
      <c r="CU86" s="716"/>
      <c r="CV86" s="716"/>
      <c r="CW86" s="716"/>
      <c r="CX86" s="716"/>
      <c r="CY86" s="716"/>
      <c r="CZ86" s="716"/>
      <c r="DA86" s="716"/>
      <c r="DB86" s="716"/>
      <c r="DC86" s="716"/>
      <c r="DD86" s="716"/>
      <c r="DE86" s="716"/>
      <c r="DF86" s="716"/>
      <c r="DG86" s="716"/>
      <c r="DH86" s="716"/>
      <c r="DI86" s="716"/>
      <c r="DJ86" s="716"/>
      <c r="DK86" s="716"/>
      <c r="DL86" s="716"/>
      <c r="DM86" s="716"/>
      <c r="DN86" s="716"/>
      <c r="DO86" s="716"/>
      <c r="DP86" s="716"/>
      <c r="DQ86" s="716"/>
      <c r="DR86" s="716"/>
      <c r="DS86" s="716"/>
      <c r="DT86" s="716"/>
      <c r="DU86" s="716"/>
      <c r="DV86" s="716"/>
      <c r="DW86" s="716"/>
      <c r="DX86" s="716"/>
      <c r="DY86" s="716"/>
      <c r="DZ86" s="716"/>
      <c r="EA86" s="716"/>
      <c r="EB86" s="716"/>
      <c r="EC86" s="716"/>
      <c r="ED86" s="716"/>
      <c r="EE86" s="716"/>
      <c r="EF86" s="716"/>
      <c r="EG86" s="716"/>
      <c r="EH86" s="716"/>
      <c r="EI86" s="716"/>
      <c r="EJ86" s="716"/>
      <c r="EK86" s="717"/>
    </row>
    <row r="87" spans="1:141" s="2" customFormat="1" ht="13.5" customHeight="1" x14ac:dyDescent="0.2">
      <c r="A87" s="722" t="s">
        <v>700</v>
      </c>
      <c r="B87" s="722"/>
      <c r="C87" s="722"/>
      <c r="D87" s="722"/>
      <c r="E87" s="722"/>
      <c r="F87" s="722"/>
      <c r="G87" s="722"/>
      <c r="H87" s="722"/>
      <c r="I87" s="722"/>
      <c r="J87" s="722"/>
      <c r="K87" s="722"/>
      <c r="L87" s="722"/>
      <c r="M87" s="722"/>
      <c r="N87" s="722"/>
      <c r="O87" s="722"/>
      <c r="P87" s="722"/>
      <c r="Q87" s="722"/>
      <c r="R87" s="728" t="s">
        <v>165</v>
      </c>
      <c r="S87" s="729"/>
      <c r="T87" s="729"/>
      <c r="U87" s="729"/>
      <c r="V87" s="716"/>
      <c r="W87" s="716"/>
      <c r="X87" s="716"/>
      <c r="Y87" s="716"/>
      <c r="Z87" s="716"/>
      <c r="AA87" s="716"/>
      <c r="AB87" s="716"/>
      <c r="AC87" s="716"/>
      <c r="AD87" s="716"/>
      <c r="AE87" s="716"/>
      <c r="AF87" s="716"/>
      <c r="AG87" s="716"/>
      <c r="AH87" s="716"/>
      <c r="AI87" s="716"/>
      <c r="AJ87" s="716"/>
      <c r="AK87" s="716"/>
      <c r="AL87" s="716"/>
      <c r="AM87" s="716"/>
      <c r="AN87" s="716"/>
      <c r="AO87" s="716"/>
      <c r="AP87" s="716"/>
      <c r="AQ87" s="716"/>
      <c r="AR87" s="716"/>
      <c r="AS87" s="716"/>
      <c r="AT87" s="716"/>
      <c r="AU87" s="716"/>
      <c r="AV87" s="716"/>
      <c r="AW87" s="716"/>
      <c r="AX87" s="716"/>
      <c r="AY87" s="716"/>
      <c r="AZ87" s="716"/>
      <c r="BA87" s="716"/>
      <c r="BB87" s="716"/>
      <c r="BC87" s="716"/>
      <c r="BD87" s="716"/>
      <c r="BE87" s="716"/>
      <c r="BF87" s="716"/>
      <c r="BG87" s="716"/>
      <c r="BH87" s="716"/>
      <c r="BI87" s="716"/>
      <c r="BJ87" s="716"/>
      <c r="BK87" s="716"/>
      <c r="BL87" s="716"/>
      <c r="BM87" s="716"/>
      <c r="BN87" s="716"/>
      <c r="BO87" s="716"/>
      <c r="BP87" s="716"/>
      <c r="BQ87" s="716"/>
      <c r="BR87" s="716"/>
      <c r="BS87" s="716"/>
      <c r="BT87" s="716"/>
      <c r="BU87" s="716"/>
      <c r="BV87" s="716"/>
      <c r="BW87" s="716"/>
      <c r="BX87" s="716"/>
      <c r="BY87" s="716"/>
      <c r="BZ87" s="716"/>
      <c r="CA87" s="716"/>
      <c r="CB87" s="716"/>
      <c r="CC87" s="716"/>
      <c r="CD87" s="716"/>
      <c r="CE87" s="716"/>
      <c r="CF87" s="716"/>
      <c r="CG87" s="716"/>
      <c r="CH87" s="716"/>
      <c r="CI87" s="716"/>
      <c r="CJ87" s="716"/>
      <c r="CK87" s="716"/>
      <c r="CL87" s="716"/>
      <c r="CM87" s="716"/>
      <c r="CN87" s="716"/>
      <c r="CO87" s="716"/>
      <c r="CP87" s="716"/>
      <c r="CQ87" s="716"/>
      <c r="CR87" s="716"/>
      <c r="CS87" s="716"/>
      <c r="CT87" s="716"/>
      <c r="CU87" s="716"/>
      <c r="CV87" s="716"/>
      <c r="CW87" s="716"/>
      <c r="CX87" s="716"/>
      <c r="CY87" s="716"/>
      <c r="CZ87" s="716"/>
      <c r="DA87" s="716"/>
      <c r="DB87" s="716"/>
      <c r="DC87" s="716"/>
      <c r="DD87" s="716"/>
      <c r="DE87" s="716"/>
      <c r="DF87" s="716"/>
      <c r="DG87" s="716"/>
      <c r="DH87" s="716"/>
      <c r="DI87" s="716"/>
      <c r="DJ87" s="716"/>
      <c r="DK87" s="716"/>
      <c r="DL87" s="716"/>
      <c r="DM87" s="716"/>
      <c r="DN87" s="716"/>
      <c r="DO87" s="716"/>
      <c r="DP87" s="716"/>
      <c r="DQ87" s="716"/>
      <c r="DR87" s="716"/>
      <c r="DS87" s="716"/>
      <c r="DT87" s="716"/>
      <c r="DU87" s="716"/>
      <c r="DV87" s="716"/>
      <c r="DW87" s="716"/>
      <c r="DX87" s="716"/>
      <c r="DY87" s="716"/>
      <c r="DZ87" s="716"/>
      <c r="EA87" s="716"/>
      <c r="EB87" s="716"/>
      <c r="EC87" s="716"/>
      <c r="ED87" s="716"/>
      <c r="EE87" s="716"/>
      <c r="EF87" s="716"/>
      <c r="EG87" s="716"/>
      <c r="EH87" s="716"/>
      <c r="EI87" s="716"/>
      <c r="EJ87" s="716"/>
      <c r="EK87" s="717"/>
    </row>
    <row r="88" spans="1:141" s="2" customFormat="1" ht="13.5" customHeight="1" x14ac:dyDescent="0.2">
      <c r="A88" s="722" t="s">
        <v>701</v>
      </c>
      <c r="B88" s="722"/>
      <c r="C88" s="722"/>
      <c r="D88" s="722"/>
      <c r="E88" s="722"/>
      <c r="F88" s="722"/>
      <c r="G88" s="722"/>
      <c r="H88" s="722"/>
      <c r="I88" s="722"/>
      <c r="J88" s="722"/>
      <c r="K88" s="722"/>
      <c r="L88" s="722"/>
      <c r="M88" s="722"/>
      <c r="N88" s="722"/>
      <c r="O88" s="722"/>
      <c r="P88" s="722"/>
      <c r="Q88" s="722"/>
      <c r="R88" s="728" t="s">
        <v>164</v>
      </c>
      <c r="S88" s="729"/>
      <c r="T88" s="729"/>
      <c r="U88" s="729"/>
      <c r="V88" s="716"/>
      <c r="W88" s="716"/>
      <c r="X88" s="716"/>
      <c r="Y88" s="716"/>
      <c r="Z88" s="716"/>
      <c r="AA88" s="716"/>
      <c r="AB88" s="716"/>
      <c r="AC88" s="716"/>
      <c r="AD88" s="716"/>
      <c r="AE88" s="716"/>
      <c r="AF88" s="716"/>
      <c r="AG88" s="716"/>
      <c r="AH88" s="716"/>
      <c r="AI88" s="716"/>
      <c r="AJ88" s="716"/>
      <c r="AK88" s="716"/>
      <c r="AL88" s="716"/>
      <c r="AM88" s="716"/>
      <c r="AN88" s="716"/>
      <c r="AO88" s="716"/>
      <c r="AP88" s="716"/>
      <c r="AQ88" s="716"/>
      <c r="AR88" s="716"/>
      <c r="AS88" s="716"/>
      <c r="AT88" s="716"/>
      <c r="AU88" s="716"/>
      <c r="AV88" s="716"/>
      <c r="AW88" s="716"/>
      <c r="AX88" s="716"/>
      <c r="AY88" s="716"/>
      <c r="AZ88" s="716"/>
      <c r="BA88" s="716"/>
      <c r="BB88" s="716"/>
      <c r="BC88" s="716"/>
      <c r="BD88" s="716"/>
      <c r="BE88" s="716"/>
      <c r="BF88" s="716"/>
      <c r="BG88" s="716"/>
      <c r="BH88" s="716"/>
      <c r="BI88" s="716"/>
      <c r="BJ88" s="716"/>
      <c r="BK88" s="716"/>
      <c r="BL88" s="716"/>
      <c r="BM88" s="716"/>
      <c r="BN88" s="716"/>
      <c r="BO88" s="716"/>
      <c r="BP88" s="716"/>
      <c r="BQ88" s="716"/>
      <c r="BR88" s="716"/>
      <c r="BS88" s="716"/>
      <c r="BT88" s="716"/>
      <c r="BU88" s="716"/>
      <c r="BV88" s="716"/>
      <c r="BW88" s="716"/>
      <c r="BX88" s="716"/>
      <c r="BY88" s="716"/>
      <c r="BZ88" s="716"/>
      <c r="CA88" s="716"/>
      <c r="CB88" s="716"/>
      <c r="CC88" s="716"/>
      <c r="CD88" s="716"/>
      <c r="CE88" s="716"/>
      <c r="CF88" s="716"/>
      <c r="CG88" s="716"/>
      <c r="CH88" s="716"/>
      <c r="CI88" s="716"/>
      <c r="CJ88" s="716"/>
      <c r="CK88" s="716"/>
      <c r="CL88" s="716"/>
      <c r="CM88" s="716"/>
      <c r="CN88" s="716"/>
      <c r="CO88" s="716"/>
      <c r="CP88" s="716"/>
      <c r="CQ88" s="716"/>
      <c r="CR88" s="716"/>
      <c r="CS88" s="716"/>
      <c r="CT88" s="716"/>
      <c r="CU88" s="716"/>
      <c r="CV88" s="716"/>
      <c r="CW88" s="716"/>
      <c r="CX88" s="716"/>
      <c r="CY88" s="716"/>
      <c r="CZ88" s="716"/>
      <c r="DA88" s="716"/>
      <c r="DB88" s="716"/>
      <c r="DC88" s="716"/>
      <c r="DD88" s="716"/>
      <c r="DE88" s="716"/>
      <c r="DF88" s="716"/>
      <c r="DG88" s="716"/>
      <c r="DH88" s="716"/>
      <c r="DI88" s="716"/>
      <c r="DJ88" s="716"/>
      <c r="DK88" s="716"/>
      <c r="DL88" s="716"/>
      <c r="DM88" s="716"/>
      <c r="DN88" s="716"/>
      <c r="DO88" s="716"/>
      <c r="DP88" s="716"/>
      <c r="DQ88" s="716"/>
      <c r="DR88" s="716"/>
      <c r="DS88" s="716"/>
      <c r="DT88" s="716"/>
      <c r="DU88" s="716"/>
      <c r="DV88" s="716"/>
      <c r="DW88" s="716"/>
      <c r="DX88" s="716"/>
      <c r="DY88" s="716"/>
      <c r="DZ88" s="716"/>
      <c r="EA88" s="716"/>
      <c r="EB88" s="716"/>
      <c r="EC88" s="716"/>
      <c r="ED88" s="716"/>
      <c r="EE88" s="716"/>
      <c r="EF88" s="716"/>
      <c r="EG88" s="716"/>
      <c r="EH88" s="716"/>
      <c r="EI88" s="716"/>
      <c r="EJ88" s="716"/>
      <c r="EK88" s="717"/>
    </row>
    <row r="89" spans="1:141" s="2" customFormat="1" ht="13.5" customHeight="1" x14ac:dyDescent="0.2">
      <c r="A89" s="722" t="s">
        <v>702</v>
      </c>
      <c r="B89" s="722"/>
      <c r="C89" s="722"/>
      <c r="D89" s="722"/>
      <c r="E89" s="722"/>
      <c r="F89" s="722"/>
      <c r="G89" s="722"/>
      <c r="H89" s="722"/>
      <c r="I89" s="722"/>
      <c r="J89" s="722"/>
      <c r="K89" s="722"/>
      <c r="L89" s="722"/>
      <c r="M89" s="722"/>
      <c r="N89" s="722"/>
      <c r="O89" s="722"/>
      <c r="P89" s="722"/>
      <c r="Q89" s="722"/>
      <c r="R89" s="728" t="s">
        <v>821</v>
      </c>
      <c r="S89" s="729"/>
      <c r="T89" s="729"/>
      <c r="U89" s="729"/>
      <c r="V89" s="716"/>
      <c r="W89" s="716"/>
      <c r="X89" s="716"/>
      <c r="Y89" s="716"/>
      <c r="Z89" s="716"/>
      <c r="AA89" s="716"/>
      <c r="AB89" s="716"/>
      <c r="AC89" s="716"/>
      <c r="AD89" s="716"/>
      <c r="AE89" s="716"/>
      <c r="AF89" s="716"/>
      <c r="AG89" s="716"/>
      <c r="AH89" s="716"/>
      <c r="AI89" s="716"/>
      <c r="AJ89" s="716"/>
      <c r="AK89" s="716"/>
      <c r="AL89" s="716"/>
      <c r="AM89" s="716"/>
      <c r="AN89" s="716"/>
      <c r="AO89" s="716"/>
      <c r="AP89" s="716"/>
      <c r="AQ89" s="716"/>
      <c r="AR89" s="716"/>
      <c r="AS89" s="716"/>
      <c r="AT89" s="716"/>
      <c r="AU89" s="716"/>
      <c r="AV89" s="716"/>
      <c r="AW89" s="716"/>
      <c r="AX89" s="716"/>
      <c r="AY89" s="716"/>
      <c r="AZ89" s="716"/>
      <c r="BA89" s="716"/>
      <c r="BB89" s="716"/>
      <c r="BC89" s="716"/>
      <c r="BD89" s="716"/>
      <c r="BE89" s="716"/>
      <c r="BF89" s="716"/>
      <c r="BG89" s="716"/>
      <c r="BH89" s="716"/>
      <c r="BI89" s="716"/>
      <c r="BJ89" s="716"/>
      <c r="BK89" s="716"/>
      <c r="BL89" s="716"/>
      <c r="BM89" s="716"/>
      <c r="BN89" s="716"/>
      <c r="BO89" s="716"/>
      <c r="BP89" s="716"/>
      <c r="BQ89" s="716"/>
      <c r="BR89" s="716"/>
      <c r="BS89" s="716"/>
      <c r="BT89" s="716"/>
      <c r="BU89" s="716"/>
      <c r="BV89" s="716"/>
      <c r="BW89" s="716"/>
      <c r="BX89" s="716"/>
      <c r="BY89" s="716"/>
      <c r="BZ89" s="716"/>
      <c r="CA89" s="716"/>
      <c r="CB89" s="716"/>
      <c r="CC89" s="716"/>
      <c r="CD89" s="716"/>
      <c r="CE89" s="716"/>
      <c r="CF89" s="716"/>
      <c r="CG89" s="716"/>
      <c r="CH89" s="716"/>
      <c r="CI89" s="716"/>
      <c r="CJ89" s="716"/>
      <c r="CK89" s="716"/>
      <c r="CL89" s="716"/>
      <c r="CM89" s="716"/>
      <c r="CN89" s="716"/>
      <c r="CO89" s="716"/>
      <c r="CP89" s="716"/>
      <c r="CQ89" s="716"/>
      <c r="CR89" s="716"/>
      <c r="CS89" s="716"/>
      <c r="CT89" s="716"/>
      <c r="CU89" s="716"/>
      <c r="CV89" s="716"/>
      <c r="CW89" s="716"/>
      <c r="CX89" s="716"/>
      <c r="CY89" s="716"/>
      <c r="CZ89" s="716"/>
      <c r="DA89" s="716"/>
      <c r="DB89" s="716"/>
      <c r="DC89" s="716"/>
      <c r="DD89" s="716"/>
      <c r="DE89" s="716"/>
      <c r="DF89" s="716"/>
      <c r="DG89" s="716"/>
      <c r="DH89" s="716"/>
      <c r="DI89" s="716"/>
      <c r="DJ89" s="716"/>
      <c r="DK89" s="716"/>
      <c r="DL89" s="716"/>
      <c r="DM89" s="716"/>
      <c r="DN89" s="716"/>
      <c r="DO89" s="716"/>
      <c r="DP89" s="716"/>
      <c r="DQ89" s="716"/>
      <c r="DR89" s="716"/>
      <c r="DS89" s="716"/>
      <c r="DT89" s="716"/>
      <c r="DU89" s="716"/>
      <c r="DV89" s="716"/>
      <c r="DW89" s="716"/>
      <c r="DX89" s="716"/>
      <c r="DY89" s="716"/>
      <c r="DZ89" s="716"/>
      <c r="EA89" s="716"/>
      <c r="EB89" s="716"/>
      <c r="EC89" s="716"/>
      <c r="ED89" s="716"/>
      <c r="EE89" s="716"/>
      <c r="EF89" s="716"/>
      <c r="EG89" s="716"/>
      <c r="EH89" s="716"/>
      <c r="EI89" s="716"/>
      <c r="EJ89" s="716"/>
      <c r="EK89" s="717"/>
    </row>
    <row r="90" spans="1:141" s="2" customFormat="1" ht="13.5" customHeight="1" x14ac:dyDescent="0.2">
      <c r="A90" s="722" t="s">
        <v>703</v>
      </c>
      <c r="B90" s="722"/>
      <c r="C90" s="722"/>
      <c r="D90" s="722"/>
      <c r="E90" s="722"/>
      <c r="F90" s="722"/>
      <c r="G90" s="722"/>
      <c r="H90" s="722"/>
      <c r="I90" s="722"/>
      <c r="J90" s="722"/>
      <c r="K90" s="722"/>
      <c r="L90" s="722"/>
      <c r="M90" s="722"/>
      <c r="N90" s="722"/>
      <c r="O90" s="722"/>
      <c r="P90" s="722"/>
      <c r="Q90" s="722"/>
      <c r="R90" s="728" t="s">
        <v>822</v>
      </c>
      <c r="S90" s="729"/>
      <c r="T90" s="729"/>
      <c r="U90" s="729"/>
      <c r="V90" s="716"/>
      <c r="W90" s="716"/>
      <c r="X90" s="716"/>
      <c r="Y90" s="716"/>
      <c r="Z90" s="716"/>
      <c r="AA90" s="716"/>
      <c r="AB90" s="716"/>
      <c r="AC90" s="716"/>
      <c r="AD90" s="716"/>
      <c r="AE90" s="716"/>
      <c r="AF90" s="716"/>
      <c r="AG90" s="716"/>
      <c r="AH90" s="716"/>
      <c r="AI90" s="716"/>
      <c r="AJ90" s="716"/>
      <c r="AK90" s="716"/>
      <c r="AL90" s="716"/>
      <c r="AM90" s="716"/>
      <c r="AN90" s="716"/>
      <c r="AO90" s="716"/>
      <c r="AP90" s="716"/>
      <c r="AQ90" s="716"/>
      <c r="AR90" s="716"/>
      <c r="AS90" s="716"/>
      <c r="AT90" s="716"/>
      <c r="AU90" s="716"/>
      <c r="AV90" s="716"/>
      <c r="AW90" s="716"/>
      <c r="AX90" s="716"/>
      <c r="AY90" s="716"/>
      <c r="AZ90" s="716"/>
      <c r="BA90" s="716"/>
      <c r="BB90" s="716"/>
      <c r="BC90" s="716"/>
      <c r="BD90" s="716"/>
      <c r="BE90" s="716"/>
      <c r="BF90" s="716"/>
      <c r="BG90" s="716"/>
      <c r="BH90" s="716"/>
      <c r="BI90" s="716"/>
      <c r="BJ90" s="716"/>
      <c r="BK90" s="716"/>
      <c r="BL90" s="716"/>
      <c r="BM90" s="716"/>
      <c r="BN90" s="716"/>
      <c r="BO90" s="716"/>
      <c r="BP90" s="716"/>
      <c r="BQ90" s="716"/>
      <c r="BR90" s="716"/>
      <c r="BS90" s="716"/>
      <c r="BT90" s="716"/>
      <c r="BU90" s="716"/>
      <c r="BV90" s="716"/>
      <c r="BW90" s="716"/>
      <c r="BX90" s="716"/>
      <c r="BY90" s="716"/>
      <c r="BZ90" s="716"/>
      <c r="CA90" s="716"/>
      <c r="CB90" s="716"/>
      <c r="CC90" s="716"/>
      <c r="CD90" s="716"/>
      <c r="CE90" s="716"/>
      <c r="CF90" s="716"/>
      <c r="CG90" s="716"/>
      <c r="CH90" s="716"/>
      <c r="CI90" s="716"/>
      <c r="CJ90" s="716"/>
      <c r="CK90" s="716"/>
      <c r="CL90" s="716"/>
      <c r="CM90" s="716"/>
      <c r="CN90" s="716"/>
      <c r="CO90" s="716"/>
      <c r="CP90" s="716"/>
      <c r="CQ90" s="716"/>
      <c r="CR90" s="716"/>
      <c r="CS90" s="716"/>
      <c r="CT90" s="716"/>
      <c r="CU90" s="716"/>
      <c r="CV90" s="716"/>
      <c r="CW90" s="716"/>
      <c r="CX90" s="716"/>
      <c r="CY90" s="716"/>
      <c r="CZ90" s="716"/>
      <c r="DA90" s="716"/>
      <c r="DB90" s="716"/>
      <c r="DC90" s="716"/>
      <c r="DD90" s="716"/>
      <c r="DE90" s="716"/>
      <c r="DF90" s="716"/>
      <c r="DG90" s="716"/>
      <c r="DH90" s="716"/>
      <c r="DI90" s="716"/>
      <c r="DJ90" s="716"/>
      <c r="DK90" s="716"/>
      <c r="DL90" s="716"/>
      <c r="DM90" s="716"/>
      <c r="DN90" s="716"/>
      <c r="DO90" s="716"/>
      <c r="DP90" s="716"/>
      <c r="DQ90" s="716"/>
      <c r="DR90" s="716"/>
      <c r="DS90" s="716"/>
      <c r="DT90" s="716"/>
      <c r="DU90" s="716"/>
      <c r="DV90" s="716"/>
      <c r="DW90" s="716"/>
      <c r="DX90" s="716"/>
      <c r="DY90" s="716"/>
      <c r="DZ90" s="716"/>
      <c r="EA90" s="716"/>
      <c r="EB90" s="716"/>
      <c r="EC90" s="716"/>
      <c r="ED90" s="716"/>
      <c r="EE90" s="716"/>
      <c r="EF90" s="716"/>
      <c r="EG90" s="716"/>
      <c r="EH90" s="716"/>
      <c r="EI90" s="716"/>
      <c r="EJ90" s="716"/>
      <c r="EK90" s="717"/>
    </row>
    <row r="91" spans="1:141" s="2" customFormat="1" ht="13.5" customHeight="1" x14ac:dyDescent="0.2">
      <c r="A91" s="722" t="s">
        <v>704</v>
      </c>
      <c r="B91" s="722"/>
      <c r="C91" s="722"/>
      <c r="D91" s="722"/>
      <c r="E91" s="722"/>
      <c r="F91" s="722"/>
      <c r="G91" s="722"/>
      <c r="H91" s="722"/>
      <c r="I91" s="722"/>
      <c r="J91" s="722"/>
      <c r="K91" s="722"/>
      <c r="L91" s="722"/>
      <c r="M91" s="722"/>
      <c r="N91" s="722"/>
      <c r="O91" s="722"/>
      <c r="P91" s="722"/>
      <c r="Q91" s="722"/>
      <c r="R91" s="728" t="s">
        <v>823</v>
      </c>
      <c r="S91" s="729"/>
      <c r="T91" s="729"/>
      <c r="U91" s="729"/>
      <c r="V91" s="716"/>
      <c r="W91" s="716"/>
      <c r="X91" s="716"/>
      <c r="Y91" s="716"/>
      <c r="Z91" s="716"/>
      <c r="AA91" s="716"/>
      <c r="AB91" s="716"/>
      <c r="AC91" s="716"/>
      <c r="AD91" s="716"/>
      <c r="AE91" s="716"/>
      <c r="AF91" s="716"/>
      <c r="AG91" s="716"/>
      <c r="AH91" s="716"/>
      <c r="AI91" s="716"/>
      <c r="AJ91" s="716"/>
      <c r="AK91" s="716"/>
      <c r="AL91" s="716"/>
      <c r="AM91" s="716"/>
      <c r="AN91" s="716"/>
      <c r="AO91" s="716"/>
      <c r="AP91" s="716"/>
      <c r="AQ91" s="716"/>
      <c r="AR91" s="716"/>
      <c r="AS91" s="716"/>
      <c r="AT91" s="716"/>
      <c r="AU91" s="716"/>
      <c r="AV91" s="716"/>
      <c r="AW91" s="716"/>
      <c r="AX91" s="716"/>
      <c r="AY91" s="716"/>
      <c r="AZ91" s="716"/>
      <c r="BA91" s="716"/>
      <c r="BB91" s="716"/>
      <c r="BC91" s="716"/>
      <c r="BD91" s="716"/>
      <c r="BE91" s="716"/>
      <c r="BF91" s="716"/>
      <c r="BG91" s="716"/>
      <c r="BH91" s="716"/>
      <c r="BI91" s="716"/>
      <c r="BJ91" s="716"/>
      <c r="BK91" s="716"/>
      <c r="BL91" s="716"/>
      <c r="BM91" s="716"/>
      <c r="BN91" s="716"/>
      <c r="BO91" s="716"/>
      <c r="BP91" s="716"/>
      <c r="BQ91" s="716"/>
      <c r="BR91" s="716"/>
      <c r="BS91" s="716"/>
      <c r="BT91" s="716"/>
      <c r="BU91" s="716"/>
      <c r="BV91" s="716"/>
      <c r="BW91" s="716"/>
      <c r="BX91" s="716"/>
      <c r="BY91" s="716"/>
      <c r="BZ91" s="716"/>
      <c r="CA91" s="716"/>
      <c r="CB91" s="716"/>
      <c r="CC91" s="716"/>
      <c r="CD91" s="716"/>
      <c r="CE91" s="716"/>
      <c r="CF91" s="716"/>
      <c r="CG91" s="716"/>
      <c r="CH91" s="716"/>
      <c r="CI91" s="716"/>
      <c r="CJ91" s="716"/>
      <c r="CK91" s="716"/>
      <c r="CL91" s="716"/>
      <c r="CM91" s="716"/>
      <c r="CN91" s="716"/>
      <c r="CO91" s="716"/>
      <c r="CP91" s="716"/>
      <c r="CQ91" s="716"/>
      <c r="CR91" s="716"/>
      <c r="CS91" s="716"/>
      <c r="CT91" s="716"/>
      <c r="CU91" s="716"/>
      <c r="CV91" s="716"/>
      <c r="CW91" s="716"/>
      <c r="CX91" s="716"/>
      <c r="CY91" s="716"/>
      <c r="CZ91" s="716"/>
      <c r="DA91" s="716"/>
      <c r="DB91" s="716"/>
      <c r="DC91" s="716"/>
      <c r="DD91" s="716"/>
      <c r="DE91" s="716"/>
      <c r="DF91" s="716"/>
      <c r="DG91" s="716"/>
      <c r="DH91" s="716"/>
      <c r="DI91" s="716"/>
      <c r="DJ91" s="716"/>
      <c r="DK91" s="716"/>
      <c r="DL91" s="716"/>
      <c r="DM91" s="716"/>
      <c r="DN91" s="716"/>
      <c r="DO91" s="716"/>
      <c r="DP91" s="716"/>
      <c r="DQ91" s="716"/>
      <c r="DR91" s="716"/>
      <c r="DS91" s="716"/>
      <c r="DT91" s="716"/>
      <c r="DU91" s="716"/>
      <c r="DV91" s="716"/>
      <c r="DW91" s="716"/>
      <c r="DX91" s="716"/>
      <c r="DY91" s="716"/>
      <c r="DZ91" s="716"/>
      <c r="EA91" s="716"/>
      <c r="EB91" s="716"/>
      <c r="EC91" s="716"/>
      <c r="ED91" s="716"/>
      <c r="EE91" s="716"/>
      <c r="EF91" s="716"/>
      <c r="EG91" s="716"/>
      <c r="EH91" s="716"/>
      <c r="EI91" s="716"/>
      <c r="EJ91" s="716"/>
      <c r="EK91" s="717"/>
    </row>
    <row r="92" spans="1:141" s="2" customFormat="1" ht="11.25" x14ac:dyDescent="0.2">
      <c r="A92" s="721" t="s">
        <v>803</v>
      </c>
      <c r="B92" s="721"/>
      <c r="C92" s="721"/>
      <c r="D92" s="721"/>
      <c r="E92" s="721"/>
      <c r="F92" s="721"/>
      <c r="G92" s="721"/>
      <c r="H92" s="721"/>
      <c r="I92" s="721"/>
      <c r="J92" s="721"/>
      <c r="K92" s="721"/>
      <c r="L92" s="721"/>
      <c r="M92" s="721"/>
      <c r="N92" s="721"/>
      <c r="O92" s="721"/>
      <c r="P92" s="721"/>
      <c r="Q92" s="721"/>
      <c r="R92" s="728" t="s">
        <v>824</v>
      </c>
      <c r="S92" s="729"/>
      <c r="T92" s="729"/>
      <c r="U92" s="729"/>
      <c r="V92" s="716"/>
      <c r="W92" s="716"/>
      <c r="X92" s="716"/>
      <c r="Y92" s="716"/>
      <c r="Z92" s="716"/>
      <c r="AA92" s="716"/>
      <c r="AB92" s="716"/>
      <c r="AC92" s="716"/>
      <c r="AD92" s="716"/>
      <c r="AE92" s="716"/>
      <c r="AF92" s="716"/>
      <c r="AG92" s="716"/>
      <c r="AH92" s="716"/>
      <c r="AI92" s="716"/>
      <c r="AJ92" s="716"/>
      <c r="AK92" s="716"/>
      <c r="AL92" s="716"/>
      <c r="AM92" s="716"/>
      <c r="AN92" s="716"/>
      <c r="AO92" s="716"/>
      <c r="AP92" s="716"/>
      <c r="AQ92" s="716"/>
      <c r="AR92" s="716"/>
      <c r="AS92" s="716"/>
      <c r="AT92" s="716"/>
      <c r="AU92" s="716"/>
      <c r="AV92" s="716"/>
      <c r="AW92" s="716"/>
      <c r="AX92" s="716"/>
      <c r="AY92" s="716"/>
      <c r="AZ92" s="716"/>
      <c r="BA92" s="716"/>
      <c r="BB92" s="716"/>
      <c r="BC92" s="716"/>
      <c r="BD92" s="716"/>
      <c r="BE92" s="716"/>
      <c r="BF92" s="716"/>
      <c r="BG92" s="716"/>
      <c r="BH92" s="716"/>
      <c r="BI92" s="716"/>
      <c r="BJ92" s="716"/>
      <c r="BK92" s="716"/>
      <c r="BL92" s="716"/>
      <c r="BM92" s="716"/>
      <c r="BN92" s="716"/>
      <c r="BO92" s="716"/>
      <c r="BP92" s="716"/>
      <c r="BQ92" s="716"/>
      <c r="BR92" s="716"/>
      <c r="BS92" s="716"/>
      <c r="BT92" s="716"/>
      <c r="BU92" s="716"/>
      <c r="BV92" s="716"/>
      <c r="BW92" s="716"/>
      <c r="BX92" s="716"/>
      <c r="BY92" s="716"/>
      <c r="BZ92" s="716"/>
      <c r="CA92" s="716"/>
      <c r="CB92" s="716"/>
      <c r="CC92" s="716"/>
      <c r="CD92" s="716"/>
      <c r="CE92" s="716"/>
      <c r="CF92" s="716"/>
      <c r="CG92" s="716"/>
      <c r="CH92" s="716"/>
      <c r="CI92" s="716"/>
      <c r="CJ92" s="716"/>
      <c r="CK92" s="716"/>
      <c r="CL92" s="716"/>
      <c r="CM92" s="716"/>
      <c r="CN92" s="716"/>
      <c r="CO92" s="716"/>
      <c r="CP92" s="716"/>
      <c r="CQ92" s="716"/>
      <c r="CR92" s="716"/>
      <c r="CS92" s="716"/>
      <c r="CT92" s="716"/>
      <c r="CU92" s="716"/>
      <c r="CV92" s="716"/>
      <c r="CW92" s="716"/>
      <c r="CX92" s="716"/>
      <c r="CY92" s="716"/>
      <c r="CZ92" s="716"/>
      <c r="DA92" s="716"/>
      <c r="DB92" s="716"/>
      <c r="DC92" s="716"/>
      <c r="DD92" s="716"/>
      <c r="DE92" s="716"/>
      <c r="DF92" s="716"/>
      <c r="DG92" s="716"/>
      <c r="DH92" s="716"/>
      <c r="DI92" s="716"/>
      <c r="DJ92" s="716"/>
      <c r="DK92" s="716"/>
      <c r="DL92" s="716"/>
      <c r="DM92" s="716"/>
      <c r="DN92" s="716"/>
      <c r="DO92" s="716"/>
      <c r="DP92" s="716"/>
      <c r="DQ92" s="716"/>
      <c r="DR92" s="716"/>
      <c r="DS92" s="716"/>
      <c r="DT92" s="716"/>
      <c r="DU92" s="716"/>
      <c r="DV92" s="716"/>
      <c r="DW92" s="716"/>
      <c r="DX92" s="716"/>
      <c r="DY92" s="716"/>
      <c r="DZ92" s="716"/>
      <c r="EA92" s="716"/>
      <c r="EB92" s="716"/>
      <c r="EC92" s="716"/>
      <c r="ED92" s="716"/>
      <c r="EE92" s="716"/>
      <c r="EF92" s="716"/>
      <c r="EG92" s="716"/>
      <c r="EH92" s="716"/>
      <c r="EI92" s="716"/>
      <c r="EJ92" s="716"/>
      <c r="EK92" s="717"/>
    </row>
    <row r="93" spans="1:141" s="2" customFormat="1" ht="11.25" x14ac:dyDescent="0.2">
      <c r="A93" s="722" t="s">
        <v>804</v>
      </c>
      <c r="B93" s="722"/>
      <c r="C93" s="722"/>
      <c r="D93" s="722"/>
      <c r="E93" s="722"/>
      <c r="F93" s="722"/>
      <c r="G93" s="722"/>
      <c r="H93" s="722"/>
      <c r="I93" s="722"/>
      <c r="J93" s="722"/>
      <c r="K93" s="722"/>
      <c r="L93" s="722"/>
      <c r="M93" s="722"/>
      <c r="N93" s="722"/>
      <c r="O93" s="722"/>
      <c r="P93" s="722"/>
      <c r="Q93" s="722"/>
      <c r="R93" s="728"/>
      <c r="S93" s="729"/>
      <c r="T93" s="729"/>
      <c r="U93" s="729"/>
      <c r="V93" s="716"/>
      <c r="W93" s="716"/>
      <c r="X93" s="716"/>
      <c r="Y93" s="716"/>
      <c r="Z93" s="716"/>
      <c r="AA93" s="716"/>
      <c r="AB93" s="716"/>
      <c r="AC93" s="716"/>
      <c r="AD93" s="716"/>
      <c r="AE93" s="716"/>
      <c r="AF93" s="716"/>
      <c r="AG93" s="716"/>
      <c r="AH93" s="716"/>
      <c r="AI93" s="716"/>
      <c r="AJ93" s="716"/>
      <c r="AK93" s="716"/>
      <c r="AL93" s="716"/>
      <c r="AM93" s="716"/>
      <c r="AN93" s="716"/>
      <c r="AO93" s="716"/>
      <c r="AP93" s="716"/>
      <c r="AQ93" s="716"/>
      <c r="AR93" s="716"/>
      <c r="AS93" s="716"/>
      <c r="AT93" s="716"/>
      <c r="AU93" s="716"/>
      <c r="AV93" s="716"/>
      <c r="AW93" s="716"/>
      <c r="AX93" s="716"/>
      <c r="AY93" s="716"/>
      <c r="AZ93" s="716"/>
      <c r="BA93" s="716"/>
      <c r="BB93" s="716"/>
      <c r="BC93" s="716"/>
      <c r="BD93" s="716"/>
      <c r="BE93" s="716"/>
      <c r="BF93" s="716"/>
      <c r="BG93" s="716"/>
      <c r="BH93" s="716"/>
      <c r="BI93" s="716"/>
      <c r="BJ93" s="716"/>
      <c r="BK93" s="716"/>
      <c r="BL93" s="716"/>
      <c r="BM93" s="716"/>
      <c r="BN93" s="716"/>
      <c r="BO93" s="716"/>
      <c r="BP93" s="716"/>
      <c r="BQ93" s="716"/>
      <c r="BR93" s="716"/>
      <c r="BS93" s="716"/>
      <c r="BT93" s="716"/>
      <c r="BU93" s="716"/>
      <c r="BV93" s="716"/>
      <c r="BW93" s="716"/>
      <c r="BX93" s="716"/>
      <c r="BY93" s="716"/>
      <c r="BZ93" s="716"/>
      <c r="CA93" s="716"/>
      <c r="CB93" s="716"/>
      <c r="CC93" s="716"/>
      <c r="CD93" s="716"/>
      <c r="CE93" s="716"/>
      <c r="CF93" s="716"/>
      <c r="CG93" s="716"/>
      <c r="CH93" s="716"/>
      <c r="CI93" s="716"/>
      <c r="CJ93" s="716"/>
      <c r="CK93" s="716"/>
      <c r="CL93" s="716"/>
      <c r="CM93" s="716"/>
      <c r="CN93" s="716"/>
      <c r="CO93" s="716"/>
      <c r="CP93" s="716"/>
      <c r="CQ93" s="716"/>
      <c r="CR93" s="716"/>
      <c r="CS93" s="716"/>
      <c r="CT93" s="716"/>
      <c r="CU93" s="716"/>
      <c r="CV93" s="716"/>
      <c r="CW93" s="716"/>
      <c r="CX93" s="716"/>
      <c r="CY93" s="716"/>
      <c r="CZ93" s="716"/>
      <c r="DA93" s="716"/>
      <c r="DB93" s="716"/>
      <c r="DC93" s="716"/>
      <c r="DD93" s="716"/>
      <c r="DE93" s="716"/>
      <c r="DF93" s="716"/>
      <c r="DG93" s="716"/>
      <c r="DH93" s="716"/>
      <c r="DI93" s="716"/>
      <c r="DJ93" s="716"/>
      <c r="DK93" s="716"/>
      <c r="DL93" s="716"/>
      <c r="DM93" s="716"/>
      <c r="DN93" s="716"/>
      <c r="DO93" s="716"/>
      <c r="DP93" s="716"/>
      <c r="DQ93" s="716"/>
      <c r="DR93" s="716"/>
      <c r="DS93" s="716"/>
      <c r="DT93" s="716"/>
      <c r="DU93" s="716"/>
      <c r="DV93" s="716"/>
      <c r="DW93" s="716"/>
      <c r="DX93" s="716"/>
      <c r="DY93" s="716"/>
      <c r="DZ93" s="716"/>
      <c r="EA93" s="716"/>
      <c r="EB93" s="716"/>
      <c r="EC93" s="716"/>
      <c r="ED93" s="716"/>
      <c r="EE93" s="716"/>
      <c r="EF93" s="716"/>
      <c r="EG93" s="716"/>
      <c r="EH93" s="716"/>
      <c r="EI93" s="716"/>
      <c r="EJ93" s="716"/>
      <c r="EK93" s="717"/>
    </row>
    <row r="94" spans="1:141" s="2" customFormat="1" ht="11.25" x14ac:dyDescent="0.2">
      <c r="A94" s="720" t="s">
        <v>805</v>
      </c>
      <c r="B94" s="720"/>
      <c r="C94" s="720"/>
      <c r="D94" s="720"/>
      <c r="E94" s="720"/>
      <c r="F94" s="720"/>
      <c r="G94" s="720"/>
      <c r="H94" s="720"/>
      <c r="I94" s="720"/>
      <c r="J94" s="720"/>
      <c r="K94" s="720"/>
      <c r="L94" s="720"/>
      <c r="M94" s="720"/>
      <c r="N94" s="720"/>
      <c r="O94" s="720"/>
      <c r="P94" s="720"/>
      <c r="Q94" s="720"/>
      <c r="R94" s="728" t="s">
        <v>825</v>
      </c>
      <c r="S94" s="729"/>
      <c r="T94" s="729"/>
      <c r="U94" s="729"/>
      <c r="V94" s="716"/>
      <c r="W94" s="716"/>
      <c r="X94" s="716"/>
      <c r="Y94" s="716"/>
      <c r="Z94" s="716"/>
      <c r="AA94" s="716"/>
      <c r="AB94" s="716"/>
      <c r="AC94" s="716"/>
      <c r="AD94" s="716"/>
      <c r="AE94" s="716"/>
      <c r="AF94" s="716"/>
      <c r="AG94" s="716"/>
      <c r="AH94" s="716"/>
      <c r="AI94" s="716"/>
      <c r="AJ94" s="716"/>
      <c r="AK94" s="716"/>
      <c r="AL94" s="716"/>
      <c r="AM94" s="716"/>
      <c r="AN94" s="716"/>
      <c r="AO94" s="716"/>
      <c r="AP94" s="716"/>
      <c r="AQ94" s="716"/>
      <c r="AR94" s="716"/>
      <c r="AS94" s="716"/>
      <c r="AT94" s="716"/>
      <c r="AU94" s="716"/>
      <c r="AV94" s="716"/>
      <c r="AW94" s="716"/>
      <c r="AX94" s="716"/>
      <c r="AY94" s="716"/>
      <c r="AZ94" s="716"/>
      <c r="BA94" s="716"/>
      <c r="BB94" s="716"/>
      <c r="BC94" s="716"/>
      <c r="BD94" s="716"/>
      <c r="BE94" s="716"/>
      <c r="BF94" s="716"/>
      <c r="BG94" s="716"/>
      <c r="BH94" s="716"/>
      <c r="BI94" s="716"/>
      <c r="BJ94" s="716"/>
      <c r="BK94" s="716"/>
      <c r="BL94" s="716"/>
      <c r="BM94" s="716"/>
      <c r="BN94" s="716"/>
      <c r="BO94" s="716"/>
      <c r="BP94" s="716"/>
      <c r="BQ94" s="716"/>
      <c r="BR94" s="716"/>
      <c r="BS94" s="716"/>
      <c r="BT94" s="716"/>
      <c r="BU94" s="716"/>
      <c r="BV94" s="716"/>
      <c r="BW94" s="716"/>
      <c r="BX94" s="716"/>
      <c r="BY94" s="716"/>
      <c r="BZ94" s="716"/>
      <c r="CA94" s="716"/>
      <c r="CB94" s="716"/>
      <c r="CC94" s="716"/>
      <c r="CD94" s="716"/>
      <c r="CE94" s="716"/>
      <c r="CF94" s="716"/>
      <c r="CG94" s="716"/>
      <c r="CH94" s="716"/>
      <c r="CI94" s="716"/>
      <c r="CJ94" s="716"/>
      <c r="CK94" s="716"/>
      <c r="CL94" s="716"/>
      <c r="CM94" s="716"/>
      <c r="CN94" s="716"/>
      <c r="CO94" s="716"/>
      <c r="CP94" s="716"/>
      <c r="CQ94" s="716"/>
      <c r="CR94" s="716"/>
      <c r="CS94" s="716"/>
      <c r="CT94" s="716"/>
      <c r="CU94" s="716"/>
      <c r="CV94" s="716"/>
      <c r="CW94" s="716"/>
      <c r="CX94" s="716"/>
      <c r="CY94" s="716"/>
      <c r="CZ94" s="716"/>
      <c r="DA94" s="716"/>
      <c r="DB94" s="716"/>
      <c r="DC94" s="716"/>
      <c r="DD94" s="716"/>
      <c r="DE94" s="716"/>
      <c r="DF94" s="716"/>
      <c r="DG94" s="716"/>
      <c r="DH94" s="716"/>
      <c r="DI94" s="716"/>
      <c r="DJ94" s="716"/>
      <c r="DK94" s="716"/>
      <c r="DL94" s="716"/>
      <c r="DM94" s="716"/>
      <c r="DN94" s="716"/>
      <c r="DO94" s="716"/>
      <c r="DP94" s="716"/>
      <c r="DQ94" s="716"/>
      <c r="DR94" s="716"/>
      <c r="DS94" s="716"/>
      <c r="DT94" s="716"/>
      <c r="DU94" s="716"/>
      <c r="DV94" s="716"/>
      <c r="DW94" s="716"/>
      <c r="DX94" s="716"/>
      <c r="DY94" s="716"/>
      <c r="DZ94" s="716"/>
      <c r="EA94" s="716"/>
      <c r="EB94" s="716"/>
      <c r="EC94" s="716"/>
      <c r="ED94" s="716"/>
      <c r="EE94" s="716"/>
      <c r="EF94" s="716"/>
      <c r="EG94" s="716"/>
      <c r="EH94" s="716"/>
      <c r="EI94" s="716"/>
      <c r="EJ94" s="716"/>
      <c r="EK94" s="717"/>
    </row>
    <row r="95" spans="1:141" s="2" customFormat="1" ht="11.25" x14ac:dyDescent="0.2">
      <c r="A95" s="721" t="s">
        <v>806</v>
      </c>
      <c r="B95" s="721"/>
      <c r="C95" s="721"/>
      <c r="D95" s="721"/>
      <c r="E95" s="721"/>
      <c r="F95" s="721"/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8"/>
      <c r="S95" s="729"/>
      <c r="T95" s="729"/>
      <c r="U95" s="729"/>
      <c r="V95" s="716"/>
      <c r="W95" s="716"/>
      <c r="X95" s="716"/>
      <c r="Y95" s="716"/>
      <c r="Z95" s="716"/>
      <c r="AA95" s="716"/>
      <c r="AB95" s="716"/>
      <c r="AC95" s="716"/>
      <c r="AD95" s="716"/>
      <c r="AE95" s="716"/>
      <c r="AF95" s="716"/>
      <c r="AG95" s="716"/>
      <c r="AH95" s="716"/>
      <c r="AI95" s="716"/>
      <c r="AJ95" s="716"/>
      <c r="AK95" s="716"/>
      <c r="AL95" s="716"/>
      <c r="AM95" s="716"/>
      <c r="AN95" s="716"/>
      <c r="AO95" s="716"/>
      <c r="AP95" s="716"/>
      <c r="AQ95" s="716"/>
      <c r="AR95" s="716"/>
      <c r="AS95" s="716"/>
      <c r="AT95" s="716"/>
      <c r="AU95" s="716"/>
      <c r="AV95" s="716"/>
      <c r="AW95" s="716"/>
      <c r="AX95" s="716"/>
      <c r="AY95" s="716"/>
      <c r="AZ95" s="716"/>
      <c r="BA95" s="716"/>
      <c r="BB95" s="716"/>
      <c r="BC95" s="716"/>
      <c r="BD95" s="716"/>
      <c r="BE95" s="716"/>
      <c r="BF95" s="716"/>
      <c r="BG95" s="716"/>
      <c r="BH95" s="716"/>
      <c r="BI95" s="716"/>
      <c r="BJ95" s="716"/>
      <c r="BK95" s="716"/>
      <c r="BL95" s="716"/>
      <c r="BM95" s="716"/>
      <c r="BN95" s="716"/>
      <c r="BO95" s="716"/>
      <c r="BP95" s="716"/>
      <c r="BQ95" s="716"/>
      <c r="BR95" s="716"/>
      <c r="BS95" s="716"/>
      <c r="BT95" s="716"/>
      <c r="BU95" s="716"/>
      <c r="BV95" s="716"/>
      <c r="BW95" s="716"/>
      <c r="BX95" s="716"/>
      <c r="BY95" s="716"/>
      <c r="BZ95" s="716"/>
      <c r="CA95" s="716"/>
      <c r="CB95" s="716"/>
      <c r="CC95" s="716"/>
      <c r="CD95" s="716"/>
      <c r="CE95" s="716"/>
      <c r="CF95" s="716"/>
      <c r="CG95" s="716"/>
      <c r="CH95" s="716"/>
      <c r="CI95" s="716"/>
      <c r="CJ95" s="716"/>
      <c r="CK95" s="716"/>
      <c r="CL95" s="716"/>
      <c r="CM95" s="716"/>
      <c r="CN95" s="716"/>
      <c r="CO95" s="716"/>
      <c r="CP95" s="716"/>
      <c r="CQ95" s="716"/>
      <c r="CR95" s="716"/>
      <c r="CS95" s="716"/>
      <c r="CT95" s="716"/>
      <c r="CU95" s="716"/>
      <c r="CV95" s="716"/>
      <c r="CW95" s="716"/>
      <c r="CX95" s="716"/>
      <c r="CY95" s="716"/>
      <c r="CZ95" s="716"/>
      <c r="DA95" s="716"/>
      <c r="DB95" s="716"/>
      <c r="DC95" s="716"/>
      <c r="DD95" s="716"/>
      <c r="DE95" s="716"/>
      <c r="DF95" s="716"/>
      <c r="DG95" s="716"/>
      <c r="DH95" s="716"/>
      <c r="DI95" s="716"/>
      <c r="DJ95" s="716"/>
      <c r="DK95" s="716"/>
      <c r="DL95" s="716"/>
      <c r="DM95" s="716"/>
      <c r="DN95" s="716"/>
      <c r="DO95" s="716"/>
      <c r="DP95" s="716"/>
      <c r="DQ95" s="716"/>
      <c r="DR95" s="716"/>
      <c r="DS95" s="716"/>
      <c r="DT95" s="716"/>
      <c r="DU95" s="716"/>
      <c r="DV95" s="716"/>
      <c r="DW95" s="716"/>
      <c r="DX95" s="716"/>
      <c r="DY95" s="716"/>
      <c r="DZ95" s="716"/>
      <c r="EA95" s="716"/>
      <c r="EB95" s="716"/>
      <c r="EC95" s="716"/>
      <c r="ED95" s="716"/>
      <c r="EE95" s="716"/>
      <c r="EF95" s="716"/>
      <c r="EG95" s="716"/>
      <c r="EH95" s="716"/>
      <c r="EI95" s="716"/>
      <c r="EJ95" s="716"/>
      <c r="EK95" s="717"/>
    </row>
    <row r="96" spans="1:141" s="2" customFormat="1" ht="11.25" x14ac:dyDescent="0.2">
      <c r="A96" s="721" t="s">
        <v>807</v>
      </c>
      <c r="B96" s="721"/>
      <c r="C96" s="721"/>
      <c r="D96" s="721"/>
      <c r="E96" s="721"/>
      <c r="F96" s="721"/>
      <c r="G96" s="721"/>
      <c r="H96" s="721"/>
      <c r="I96" s="721"/>
      <c r="J96" s="721"/>
      <c r="K96" s="721"/>
      <c r="L96" s="721"/>
      <c r="M96" s="721"/>
      <c r="N96" s="721"/>
      <c r="O96" s="721"/>
      <c r="P96" s="721"/>
      <c r="Q96" s="721"/>
      <c r="R96" s="728"/>
      <c r="S96" s="729"/>
      <c r="T96" s="729"/>
      <c r="U96" s="729"/>
      <c r="V96" s="716"/>
      <c r="W96" s="716"/>
      <c r="X96" s="716"/>
      <c r="Y96" s="716"/>
      <c r="Z96" s="716"/>
      <c r="AA96" s="716"/>
      <c r="AB96" s="716"/>
      <c r="AC96" s="716"/>
      <c r="AD96" s="716"/>
      <c r="AE96" s="716"/>
      <c r="AF96" s="716"/>
      <c r="AG96" s="716"/>
      <c r="AH96" s="716"/>
      <c r="AI96" s="716"/>
      <c r="AJ96" s="716"/>
      <c r="AK96" s="716"/>
      <c r="AL96" s="716"/>
      <c r="AM96" s="716"/>
      <c r="AN96" s="716"/>
      <c r="AO96" s="716"/>
      <c r="AP96" s="716"/>
      <c r="AQ96" s="716"/>
      <c r="AR96" s="716"/>
      <c r="AS96" s="716"/>
      <c r="AT96" s="716"/>
      <c r="AU96" s="716"/>
      <c r="AV96" s="716"/>
      <c r="AW96" s="716"/>
      <c r="AX96" s="716"/>
      <c r="AY96" s="716"/>
      <c r="AZ96" s="716"/>
      <c r="BA96" s="716"/>
      <c r="BB96" s="716"/>
      <c r="BC96" s="716"/>
      <c r="BD96" s="716"/>
      <c r="BE96" s="716"/>
      <c r="BF96" s="716"/>
      <c r="BG96" s="716"/>
      <c r="BH96" s="716"/>
      <c r="BI96" s="716"/>
      <c r="BJ96" s="716"/>
      <c r="BK96" s="716"/>
      <c r="BL96" s="716"/>
      <c r="BM96" s="716"/>
      <c r="BN96" s="716"/>
      <c r="BO96" s="716"/>
      <c r="BP96" s="716"/>
      <c r="BQ96" s="716"/>
      <c r="BR96" s="716"/>
      <c r="BS96" s="716"/>
      <c r="BT96" s="716"/>
      <c r="BU96" s="716"/>
      <c r="BV96" s="716"/>
      <c r="BW96" s="716"/>
      <c r="BX96" s="716"/>
      <c r="BY96" s="716"/>
      <c r="BZ96" s="716"/>
      <c r="CA96" s="716"/>
      <c r="CB96" s="716"/>
      <c r="CC96" s="716"/>
      <c r="CD96" s="716"/>
      <c r="CE96" s="716"/>
      <c r="CF96" s="716"/>
      <c r="CG96" s="716"/>
      <c r="CH96" s="716"/>
      <c r="CI96" s="716"/>
      <c r="CJ96" s="716"/>
      <c r="CK96" s="716"/>
      <c r="CL96" s="716"/>
      <c r="CM96" s="716"/>
      <c r="CN96" s="716"/>
      <c r="CO96" s="716"/>
      <c r="CP96" s="716"/>
      <c r="CQ96" s="716"/>
      <c r="CR96" s="716"/>
      <c r="CS96" s="716"/>
      <c r="CT96" s="716"/>
      <c r="CU96" s="716"/>
      <c r="CV96" s="716"/>
      <c r="CW96" s="716"/>
      <c r="CX96" s="716"/>
      <c r="CY96" s="716"/>
      <c r="CZ96" s="716"/>
      <c r="DA96" s="716"/>
      <c r="DB96" s="716"/>
      <c r="DC96" s="716"/>
      <c r="DD96" s="716"/>
      <c r="DE96" s="716"/>
      <c r="DF96" s="716"/>
      <c r="DG96" s="716"/>
      <c r="DH96" s="716"/>
      <c r="DI96" s="716"/>
      <c r="DJ96" s="716"/>
      <c r="DK96" s="716"/>
      <c r="DL96" s="716"/>
      <c r="DM96" s="716"/>
      <c r="DN96" s="716"/>
      <c r="DO96" s="716"/>
      <c r="DP96" s="716"/>
      <c r="DQ96" s="716"/>
      <c r="DR96" s="716"/>
      <c r="DS96" s="716"/>
      <c r="DT96" s="716"/>
      <c r="DU96" s="716"/>
      <c r="DV96" s="716"/>
      <c r="DW96" s="716"/>
      <c r="DX96" s="716"/>
      <c r="DY96" s="716"/>
      <c r="DZ96" s="716"/>
      <c r="EA96" s="716"/>
      <c r="EB96" s="716"/>
      <c r="EC96" s="716"/>
      <c r="ED96" s="716"/>
      <c r="EE96" s="716"/>
      <c r="EF96" s="716"/>
      <c r="EG96" s="716"/>
      <c r="EH96" s="716"/>
      <c r="EI96" s="716"/>
      <c r="EJ96" s="716"/>
      <c r="EK96" s="717"/>
    </row>
    <row r="97" spans="1:141" s="2" customFormat="1" ht="11.25" x14ac:dyDescent="0.2">
      <c r="A97" s="722" t="s">
        <v>808</v>
      </c>
      <c r="B97" s="722"/>
      <c r="C97" s="722"/>
      <c r="D97" s="722"/>
      <c r="E97" s="722"/>
      <c r="F97" s="722"/>
      <c r="G97" s="722"/>
      <c r="H97" s="722"/>
      <c r="I97" s="722"/>
      <c r="J97" s="722"/>
      <c r="K97" s="722"/>
      <c r="L97" s="722"/>
      <c r="M97" s="722"/>
      <c r="N97" s="722"/>
      <c r="O97" s="722"/>
      <c r="P97" s="722"/>
      <c r="Q97" s="722"/>
      <c r="R97" s="728"/>
      <c r="S97" s="729"/>
      <c r="T97" s="729"/>
      <c r="U97" s="729"/>
      <c r="V97" s="716"/>
      <c r="W97" s="716"/>
      <c r="X97" s="716"/>
      <c r="Y97" s="716"/>
      <c r="Z97" s="716"/>
      <c r="AA97" s="716"/>
      <c r="AB97" s="716"/>
      <c r="AC97" s="716"/>
      <c r="AD97" s="716"/>
      <c r="AE97" s="716"/>
      <c r="AF97" s="716"/>
      <c r="AG97" s="716"/>
      <c r="AH97" s="716"/>
      <c r="AI97" s="716"/>
      <c r="AJ97" s="716"/>
      <c r="AK97" s="716"/>
      <c r="AL97" s="716"/>
      <c r="AM97" s="716"/>
      <c r="AN97" s="716"/>
      <c r="AO97" s="716"/>
      <c r="AP97" s="716"/>
      <c r="AQ97" s="716"/>
      <c r="AR97" s="716"/>
      <c r="AS97" s="716"/>
      <c r="AT97" s="716"/>
      <c r="AU97" s="716"/>
      <c r="AV97" s="716"/>
      <c r="AW97" s="716"/>
      <c r="AX97" s="716"/>
      <c r="AY97" s="716"/>
      <c r="AZ97" s="716"/>
      <c r="BA97" s="716"/>
      <c r="BB97" s="716"/>
      <c r="BC97" s="716"/>
      <c r="BD97" s="716"/>
      <c r="BE97" s="716"/>
      <c r="BF97" s="716"/>
      <c r="BG97" s="716"/>
      <c r="BH97" s="716"/>
      <c r="BI97" s="716"/>
      <c r="BJ97" s="716"/>
      <c r="BK97" s="716"/>
      <c r="BL97" s="716"/>
      <c r="BM97" s="716"/>
      <c r="BN97" s="716"/>
      <c r="BO97" s="716"/>
      <c r="BP97" s="716"/>
      <c r="BQ97" s="716"/>
      <c r="BR97" s="716"/>
      <c r="BS97" s="716"/>
      <c r="BT97" s="716"/>
      <c r="BU97" s="716"/>
      <c r="BV97" s="716"/>
      <c r="BW97" s="716"/>
      <c r="BX97" s="716"/>
      <c r="BY97" s="716"/>
      <c r="BZ97" s="716"/>
      <c r="CA97" s="716"/>
      <c r="CB97" s="716"/>
      <c r="CC97" s="716"/>
      <c r="CD97" s="716"/>
      <c r="CE97" s="716"/>
      <c r="CF97" s="716"/>
      <c r="CG97" s="716"/>
      <c r="CH97" s="716"/>
      <c r="CI97" s="716"/>
      <c r="CJ97" s="716"/>
      <c r="CK97" s="716"/>
      <c r="CL97" s="716"/>
      <c r="CM97" s="716"/>
      <c r="CN97" s="716"/>
      <c r="CO97" s="716"/>
      <c r="CP97" s="716"/>
      <c r="CQ97" s="716"/>
      <c r="CR97" s="716"/>
      <c r="CS97" s="716"/>
      <c r="CT97" s="716"/>
      <c r="CU97" s="716"/>
      <c r="CV97" s="716"/>
      <c r="CW97" s="716"/>
      <c r="CX97" s="716"/>
      <c r="CY97" s="716"/>
      <c r="CZ97" s="716"/>
      <c r="DA97" s="716"/>
      <c r="DB97" s="716"/>
      <c r="DC97" s="716"/>
      <c r="DD97" s="716"/>
      <c r="DE97" s="716"/>
      <c r="DF97" s="716"/>
      <c r="DG97" s="716"/>
      <c r="DH97" s="716"/>
      <c r="DI97" s="716"/>
      <c r="DJ97" s="716"/>
      <c r="DK97" s="716"/>
      <c r="DL97" s="716"/>
      <c r="DM97" s="716"/>
      <c r="DN97" s="716"/>
      <c r="DO97" s="716"/>
      <c r="DP97" s="716"/>
      <c r="DQ97" s="716"/>
      <c r="DR97" s="716"/>
      <c r="DS97" s="716"/>
      <c r="DT97" s="716"/>
      <c r="DU97" s="716"/>
      <c r="DV97" s="716"/>
      <c r="DW97" s="716"/>
      <c r="DX97" s="716"/>
      <c r="DY97" s="716"/>
      <c r="DZ97" s="716"/>
      <c r="EA97" s="716"/>
      <c r="EB97" s="716"/>
      <c r="EC97" s="716"/>
      <c r="ED97" s="716"/>
      <c r="EE97" s="716"/>
      <c r="EF97" s="716"/>
      <c r="EG97" s="716"/>
      <c r="EH97" s="716"/>
      <c r="EI97" s="716"/>
      <c r="EJ97" s="716"/>
      <c r="EK97" s="717"/>
    </row>
    <row r="98" spans="1:141" s="2" customFormat="1" ht="13.5" customHeight="1" thickBot="1" x14ac:dyDescent="0.25">
      <c r="A98" s="743" t="s">
        <v>38</v>
      </c>
      <c r="B98" s="743"/>
      <c r="C98" s="743"/>
      <c r="D98" s="743"/>
      <c r="E98" s="743"/>
      <c r="F98" s="743"/>
      <c r="G98" s="743"/>
      <c r="H98" s="743"/>
      <c r="I98" s="743"/>
      <c r="J98" s="743"/>
      <c r="K98" s="743"/>
      <c r="L98" s="743"/>
      <c r="M98" s="743"/>
      <c r="N98" s="743"/>
      <c r="O98" s="743"/>
      <c r="P98" s="743"/>
      <c r="Q98" s="743"/>
      <c r="R98" s="744" t="s">
        <v>42</v>
      </c>
      <c r="S98" s="745"/>
      <c r="T98" s="745"/>
      <c r="U98" s="745"/>
      <c r="V98" s="742"/>
      <c r="W98" s="742"/>
      <c r="X98" s="742"/>
      <c r="Y98" s="742"/>
      <c r="Z98" s="742"/>
      <c r="AA98" s="742"/>
      <c r="AB98" s="742"/>
      <c r="AC98" s="742"/>
      <c r="AD98" s="742"/>
      <c r="AE98" s="742"/>
      <c r="AF98" s="742"/>
      <c r="AG98" s="742"/>
      <c r="AH98" s="742"/>
      <c r="AI98" s="742"/>
      <c r="AJ98" s="742"/>
      <c r="AK98" s="742"/>
      <c r="AL98" s="742"/>
      <c r="AM98" s="742"/>
      <c r="AN98" s="742"/>
      <c r="AO98" s="742"/>
      <c r="AP98" s="742"/>
      <c r="AQ98" s="742"/>
      <c r="AR98" s="742"/>
      <c r="AS98" s="742"/>
      <c r="AT98" s="742"/>
      <c r="AU98" s="742"/>
      <c r="AV98" s="742"/>
      <c r="AW98" s="742"/>
      <c r="AX98" s="742"/>
      <c r="AY98" s="742"/>
      <c r="AZ98" s="742"/>
      <c r="BA98" s="742"/>
      <c r="BB98" s="742"/>
      <c r="BC98" s="742"/>
      <c r="BD98" s="742"/>
      <c r="BE98" s="742"/>
      <c r="BF98" s="742"/>
      <c r="BG98" s="742"/>
      <c r="BH98" s="742"/>
      <c r="BI98" s="742"/>
      <c r="BJ98" s="742"/>
      <c r="BK98" s="742"/>
      <c r="BL98" s="742"/>
      <c r="BM98" s="742"/>
      <c r="BN98" s="742"/>
      <c r="BO98" s="742"/>
      <c r="BP98" s="742"/>
      <c r="BQ98" s="742"/>
      <c r="BR98" s="742"/>
      <c r="BS98" s="742"/>
      <c r="BT98" s="742"/>
      <c r="BU98" s="742"/>
      <c r="BV98" s="742"/>
      <c r="BW98" s="742"/>
      <c r="BX98" s="742"/>
      <c r="BY98" s="742"/>
      <c r="BZ98" s="742"/>
      <c r="CA98" s="742"/>
      <c r="CB98" s="742"/>
      <c r="CC98" s="742"/>
      <c r="CD98" s="742"/>
      <c r="CE98" s="742"/>
      <c r="CF98" s="742"/>
      <c r="CG98" s="742"/>
      <c r="CH98" s="742"/>
      <c r="CI98" s="742"/>
      <c r="CJ98" s="742"/>
      <c r="CK98" s="742"/>
      <c r="CL98" s="742"/>
      <c r="CM98" s="742"/>
      <c r="CN98" s="742"/>
      <c r="CO98" s="742"/>
      <c r="CP98" s="742"/>
      <c r="CQ98" s="742"/>
      <c r="CR98" s="742"/>
      <c r="CS98" s="742"/>
      <c r="CT98" s="742"/>
      <c r="CU98" s="742"/>
      <c r="CV98" s="742"/>
      <c r="CW98" s="742"/>
      <c r="CX98" s="742"/>
      <c r="CY98" s="742"/>
      <c r="CZ98" s="742"/>
      <c r="DA98" s="742"/>
      <c r="DB98" s="742"/>
      <c r="DC98" s="742"/>
      <c r="DD98" s="742"/>
      <c r="DE98" s="742"/>
      <c r="DF98" s="742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6"/>
    </row>
    <row r="100" spans="1:141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</row>
    <row r="101" spans="1:141" s="35" customFormat="1" ht="12" customHeight="1" x14ac:dyDescent="0.2">
      <c r="A101" s="39" t="s">
        <v>809</v>
      </c>
    </row>
  </sheetData>
  <customSheetViews>
    <customSheetView guid="{5B44D67A-4A8A-4B75-BA10-E8F24D4649E0}">
      <selection activeCell="EL3" sqref="EL3:EL12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EL3" sqref="EL3:EL12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EL3" sqref="EL3:EL12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325">
    <mergeCell ref="DH94:DL97"/>
    <mergeCell ref="DM94:DQ97"/>
    <mergeCell ref="DR94:DV97"/>
    <mergeCell ref="DW94:EA97"/>
    <mergeCell ref="EB94:EF97"/>
    <mergeCell ref="EG94:EK97"/>
    <mergeCell ref="DC92:DG93"/>
    <mergeCell ref="DH92:DL93"/>
    <mergeCell ref="DM92:DQ93"/>
    <mergeCell ref="DR92:DV93"/>
    <mergeCell ref="DW92:EA93"/>
    <mergeCell ref="EB92:EF93"/>
    <mergeCell ref="EG92:EK93"/>
    <mergeCell ref="R78:U79"/>
    <mergeCell ref="V78:Z79"/>
    <mergeCell ref="AA78:AE79"/>
    <mergeCell ref="AF78:AJ79"/>
    <mergeCell ref="AK78:AO79"/>
    <mergeCell ref="AP78:AT79"/>
    <mergeCell ref="AU78:AY79"/>
    <mergeCell ref="AZ78:BD79"/>
    <mergeCell ref="BE78:BI79"/>
    <mergeCell ref="BJ78:BN79"/>
    <mergeCell ref="BO78:BS79"/>
    <mergeCell ref="BT78:BX79"/>
    <mergeCell ref="BY78:CC79"/>
    <mergeCell ref="CD78:CH79"/>
    <mergeCell ref="CI78:CM79"/>
    <mergeCell ref="CN78:CR79"/>
    <mergeCell ref="CS78:CW79"/>
    <mergeCell ref="CX78:DB79"/>
    <mergeCell ref="DC78:DG79"/>
    <mergeCell ref="DH78:DL79"/>
    <mergeCell ref="DM78:DQ79"/>
    <mergeCell ref="DR78:DV79"/>
    <mergeCell ref="DW78:EA79"/>
    <mergeCell ref="EB78:EF79"/>
    <mergeCell ref="EG78:EK79"/>
    <mergeCell ref="DM85:DQ86"/>
    <mergeCell ref="DR85:DV86"/>
    <mergeCell ref="DW85:EA86"/>
    <mergeCell ref="EB85:EF86"/>
    <mergeCell ref="EG85:EK86"/>
    <mergeCell ref="R70:U71"/>
    <mergeCell ref="V70:Z71"/>
    <mergeCell ref="AA70:AE71"/>
    <mergeCell ref="AF70:AJ71"/>
    <mergeCell ref="AK70:AO71"/>
    <mergeCell ref="AP70:AT71"/>
    <mergeCell ref="AU70:AY71"/>
    <mergeCell ref="AZ70:BD71"/>
    <mergeCell ref="BE70:BI71"/>
    <mergeCell ref="BJ70:BN71"/>
    <mergeCell ref="BO70:BS71"/>
    <mergeCell ref="BT70:BX71"/>
    <mergeCell ref="BY70:CC71"/>
    <mergeCell ref="CD70:CH71"/>
    <mergeCell ref="CI70:CM71"/>
    <mergeCell ref="CN70:CR71"/>
    <mergeCell ref="CS70:CW71"/>
    <mergeCell ref="CX70:DB71"/>
    <mergeCell ref="DC70:DG71"/>
    <mergeCell ref="DH70:DL71"/>
    <mergeCell ref="DM70:DQ71"/>
    <mergeCell ref="DR70:DV71"/>
    <mergeCell ref="DW70:EA71"/>
    <mergeCell ref="EB70:EF71"/>
    <mergeCell ref="EG70:EK71"/>
    <mergeCell ref="AF85:AJ86"/>
    <mergeCell ref="AK85:AO86"/>
    <mergeCell ref="AP85:AT86"/>
    <mergeCell ref="AU85:AY86"/>
    <mergeCell ref="AZ85:BD86"/>
    <mergeCell ref="BE85:BI86"/>
    <mergeCell ref="BJ85:BN86"/>
    <mergeCell ref="BO85:BS86"/>
    <mergeCell ref="BT85:BX86"/>
    <mergeCell ref="BY85:CC86"/>
    <mergeCell ref="CD85:CH86"/>
    <mergeCell ref="CI85:CM86"/>
    <mergeCell ref="CN85:CR86"/>
    <mergeCell ref="CS85:CW86"/>
    <mergeCell ref="CX85:DB86"/>
    <mergeCell ref="DC85:DG86"/>
    <mergeCell ref="DH85:DL86"/>
    <mergeCell ref="DH74:DL75"/>
    <mergeCell ref="DM74:DQ75"/>
    <mergeCell ref="DR74:DV75"/>
    <mergeCell ref="DW74:EA75"/>
    <mergeCell ref="EB74:EF75"/>
    <mergeCell ref="EG74:EK75"/>
    <mergeCell ref="CX81:DB82"/>
    <mergeCell ref="DC81:DG82"/>
    <mergeCell ref="DH81:DL82"/>
    <mergeCell ref="DM81:DQ82"/>
    <mergeCell ref="DR81:DV82"/>
    <mergeCell ref="R81:U82"/>
    <mergeCell ref="V81:Z82"/>
    <mergeCell ref="AA81:AE82"/>
    <mergeCell ref="AF81:AJ82"/>
    <mergeCell ref="AK81:AO82"/>
    <mergeCell ref="AP81:AT82"/>
    <mergeCell ref="AU81:AY82"/>
    <mergeCell ref="AZ81:BD82"/>
    <mergeCell ref="BE81:BI82"/>
    <mergeCell ref="BJ81:BN82"/>
    <mergeCell ref="BO81:BS82"/>
    <mergeCell ref="BT81:BX82"/>
    <mergeCell ref="BY81:CC82"/>
    <mergeCell ref="CD81:CH82"/>
    <mergeCell ref="CI81:CM82"/>
    <mergeCell ref="CN81:CR82"/>
    <mergeCell ref="CS81:CW82"/>
    <mergeCell ref="DW81:EA82"/>
    <mergeCell ref="EB81:EF82"/>
    <mergeCell ref="EG81:EK82"/>
    <mergeCell ref="DW98:EA98"/>
    <mergeCell ref="EB98:EF98"/>
    <mergeCell ref="EG98:EK98"/>
    <mergeCell ref="R66:U67"/>
    <mergeCell ref="V66:Z67"/>
    <mergeCell ref="AA66:AE67"/>
    <mergeCell ref="AF66:AJ67"/>
    <mergeCell ref="AK66:AO67"/>
    <mergeCell ref="AP66:AT67"/>
    <mergeCell ref="AU66:AY67"/>
    <mergeCell ref="AZ66:BD67"/>
    <mergeCell ref="BE66:BI67"/>
    <mergeCell ref="BJ66:BN67"/>
    <mergeCell ref="BO66:BS67"/>
    <mergeCell ref="BT66:BX67"/>
    <mergeCell ref="BY66:CC67"/>
    <mergeCell ref="CD66:CH67"/>
    <mergeCell ref="CI66:CM67"/>
    <mergeCell ref="CN66:CR67"/>
    <mergeCell ref="CS66:CW67"/>
    <mergeCell ref="CX66:DB67"/>
    <mergeCell ref="DC66:DG67"/>
    <mergeCell ref="DH66:DL67"/>
    <mergeCell ref="DM66:DQ67"/>
    <mergeCell ref="DR66:DV67"/>
    <mergeCell ref="DW66:EA67"/>
    <mergeCell ref="EB66:EF67"/>
    <mergeCell ref="EG66:EK67"/>
    <mergeCell ref="R74:U75"/>
    <mergeCell ref="AU98:AY98"/>
    <mergeCell ref="AZ98:BD98"/>
    <mergeCell ref="BE98:BI98"/>
    <mergeCell ref="BJ98:BN98"/>
    <mergeCell ref="BO98:BS98"/>
    <mergeCell ref="BT98:BX98"/>
    <mergeCell ref="BY98:CC98"/>
    <mergeCell ref="A87:Q87"/>
    <mergeCell ref="R87:U87"/>
    <mergeCell ref="V87:Z87"/>
    <mergeCell ref="AA87:AE87"/>
    <mergeCell ref="AF87:AJ87"/>
    <mergeCell ref="AK87:AO87"/>
    <mergeCell ref="AP87:AT87"/>
    <mergeCell ref="AU87:AY87"/>
    <mergeCell ref="AZ87:BD87"/>
    <mergeCell ref="BE87:BI87"/>
    <mergeCell ref="BJ87:BN87"/>
    <mergeCell ref="BO87:BS87"/>
    <mergeCell ref="BT87:BX87"/>
    <mergeCell ref="BY87:CC87"/>
    <mergeCell ref="A96:Q96"/>
    <mergeCell ref="CD98:CH98"/>
    <mergeCell ref="CI98:CM98"/>
    <mergeCell ref="CN98:CR98"/>
    <mergeCell ref="CS98:CW98"/>
    <mergeCell ref="CX98:DB98"/>
    <mergeCell ref="DC98:DG98"/>
    <mergeCell ref="DH98:DL98"/>
    <mergeCell ref="DM98:DQ98"/>
    <mergeCell ref="DR98:DV98"/>
    <mergeCell ref="A97:Q97"/>
    <mergeCell ref="R94:U97"/>
    <mergeCell ref="V94:Z97"/>
    <mergeCell ref="AA94:AE97"/>
    <mergeCell ref="AF94:AJ97"/>
    <mergeCell ref="AK94:AO97"/>
    <mergeCell ref="AP94:AT97"/>
    <mergeCell ref="AU94:AY97"/>
    <mergeCell ref="AZ94:BD97"/>
    <mergeCell ref="BE94:BI97"/>
    <mergeCell ref="BJ94:BN97"/>
    <mergeCell ref="BO94:BS97"/>
    <mergeCell ref="BT94:BX97"/>
    <mergeCell ref="BY94:CC97"/>
    <mergeCell ref="CD94:CH97"/>
    <mergeCell ref="CI94:CM97"/>
    <mergeCell ref="A98:Q98"/>
    <mergeCell ref="R98:U98"/>
    <mergeCell ref="V98:Z98"/>
    <mergeCell ref="AA98:AE98"/>
    <mergeCell ref="AF98:AJ98"/>
    <mergeCell ref="AK98:AO98"/>
    <mergeCell ref="AP98:AT98"/>
    <mergeCell ref="DW28:EA31"/>
    <mergeCell ref="EB28:EF31"/>
    <mergeCell ref="EG28:EK31"/>
    <mergeCell ref="R32:U35"/>
    <mergeCell ref="V32:Z35"/>
    <mergeCell ref="AA32:AE35"/>
    <mergeCell ref="AF32:AJ35"/>
    <mergeCell ref="AK32:AO35"/>
    <mergeCell ref="AP32:AT35"/>
    <mergeCell ref="AU32:AY35"/>
    <mergeCell ref="AZ32:BD35"/>
    <mergeCell ref="BE32:BI35"/>
    <mergeCell ref="BJ32:BN35"/>
    <mergeCell ref="BO32:BS35"/>
    <mergeCell ref="BT32:BX35"/>
    <mergeCell ref="BY32:CC35"/>
    <mergeCell ref="CD32:CH35"/>
    <mergeCell ref="CI32:CM35"/>
    <mergeCell ref="CN32:CR35"/>
    <mergeCell ref="CS32:CW35"/>
    <mergeCell ref="CX32:DB35"/>
    <mergeCell ref="DC32:DG35"/>
    <mergeCell ref="DH32:DL35"/>
    <mergeCell ref="DM32:DQ35"/>
    <mergeCell ref="DR32:DV35"/>
    <mergeCell ref="DW32:EA35"/>
    <mergeCell ref="EB32:EF35"/>
    <mergeCell ref="EG32:EK35"/>
    <mergeCell ref="EG43:EK44"/>
    <mergeCell ref="R17:U20"/>
    <mergeCell ref="V17:Z20"/>
    <mergeCell ref="AA17:AE20"/>
    <mergeCell ref="AF17:AJ20"/>
    <mergeCell ref="AK17:AO20"/>
    <mergeCell ref="AP17:AT20"/>
    <mergeCell ref="AU17:AY20"/>
    <mergeCell ref="AZ17:BD20"/>
    <mergeCell ref="BE17:BI20"/>
    <mergeCell ref="BJ17:BN20"/>
    <mergeCell ref="BO17:BS20"/>
    <mergeCell ref="BT17:BX20"/>
    <mergeCell ref="BY17:CC20"/>
    <mergeCell ref="CD17:CH20"/>
    <mergeCell ref="CI17:CM20"/>
    <mergeCell ref="CN17:CR20"/>
    <mergeCell ref="CS17:CW20"/>
    <mergeCell ref="CX17:DB20"/>
    <mergeCell ref="DC17:DG20"/>
    <mergeCell ref="DH17:DL20"/>
    <mergeCell ref="DM17:DQ20"/>
    <mergeCell ref="DR17:DV20"/>
    <mergeCell ref="DW17:EA20"/>
    <mergeCell ref="EB17:EF20"/>
    <mergeCell ref="EG17:EK20"/>
    <mergeCell ref="R24:U27"/>
    <mergeCell ref="V24:Z27"/>
    <mergeCell ref="AA24:AE27"/>
    <mergeCell ref="AF24:AJ27"/>
    <mergeCell ref="AK24:AO27"/>
    <mergeCell ref="AP24:AT27"/>
    <mergeCell ref="AZ43:BD44"/>
    <mergeCell ref="BE43:BI44"/>
    <mergeCell ref="BJ43:BN44"/>
    <mergeCell ref="BO43:BS44"/>
    <mergeCell ref="BT43:BX44"/>
    <mergeCell ref="BY43:CC44"/>
    <mergeCell ref="CD43:CH44"/>
    <mergeCell ref="CI43:CM44"/>
    <mergeCell ref="CN43:CR44"/>
    <mergeCell ref="CS43:CW44"/>
    <mergeCell ref="CX43:DB44"/>
    <mergeCell ref="DC43:DG44"/>
    <mergeCell ref="DH43:DL44"/>
    <mergeCell ref="DM43:DQ44"/>
    <mergeCell ref="DR43:DV44"/>
    <mergeCell ref="DW43:EA44"/>
    <mergeCell ref="EB43:EF44"/>
    <mergeCell ref="DC47:DG48"/>
    <mergeCell ref="DH47:DL48"/>
    <mergeCell ref="DM47:DQ48"/>
    <mergeCell ref="DR47:DV48"/>
    <mergeCell ref="DW47:EA48"/>
    <mergeCell ref="EB47:EF48"/>
    <mergeCell ref="EG47:EK48"/>
    <mergeCell ref="R45:U46"/>
    <mergeCell ref="V45:Z46"/>
    <mergeCell ref="AA45:AE46"/>
    <mergeCell ref="AF45:AJ46"/>
    <mergeCell ref="AK45:AO46"/>
    <mergeCell ref="AP45:AT46"/>
    <mergeCell ref="AU45:AY46"/>
    <mergeCell ref="AZ45:BD46"/>
    <mergeCell ref="BE45:BI46"/>
    <mergeCell ref="BJ45:BN46"/>
    <mergeCell ref="BO45:BS46"/>
    <mergeCell ref="BT45:BX46"/>
    <mergeCell ref="BY45:CC46"/>
    <mergeCell ref="CD45:CH46"/>
    <mergeCell ref="CI45:CM46"/>
    <mergeCell ref="CN45:CR46"/>
    <mergeCell ref="CS45:CW46"/>
    <mergeCell ref="CX45:DB46"/>
    <mergeCell ref="DC45:DG46"/>
    <mergeCell ref="DH45:DL46"/>
    <mergeCell ref="DM45:DQ46"/>
    <mergeCell ref="DR45:DV46"/>
    <mergeCell ref="DW45:EA46"/>
    <mergeCell ref="EB45:EF46"/>
    <mergeCell ref="EG45:EK46"/>
    <mergeCell ref="BE49:BI56"/>
    <mergeCell ref="BJ49:BN56"/>
    <mergeCell ref="BO49:BS56"/>
    <mergeCell ref="BT49:BX56"/>
    <mergeCell ref="BY49:CC56"/>
    <mergeCell ref="CD49:CH56"/>
    <mergeCell ref="CI49:CM56"/>
    <mergeCell ref="CN49:CR56"/>
    <mergeCell ref="CS49:CW56"/>
    <mergeCell ref="CX49:DB56"/>
    <mergeCell ref="DC49:DG56"/>
    <mergeCell ref="DH49:DL56"/>
    <mergeCell ref="DM49:DQ56"/>
    <mergeCell ref="DR49:DV56"/>
    <mergeCell ref="DW49:EA56"/>
    <mergeCell ref="EB49:EF56"/>
    <mergeCell ref="EG49:EK56"/>
    <mergeCell ref="DW91:EA91"/>
    <mergeCell ref="CS91:CW91"/>
    <mergeCell ref="CX91:DB91"/>
    <mergeCell ref="R14:U16"/>
    <mergeCell ref="V14:Z16"/>
    <mergeCell ref="AA14:AE16"/>
    <mergeCell ref="AF14:AJ16"/>
    <mergeCell ref="AK14:AO16"/>
    <mergeCell ref="AP14:AT16"/>
    <mergeCell ref="AU14:AY16"/>
    <mergeCell ref="AZ14:BD16"/>
    <mergeCell ref="BE14:BI16"/>
    <mergeCell ref="BJ14:BN16"/>
    <mergeCell ref="BO14:BS16"/>
    <mergeCell ref="BT14:BX16"/>
    <mergeCell ref="BY14:CC16"/>
    <mergeCell ref="CD14:CH16"/>
    <mergeCell ref="CI14:CM16"/>
    <mergeCell ref="CN14:CR16"/>
    <mergeCell ref="CS14:CW16"/>
    <mergeCell ref="DC60:DG62"/>
    <mergeCell ref="DH60:DL62"/>
    <mergeCell ref="DM60:DQ62"/>
    <mergeCell ref="DR60:DV62"/>
    <mergeCell ref="DW60:EA62"/>
    <mergeCell ref="R49:U56"/>
    <mergeCell ref="V49:Z56"/>
    <mergeCell ref="AA49:AE56"/>
    <mergeCell ref="AF49:AJ56"/>
    <mergeCell ref="AK49:AO56"/>
    <mergeCell ref="AP49:AT56"/>
    <mergeCell ref="AU49:AY56"/>
    <mergeCell ref="CN94:CR97"/>
    <mergeCell ref="A95:Q95"/>
    <mergeCell ref="CS94:CW97"/>
    <mergeCell ref="CX94:DB97"/>
    <mergeCell ref="DC94:DG97"/>
    <mergeCell ref="A94:Q94"/>
    <mergeCell ref="A93:Q93"/>
    <mergeCell ref="R92:U93"/>
    <mergeCell ref="V92:Z93"/>
    <mergeCell ref="AA92:AE93"/>
    <mergeCell ref="AF92:AJ93"/>
    <mergeCell ref="AK92:AO93"/>
    <mergeCell ref="AP92:AT93"/>
    <mergeCell ref="AU92:AY93"/>
    <mergeCell ref="AZ92:BD93"/>
    <mergeCell ref="BE92:BI93"/>
    <mergeCell ref="BJ92:BN93"/>
    <mergeCell ref="BO92:BS93"/>
    <mergeCell ref="BT92:BX93"/>
    <mergeCell ref="BY92:CC93"/>
    <mergeCell ref="CD92:CH93"/>
    <mergeCell ref="CI92:CM93"/>
    <mergeCell ref="EB91:EF91"/>
    <mergeCell ref="EG91:EK91"/>
    <mergeCell ref="A92:Q92"/>
    <mergeCell ref="CN92:CR93"/>
    <mergeCell ref="CS92:CW93"/>
    <mergeCell ref="CX92:DB93"/>
    <mergeCell ref="CS90:CW90"/>
    <mergeCell ref="CX90:DB90"/>
    <mergeCell ref="DC90:DG90"/>
    <mergeCell ref="DH90:DL90"/>
    <mergeCell ref="DM90:DQ90"/>
    <mergeCell ref="DR90:DV90"/>
    <mergeCell ref="DW90:EA90"/>
    <mergeCell ref="EB90:EF90"/>
    <mergeCell ref="EG90:EK90"/>
    <mergeCell ref="A91:Q91"/>
    <mergeCell ref="R91:U91"/>
    <mergeCell ref="V91:Z91"/>
    <mergeCell ref="AA91:AE91"/>
    <mergeCell ref="AF91:AJ91"/>
    <mergeCell ref="AK91:AO91"/>
    <mergeCell ref="AP91:AT91"/>
    <mergeCell ref="AU91:AY91"/>
    <mergeCell ref="AZ91:BD91"/>
    <mergeCell ref="BE91:BI91"/>
    <mergeCell ref="BJ91:BN91"/>
    <mergeCell ref="BO91:BS91"/>
    <mergeCell ref="BT91:BX91"/>
    <mergeCell ref="BY91:CC91"/>
    <mergeCell ref="CD91:CH91"/>
    <mergeCell ref="CI91:CM91"/>
    <mergeCell ref="CN91:CR91"/>
    <mergeCell ref="DC91:DG91"/>
    <mergeCell ref="DH91:DL91"/>
    <mergeCell ref="DM91:DQ91"/>
    <mergeCell ref="DR91:DV91"/>
    <mergeCell ref="A90:Q90"/>
    <mergeCell ref="R90:U90"/>
    <mergeCell ref="V90:Z90"/>
    <mergeCell ref="AA90:AE90"/>
    <mergeCell ref="AF90:AJ90"/>
    <mergeCell ref="AK90:AO90"/>
    <mergeCell ref="AP90:AT90"/>
    <mergeCell ref="AU90:AY90"/>
    <mergeCell ref="AZ90:BD90"/>
    <mergeCell ref="BE90:BI90"/>
    <mergeCell ref="BJ90:BN90"/>
    <mergeCell ref="BO90:BS90"/>
    <mergeCell ref="BT90:BX90"/>
    <mergeCell ref="BY90:CC90"/>
    <mergeCell ref="CD90:CH90"/>
    <mergeCell ref="CI90:CM90"/>
    <mergeCell ref="CN90:CR90"/>
    <mergeCell ref="DW88:EA88"/>
    <mergeCell ref="EB88:EF88"/>
    <mergeCell ref="EG88:EK88"/>
    <mergeCell ref="A89:Q89"/>
    <mergeCell ref="R89:U89"/>
    <mergeCell ref="V89:Z89"/>
    <mergeCell ref="AA89:AE89"/>
    <mergeCell ref="AF89:AJ89"/>
    <mergeCell ref="AK89:AO89"/>
    <mergeCell ref="AP89:AT89"/>
    <mergeCell ref="AU89:AY89"/>
    <mergeCell ref="AZ89:BD89"/>
    <mergeCell ref="BE89:BI89"/>
    <mergeCell ref="BJ89:BN89"/>
    <mergeCell ref="BO89:BS89"/>
    <mergeCell ref="BT89:BX89"/>
    <mergeCell ref="BY89:CC89"/>
    <mergeCell ref="CD89:CH89"/>
    <mergeCell ref="CI89:CM89"/>
    <mergeCell ref="CN89:CR89"/>
    <mergeCell ref="CS89:CW89"/>
    <mergeCell ref="CX89:DB89"/>
    <mergeCell ref="DC89:DG89"/>
    <mergeCell ref="DH89:DL89"/>
    <mergeCell ref="DM89:DQ89"/>
    <mergeCell ref="DR89:DV89"/>
    <mergeCell ref="DW89:EA89"/>
    <mergeCell ref="EB89:EF89"/>
    <mergeCell ref="EG89:EK89"/>
    <mergeCell ref="CS87:CW87"/>
    <mergeCell ref="CX87:DB87"/>
    <mergeCell ref="DC87:DG87"/>
    <mergeCell ref="DH87:DL87"/>
    <mergeCell ref="DM87:DQ87"/>
    <mergeCell ref="DR87:DV87"/>
    <mergeCell ref="DW87:EA87"/>
    <mergeCell ref="EB87:EF87"/>
    <mergeCell ref="EG87:EK87"/>
    <mergeCell ref="A88:Q88"/>
    <mergeCell ref="R88:U88"/>
    <mergeCell ref="V88:Z88"/>
    <mergeCell ref="AA88:AE88"/>
    <mergeCell ref="AF88:AJ88"/>
    <mergeCell ref="AK88:AO88"/>
    <mergeCell ref="AP88:AT88"/>
    <mergeCell ref="AU88:AY88"/>
    <mergeCell ref="AZ88:BD88"/>
    <mergeCell ref="BE88:BI88"/>
    <mergeCell ref="BJ88:BN88"/>
    <mergeCell ref="BO88:BS88"/>
    <mergeCell ref="BT88:BX88"/>
    <mergeCell ref="BY88:CC88"/>
    <mergeCell ref="CD88:CH88"/>
    <mergeCell ref="CI88:CM88"/>
    <mergeCell ref="CN88:CR88"/>
    <mergeCell ref="CS88:CW88"/>
    <mergeCell ref="CX88:DB88"/>
    <mergeCell ref="DC88:DG88"/>
    <mergeCell ref="DH88:DL88"/>
    <mergeCell ref="DM88:DQ88"/>
    <mergeCell ref="DR88:DV88"/>
    <mergeCell ref="CD87:CH87"/>
    <mergeCell ref="CI87:CM87"/>
    <mergeCell ref="CN87:CR87"/>
    <mergeCell ref="A86:Q86"/>
    <mergeCell ref="R85:U86"/>
    <mergeCell ref="V85:Z86"/>
    <mergeCell ref="AA85:AE86"/>
    <mergeCell ref="CS84:CW84"/>
    <mergeCell ref="CX84:DB84"/>
    <mergeCell ref="DC84:DG84"/>
    <mergeCell ref="DH84:DL84"/>
    <mergeCell ref="DM84:DQ84"/>
    <mergeCell ref="DR84:DV84"/>
    <mergeCell ref="DW84:EA84"/>
    <mergeCell ref="EB84:EF84"/>
    <mergeCell ref="EG84:EK84"/>
    <mergeCell ref="A85:Q85"/>
    <mergeCell ref="A84:Q84"/>
    <mergeCell ref="R84:U84"/>
    <mergeCell ref="V84:Z84"/>
    <mergeCell ref="AA84:AE84"/>
    <mergeCell ref="AF84:AJ84"/>
    <mergeCell ref="AK84:AO84"/>
    <mergeCell ref="AP84:AT84"/>
    <mergeCell ref="AU84:AY84"/>
    <mergeCell ref="AZ84:BD84"/>
    <mergeCell ref="BE84:BI84"/>
    <mergeCell ref="BJ84:BN84"/>
    <mergeCell ref="BO84:BS84"/>
    <mergeCell ref="BT84:BX84"/>
    <mergeCell ref="BY84:CC84"/>
    <mergeCell ref="CD84:CH84"/>
    <mergeCell ref="CI84:CM84"/>
    <mergeCell ref="CN84:CR84"/>
    <mergeCell ref="A83:Q83"/>
    <mergeCell ref="R83:U83"/>
    <mergeCell ref="V83:Z83"/>
    <mergeCell ref="AA83:AE83"/>
    <mergeCell ref="AF83:AJ83"/>
    <mergeCell ref="AK83:AO83"/>
    <mergeCell ref="AP83:AT83"/>
    <mergeCell ref="AU83:AY83"/>
    <mergeCell ref="AZ83:BD83"/>
    <mergeCell ref="BE83:BI83"/>
    <mergeCell ref="BJ83:BN83"/>
    <mergeCell ref="BO83:BS83"/>
    <mergeCell ref="BT83:BX83"/>
    <mergeCell ref="BY83:CC83"/>
    <mergeCell ref="CD83:CH83"/>
    <mergeCell ref="CI83:CM83"/>
    <mergeCell ref="CN83:CR83"/>
    <mergeCell ref="CS83:CW83"/>
    <mergeCell ref="CX83:DB83"/>
    <mergeCell ref="DC83:DG83"/>
    <mergeCell ref="DH83:DL83"/>
    <mergeCell ref="DM83:DQ83"/>
    <mergeCell ref="DR83:DV83"/>
    <mergeCell ref="DW83:EA83"/>
    <mergeCell ref="EB83:EF83"/>
    <mergeCell ref="EG83:EK83"/>
    <mergeCell ref="A82:Q82"/>
    <mergeCell ref="A81:Q81"/>
    <mergeCell ref="A80:Q80"/>
    <mergeCell ref="R80:U80"/>
    <mergeCell ref="V80:Z80"/>
    <mergeCell ref="AA80:AE80"/>
    <mergeCell ref="AF80:AJ80"/>
    <mergeCell ref="AK80:AO80"/>
    <mergeCell ref="AP80:AT80"/>
    <mergeCell ref="AU80:AY80"/>
    <mergeCell ref="AZ80:BD80"/>
    <mergeCell ref="BE80:BI80"/>
    <mergeCell ref="BJ80:BN80"/>
    <mergeCell ref="BO80:BS80"/>
    <mergeCell ref="BT80:BX80"/>
    <mergeCell ref="BY80:CC80"/>
    <mergeCell ref="CD80:CH80"/>
    <mergeCell ref="CI80:CM80"/>
    <mergeCell ref="CN80:CR80"/>
    <mergeCell ref="CS80:CW80"/>
    <mergeCell ref="CX80:DB80"/>
    <mergeCell ref="DC80:DG80"/>
    <mergeCell ref="DH80:DL80"/>
    <mergeCell ref="DM80:DQ80"/>
    <mergeCell ref="DR80:DV80"/>
    <mergeCell ref="DW80:EA80"/>
    <mergeCell ref="EB80:EF80"/>
    <mergeCell ref="EG80:EK80"/>
    <mergeCell ref="A79:Q79"/>
    <mergeCell ref="A78:Q78"/>
    <mergeCell ref="DW76:EA76"/>
    <mergeCell ref="EB76:EF76"/>
    <mergeCell ref="EG76:EK76"/>
    <mergeCell ref="A77:Q77"/>
    <mergeCell ref="R77:U77"/>
    <mergeCell ref="V77:Z77"/>
    <mergeCell ref="AA77:AE77"/>
    <mergeCell ref="AF77:AJ77"/>
    <mergeCell ref="AK77:AO77"/>
    <mergeCell ref="AP77:AT77"/>
    <mergeCell ref="AU77:AY77"/>
    <mergeCell ref="AZ77:BD77"/>
    <mergeCell ref="BE77:BI77"/>
    <mergeCell ref="BJ77:BN77"/>
    <mergeCell ref="BO77:BS77"/>
    <mergeCell ref="BT77:BX77"/>
    <mergeCell ref="BY77:CC77"/>
    <mergeCell ref="CD77:CH77"/>
    <mergeCell ref="CI77:CM77"/>
    <mergeCell ref="CN77:CR77"/>
    <mergeCell ref="CS77:CW77"/>
    <mergeCell ref="CX77:DB77"/>
    <mergeCell ref="DC77:DG77"/>
    <mergeCell ref="DH77:DL77"/>
    <mergeCell ref="DM77:DQ77"/>
    <mergeCell ref="DR77:DV77"/>
    <mergeCell ref="DW77:EA77"/>
    <mergeCell ref="EB77:EF77"/>
    <mergeCell ref="EG77:EK77"/>
    <mergeCell ref="A76:Q76"/>
    <mergeCell ref="R76:U76"/>
    <mergeCell ref="V76:Z76"/>
    <mergeCell ref="AA76:AE76"/>
    <mergeCell ref="AF76:AJ76"/>
    <mergeCell ref="AK76:AO76"/>
    <mergeCell ref="AP76:AT76"/>
    <mergeCell ref="AU76:AY76"/>
    <mergeCell ref="AZ76:BD76"/>
    <mergeCell ref="BE76:BI76"/>
    <mergeCell ref="BJ76:BN76"/>
    <mergeCell ref="BO76:BS76"/>
    <mergeCell ref="BT76:BX76"/>
    <mergeCell ref="BY76:CC76"/>
    <mergeCell ref="CD76:CH76"/>
    <mergeCell ref="CI76:CM76"/>
    <mergeCell ref="CN76:CR76"/>
    <mergeCell ref="CS76:CW76"/>
    <mergeCell ref="CX76:DB76"/>
    <mergeCell ref="DC76:DG76"/>
    <mergeCell ref="DH76:DL76"/>
    <mergeCell ref="DM76:DQ76"/>
    <mergeCell ref="DR76:DV76"/>
    <mergeCell ref="AK74:AO75"/>
    <mergeCell ref="AP74:AT75"/>
    <mergeCell ref="AU74:AY75"/>
    <mergeCell ref="AZ74:BD75"/>
    <mergeCell ref="BE74:BI75"/>
    <mergeCell ref="BJ74:BN75"/>
    <mergeCell ref="BO74:BS75"/>
    <mergeCell ref="BT74:BX75"/>
    <mergeCell ref="BY74:CC75"/>
    <mergeCell ref="CD74:CH75"/>
    <mergeCell ref="CI74:CM75"/>
    <mergeCell ref="CN74:CR75"/>
    <mergeCell ref="DW73:EA73"/>
    <mergeCell ref="EB73:EF73"/>
    <mergeCell ref="EG73:EK73"/>
    <mergeCell ref="A74:Q74"/>
    <mergeCell ref="CS74:CW75"/>
    <mergeCell ref="CX74:DB75"/>
    <mergeCell ref="DC74:DG75"/>
    <mergeCell ref="V74:Z75"/>
    <mergeCell ref="AA74:AE75"/>
    <mergeCell ref="AF74:AJ75"/>
    <mergeCell ref="A75:Q75"/>
    <mergeCell ref="CS72:CW72"/>
    <mergeCell ref="CX72:DB72"/>
    <mergeCell ref="DC72:DG72"/>
    <mergeCell ref="DH72:DL72"/>
    <mergeCell ref="DM72:DQ72"/>
    <mergeCell ref="DR72:DV72"/>
    <mergeCell ref="DW72:EA72"/>
    <mergeCell ref="EB72:EF72"/>
    <mergeCell ref="EG72:EK72"/>
    <mergeCell ref="A73:Q73"/>
    <mergeCell ref="R73:U73"/>
    <mergeCell ref="V73:Z73"/>
    <mergeCell ref="AA73:AE73"/>
    <mergeCell ref="AF73:AJ73"/>
    <mergeCell ref="AK73:AO73"/>
    <mergeCell ref="AP73:AT73"/>
    <mergeCell ref="AU73:AY73"/>
    <mergeCell ref="AZ73:BD73"/>
    <mergeCell ref="BE73:BI73"/>
    <mergeCell ref="BJ73:BN73"/>
    <mergeCell ref="BO73:BS73"/>
    <mergeCell ref="BT73:BX73"/>
    <mergeCell ref="BY73:CC73"/>
    <mergeCell ref="CD73:CH73"/>
    <mergeCell ref="CI73:CM73"/>
    <mergeCell ref="CN73:CR73"/>
    <mergeCell ref="CS73:CW73"/>
    <mergeCell ref="CX73:DB73"/>
    <mergeCell ref="DC73:DG73"/>
    <mergeCell ref="DH73:DL73"/>
    <mergeCell ref="DM73:DQ73"/>
    <mergeCell ref="DR73:DV73"/>
    <mergeCell ref="A72:Q72"/>
    <mergeCell ref="R72:U72"/>
    <mergeCell ref="V72:Z72"/>
    <mergeCell ref="AA72:AE72"/>
    <mergeCell ref="AF72:AJ72"/>
    <mergeCell ref="AK72:AO72"/>
    <mergeCell ref="AP72:AT72"/>
    <mergeCell ref="AU72:AY72"/>
    <mergeCell ref="AZ72:BD72"/>
    <mergeCell ref="BE72:BI72"/>
    <mergeCell ref="BJ72:BN72"/>
    <mergeCell ref="BO72:BS72"/>
    <mergeCell ref="BT72:BX72"/>
    <mergeCell ref="BY72:CC72"/>
    <mergeCell ref="CD72:CH72"/>
    <mergeCell ref="CI72:CM72"/>
    <mergeCell ref="CN72:CR72"/>
    <mergeCell ref="DR8:EA8"/>
    <mergeCell ref="EB8:EK8"/>
    <mergeCell ref="R13:U13"/>
    <mergeCell ref="A71:Q71"/>
    <mergeCell ref="EB14:EF16"/>
    <mergeCell ref="EG14:EK16"/>
    <mergeCell ref="R21:U23"/>
    <mergeCell ref="CX11:DB11"/>
    <mergeCell ref="DC11:DG11"/>
    <mergeCell ref="DH11:DL11"/>
    <mergeCell ref="DM11:DQ11"/>
    <mergeCell ref="DR11:DV11"/>
    <mergeCell ref="DW11:EA11"/>
    <mergeCell ref="EB11:EF11"/>
    <mergeCell ref="EG11:EK11"/>
    <mergeCell ref="BJ5:BS5"/>
    <mergeCell ref="BT5:CW5"/>
    <mergeCell ref="BJ6:BS6"/>
    <mergeCell ref="BT6:CC6"/>
    <mergeCell ref="CD6:CM6"/>
    <mergeCell ref="CN6:CW6"/>
    <mergeCell ref="BJ7:BS7"/>
    <mergeCell ref="BT7:CC7"/>
    <mergeCell ref="CD7:CM7"/>
    <mergeCell ref="CN7:CW7"/>
    <mergeCell ref="BJ8:BS8"/>
    <mergeCell ref="BT8:CC8"/>
    <mergeCell ref="CD8:CM8"/>
    <mergeCell ref="CN8:CW8"/>
    <mergeCell ref="CX5:DG5"/>
    <mergeCell ref="DH5:EK5"/>
    <mergeCell ref="CX6:DG6"/>
    <mergeCell ref="DH6:DQ6"/>
    <mergeCell ref="DR6:EA6"/>
    <mergeCell ref="EB6:EK6"/>
    <mergeCell ref="CX7:DG7"/>
    <mergeCell ref="DH7:DQ7"/>
    <mergeCell ref="DR7:EA7"/>
    <mergeCell ref="EB7:EK7"/>
    <mergeCell ref="V3:BI3"/>
    <mergeCell ref="BJ3:EK3"/>
    <mergeCell ref="V4:BI4"/>
    <mergeCell ref="BJ4:CW4"/>
    <mergeCell ref="CX4:EK4"/>
    <mergeCell ref="V5:AE5"/>
    <mergeCell ref="V6:AE6"/>
    <mergeCell ref="AF5:BI5"/>
    <mergeCell ref="AF6:AO6"/>
    <mergeCell ref="AF7:AO7"/>
    <mergeCell ref="AF8:AO8"/>
    <mergeCell ref="AP6:AY6"/>
    <mergeCell ref="AZ6:BI6"/>
    <mergeCell ref="AP7:AY7"/>
    <mergeCell ref="AZ7:BI7"/>
    <mergeCell ref="AP8:AY8"/>
    <mergeCell ref="AZ8:BI8"/>
    <mergeCell ref="V7:AE7"/>
    <mergeCell ref="V8:AE8"/>
    <mergeCell ref="V11:Z11"/>
    <mergeCell ref="AA11:AE11"/>
    <mergeCell ref="AF11:AJ11"/>
    <mergeCell ref="AK11:AO11"/>
    <mergeCell ref="AP11:AT11"/>
    <mergeCell ref="EG69:EK69"/>
    <mergeCell ref="A70:Q70"/>
    <mergeCell ref="CI69:CM69"/>
    <mergeCell ref="CN69:CR69"/>
    <mergeCell ref="CS69:CW69"/>
    <mergeCell ref="CX69:DB69"/>
    <mergeCell ref="DC69:DG69"/>
    <mergeCell ref="DH69:DL69"/>
    <mergeCell ref="BE69:BI69"/>
    <mergeCell ref="BJ69:BN69"/>
    <mergeCell ref="BO69:BS69"/>
    <mergeCell ref="BT69:BX69"/>
    <mergeCell ref="BY69:CC69"/>
    <mergeCell ref="CD69:CH69"/>
    <mergeCell ref="EG68:EK68"/>
    <mergeCell ref="A69:Q69"/>
    <mergeCell ref="R69:U69"/>
    <mergeCell ref="V69:Z69"/>
    <mergeCell ref="AA69:AE69"/>
    <mergeCell ref="AF69:AJ69"/>
    <mergeCell ref="AK69:AO69"/>
    <mergeCell ref="AP69:AT69"/>
    <mergeCell ref="AU69:AY69"/>
    <mergeCell ref="AZ69:BD69"/>
    <mergeCell ref="DC68:DG68"/>
    <mergeCell ref="DH68:DL68"/>
    <mergeCell ref="DM68:DQ68"/>
    <mergeCell ref="DR68:DV68"/>
    <mergeCell ref="DW68:EA68"/>
    <mergeCell ref="EB68:EF68"/>
    <mergeCell ref="BY68:CC68"/>
    <mergeCell ref="CD68:CH68"/>
    <mergeCell ref="CI68:CM68"/>
    <mergeCell ref="CN68:CR68"/>
    <mergeCell ref="CS68:CW68"/>
    <mergeCell ref="CX68:DB68"/>
    <mergeCell ref="AU68:AY68"/>
    <mergeCell ref="AZ68:BD68"/>
    <mergeCell ref="BE68:BI68"/>
    <mergeCell ref="BJ68:BN68"/>
    <mergeCell ref="BO68:BS68"/>
    <mergeCell ref="BT68:BX68"/>
    <mergeCell ref="DM69:DQ69"/>
    <mergeCell ref="DR69:DV69"/>
    <mergeCell ref="DW69:EA69"/>
    <mergeCell ref="EB69:EF69"/>
    <mergeCell ref="A68:Q68"/>
    <mergeCell ref="R68:U68"/>
    <mergeCell ref="V68:Z68"/>
    <mergeCell ref="AA68:AE68"/>
    <mergeCell ref="AF68:AJ68"/>
    <mergeCell ref="AK68:AO68"/>
    <mergeCell ref="AP68:AT68"/>
    <mergeCell ref="A67:Q67"/>
    <mergeCell ref="EG65:EK65"/>
    <mergeCell ref="A66:Q66"/>
    <mergeCell ref="DC65:DG65"/>
    <mergeCell ref="DH65:DL65"/>
    <mergeCell ref="DM65:DQ65"/>
    <mergeCell ref="DR65:DV65"/>
    <mergeCell ref="DW65:EA65"/>
    <mergeCell ref="EB65:EF65"/>
    <mergeCell ref="BY65:CC65"/>
    <mergeCell ref="CD65:CH65"/>
    <mergeCell ref="CI65:CM65"/>
    <mergeCell ref="CN65:CR65"/>
    <mergeCell ref="CS65:CW65"/>
    <mergeCell ref="CX65:DB65"/>
    <mergeCell ref="AU65:AY65"/>
    <mergeCell ref="AZ65:BD65"/>
    <mergeCell ref="BE65:BI65"/>
    <mergeCell ref="BJ65:BN65"/>
    <mergeCell ref="BO65:BS65"/>
    <mergeCell ref="BT65:BX65"/>
    <mergeCell ref="A65:Q65"/>
    <mergeCell ref="R65:U65"/>
    <mergeCell ref="V65:Z65"/>
    <mergeCell ref="AA65:AE65"/>
    <mergeCell ref="AF65:AJ65"/>
    <mergeCell ref="AK65:AO65"/>
    <mergeCell ref="AP65:AT65"/>
    <mergeCell ref="CS64:CW64"/>
    <mergeCell ref="CX64:DB64"/>
    <mergeCell ref="DC64:DG64"/>
    <mergeCell ref="DH64:DL64"/>
    <mergeCell ref="DM64:DQ64"/>
    <mergeCell ref="DR64:DV64"/>
    <mergeCell ref="BO64:BS64"/>
    <mergeCell ref="BT64:BX64"/>
    <mergeCell ref="BY64:CC64"/>
    <mergeCell ref="CD64:CH64"/>
    <mergeCell ref="CI64:CM64"/>
    <mergeCell ref="CN64:CR64"/>
    <mergeCell ref="AK64:AO64"/>
    <mergeCell ref="AP64:AT64"/>
    <mergeCell ref="AU64:AY64"/>
    <mergeCell ref="AZ64:BD64"/>
    <mergeCell ref="BE64:BI64"/>
    <mergeCell ref="BJ64:BN64"/>
    <mergeCell ref="EG63:EK63"/>
    <mergeCell ref="A64:Q64"/>
    <mergeCell ref="R64:U64"/>
    <mergeCell ref="V64:Z64"/>
    <mergeCell ref="AA64:AE64"/>
    <mergeCell ref="AF64:AJ64"/>
    <mergeCell ref="CI63:CM63"/>
    <mergeCell ref="CN63:CR63"/>
    <mergeCell ref="CS63:CW63"/>
    <mergeCell ref="CX63:DB63"/>
    <mergeCell ref="DC63:DG63"/>
    <mergeCell ref="DH63:DL63"/>
    <mergeCell ref="BE63:BI63"/>
    <mergeCell ref="BJ63:BN63"/>
    <mergeCell ref="BO63:BS63"/>
    <mergeCell ref="BT63:BX63"/>
    <mergeCell ref="BY63:CC63"/>
    <mergeCell ref="CD63:CH63"/>
    <mergeCell ref="DW64:EA64"/>
    <mergeCell ref="EB64:EF64"/>
    <mergeCell ref="EG64:EK64"/>
    <mergeCell ref="A63:Q63"/>
    <mergeCell ref="R63:U63"/>
    <mergeCell ref="V63:Z63"/>
    <mergeCell ref="AA63:AE63"/>
    <mergeCell ref="AF63:AJ63"/>
    <mergeCell ref="AK63:AO63"/>
    <mergeCell ref="AP63:AT63"/>
    <mergeCell ref="AU63:AY63"/>
    <mergeCell ref="AZ63:BD63"/>
    <mergeCell ref="DM63:DQ63"/>
    <mergeCell ref="DR63:DV63"/>
    <mergeCell ref="DW63:EA63"/>
    <mergeCell ref="EB63:EF63"/>
    <mergeCell ref="A62:Q62"/>
    <mergeCell ref="R60:U62"/>
    <mergeCell ref="V60:Z62"/>
    <mergeCell ref="AA60:AE62"/>
    <mergeCell ref="AF60:AJ62"/>
    <mergeCell ref="AK60:AO62"/>
    <mergeCell ref="AP60:AT62"/>
    <mergeCell ref="AU60:AY62"/>
    <mergeCell ref="A61:Q61"/>
    <mergeCell ref="AZ60:BD62"/>
    <mergeCell ref="BE60:BI62"/>
    <mergeCell ref="BJ60:BN62"/>
    <mergeCell ref="BO60:BS62"/>
    <mergeCell ref="BT60:BX62"/>
    <mergeCell ref="BY60:CC62"/>
    <mergeCell ref="CD60:CH62"/>
    <mergeCell ref="CI60:CM62"/>
    <mergeCell ref="CN60:CR62"/>
    <mergeCell ref="CS60:CW62"/>
    <mergeCell ref="CX60:DB62"/>
    <mergeCell ref="EB60:EF62"/>
    <mergeCell ref="EG59:EK59"/>
    <mergeCell ref="A60:Q60"/>
    <mergeCell ref="DC59:DG59"/>
    <mergeCell ref="DH59:DL59"/>
    <mergeCell ref="DM59:DQ59"/>
    <mergeCell ref="DR59:DV59"/>
    <mergeCell ref="DW59:EA59"/>
    <mergeCell ref="EB59:EF59"/>
    <mergeCell ref="BY59:CC59"/>
    <mergeCell ref="CD59:CH59"/>
    <mergeCell ref="CI59:CM59"/>
    <mergeCell ref="CN59:CR59"/>
    <mergeCell ref="CS59:CW59"/>
    <mergeCell ref="CX59:DB59"/>
    <mergeCell ref="AU59:AY59"/>
    <mergeCell ref="AZ59:BD59"/>
    <mergeCell ref="BE59:BI59"/>
    <mergeCell ref="BJ59:BN59"/>
    <mergeCell ref="BO59:BS59"/>
    <mergeCell ref="BT59:BX59"/>
    <mergeCell ref="A59:Q59"/>
    <mergeCell ref="R59:U59"/>
    <mergeCell ref="V59:Z59"/>
    <mergeCell ref="AA59:AE59"/>
    <mergeCell ref="AF59:AJ59"/>
    <mergeCell ref="AK59:AO59"/>
    <mergeCell ref="AP59:AT59"/>
    <mergeCell ref="EG60:EK62"/>
    <mergeCell ref="CS58:CW58"/>
    <mergeCell ref="CX58:DB58"/>
    <mergeCell ref="DC58:DG58"/>
    <mergeCell ref="DH58:DL58"/>
    <mergeCell ref="DM58:DQ58"/>
    <mergeCell ref="DR58:DV58"/>
    <mergeCell ref="BO58:BS58"/>
    <mergeCell ref="BT58:BX58"/>
    <mergeCell ref="BY58:CC58"/>
    <mergeCell ref="CD58:CH58"/>
    <mergeCell ref="CI58:CM58"/>
    <mergeCell ref="CN58:CR58"/>
    <mergeCell ref="AK58:AO58"/>
    <mergeCell ref="AP58:AT58"/>
    <mergeCell ref="AU58:AY58"/>
    <mergeCell ref="AZ58:BD58"/>
    <mergeCell ref="BE58:BI58"/>
    <mergeCell ref="BJ58:BN58"/>
    <mergeCell ref="EG57:EK57"/>
    <mergeCell ref="A58:Q58"/>
    <mergeCell ref="R58:U58"/>
    <mergeCell ref="V58:Z58"/>
    <mergeCell ref="AA58:AE58"/>
    <mergeCell ref="AF58:AJ58"/>
    <mergeCell ref="CI57:CM57"/>
    <mergeCell ref="CN57:CR57"/>
    <mergeCell ref="CS57:CW57"/>
    <mergeCell ref="CX57:DB57"/>
    <mergeCell ref="DC57:DG57"/>
    <mergeCell ref="DH57:DL57"/>
    <mergeCell ref="BE57:BI57"/>
    <mergeCell ref="BJ57:BN57"/>
    <mergeCell ref="BO57:BS57"/>
    <mergeCell ref="BT57:BX57"/>
    <mergeCell ref="BY57:CC57"/>
    <mergeCell ref="CD57:CH57"/>
    <mergeCell ref="DW58:EA58"/>
    <mergeCell ref="EB58:EF58"/>
    <mergeCell ref="EG58:EK58"/>
    <mergeCell ref="A57:Q57"/>
    <mergeCell ref="R57:U57"/>
    <mergeCell ref="V57:Z57"/>
    <mergeCell ref="AA57:AE57"/>
    <mergeCell ref="AF57:AJ57"/>
    <mergeCell ref="AK57:AO57"/>
    <mergeCell ref="AP57:AT57"/>
    <mergeCell ref="AU57:AY57"/>
    <mergeCell ref="AZ57:BD57"/>
    <mergeCell ref="DM57:DQ57"/>
    <mergeCell ref="DR57:DV57"/>
    <mergeCell ref="AU40:AY42"/>
    <mergeCell ref="DW57:EA57"/>
    <mergeCell ref="EB57:EF57"/>
    <mergeCell ref="A56:Q56"/>
    <mergeCell ref="A55:Q55"/>
    <mergeCell ref="A54:Q54"/>
    <mergeCell ref="A53:Q53"/>
    <mergeCell ref="A52:Q52"/>
    <mergeCell ref="A51:Q51"/>
    <mergeCell ref="A50:Q50"/>
    <mergeCell ref="A49:Q49"/>
    <mergeCell ref="R47:U48"/>
    <mergeCell ref="V47:Z48"/>
    <mergeCell ref="AA47:AE48"/>
    <mergeCell ref="AF47:AJ48"/>
    <mergeCell ref="AK47:AO48"/>
    <mergeCell ref="AP47:AT48"/>
    <mergeCell ref="AU47:AY48"/>
    <mergeCell ref="AZ47:BD48"/>
    <mergeCell ref="BE47:BI48"/>
    <mergeCell ref="BJ47:BN48"/>
    <mergeCell ref="BO47:BS48"/>
    <mergeCell ref="A48:Q48"/>
    <mergeCell ref="A47:Q47"/>
    <mergeCell ref="BT47:BX48"/>
    <mergeCell ref="BY47:CC48"/>
    <mergeCell ref="CD47:CH48"/>
    <mergeCell ref="CI47:CM48"/>
    <mergeCell ref="CN47:CR48"/>
    <mergeCell ref="CS47:CW48"/>
    <mergeCell ref="CX47:DB48"/>
    <mergeCell ref="AZ49:BD56"/>
    <mergeCell ref="BJ40:BN42"/>
    <mergeCell ref="BO40:BS42"/>
    <mergeCell ref="A42:Q42"/>
    <mergeCell ref="A41:Q41"/>
    <mergeCell ref="BT40:BX42"/>
    <mergeCell ref="BY40:CC42"/>
    <mergeCell ref="CD40:CH42"/>
    <mergeCell ref="CI40:CM42"/>
    <mergeCell ref="CN40:CR42"/>
    <mergeCell ref="CS40:CW42"/>
    <mergeCell ref="CX40:DB42"/>
    <mergeCell ref="A40:Q40"/>
    <mergeCell ref="DC40:DG42"/>
    <mergeCell ref="DH40:DL42"/>
    <mergeCell ref="DM40:DQ42"/>
    <mergeCell ref="A46:Q46"/>
    <mergeCell ref="A45:Q45"/>
    <mergeCell ref="A44:Q44"/>
    <mergeCell ref="R43:U44"/>
    <mergeCell ref="V43:Z44"/>
    <mergeCell ref="AA43:AE44"/>
    <mergeCell ref="AF43:AJ44"/>
    <mergeCell ref="AK43:AO44"/>
    <mergeCell ref="AP43:AT44"/>
    <mergeCell ref="AU43:AY44"/>
    <mergeCell ref="A43:Q43"/>
    <mergeCell ref="R40:U42"/>
    <mergeCell ref="V40:Z42"/>
    <mergeCell ref="AA40:AE42"/>
    <mergeCell ref="AF40:AJ42"/>
    <mergeCell ref="AK40:AO42"/>
    <mergeCell ref="AP40:AT42"/>
    <mergeCell ref="DR40:DV42"/>
    <mergeCell ref="DW40:EA42"/>
    <mergeCell ref="EB40:EF42"/>
    <mergeCell ref="EG40:EK42"/>
    <mergeCell ref="R36:U39"/>
    <mergeCell ref="V36:Z39"/>
    <mergeCell ref="AA36:AE39"/>
    <mergeCell ref="AF36:AJ39"/>
    <mergeCell ref="A39:Q39"/>
    <mergeCell ref="AK36:AO39"/>
    <mergeCell ref="AP36:AT39"/>
    <mergeCell ref="AU36:AY39"/>
    <mergeCell ref="AZ36:BD39"/>
    <mergeCell ref="BE36:BI39"/>
    <mergeCell ref="BJ36:BN39"/>
    <mergeCell ref="BO36:BS39"/>
    <mergeCell ref="A38:Q38"/>
    <mergeCell ref="BT36:BX39"/>
    <mergeCell ref="BY36:CC39"/>
    <mergeCell ref="CD36:CH39"/>
    <mergeCell ref="CI36:CM39"/>
    <mergeCell ref="CN36:CR39"/>
    <mergeCell ref="CS36:CW39"/>
    <mergeCell ref="CX36:DB39"/>
    <mergeCell ref="DC36:DG39"/>
    <mergeCell ref="DH36:DL39"/>
    <mergeCell ref="DM36:DQ39"/>
    <mergeCell ref="DR36:DV39"/>
    <mergeCell ref="A37:Q37"/>
    <mergeCell ref="A36:Q36"/>
    <mergeCell ref="AZ40:BD42"/>
    <mergeCell ref="BE40:BI42"/>
    <mergeCell ref="A35:Q35"/>
    <mergeCell ref="DW36:EA39"/>
    <mergeCell ref="EB36:EF39"/>
    <mergeCell ref="EG36:EK39"/>
    <mergeCell ref="A34:Q34"/>
    <mergeCell ref="A33:Q33"/>
    <mergeCell ref="A32:Q32"/>
    <mergeCell ref="A31:Q31"/>
    <mergeCell ref="R28:U31"/>
    <mergeCell ref="V28:Z31"/>
    <mergeCell ref="AA28:AE31"/>
    <mergeCell ref="AF28:AJ31"/>
    <mergeCell ref="AK28:AO31"/>
    <mergeCell ref="AP28:AT31"/>
    <mergeCell ref="BE28:BI31"/>
    <mergeCell ref="BJ28:BN31"/>
    <mergeCell ref="BO28:BS31"/>
    <mergeCell ref="BT28:BX31"/>
    <mergeCell ref="BY28:CC31"/>
    <mergeCell ref="CD28:CH31"/>
    <mergeCell ref="CI28:CM31"/>
    <mergeCell ref="CN28:CR31"/>
    <mergeCell ref="CS28:CW31"/>
    <mergeCell ref="CX28:DB31"/>
    <mergeCell ref="DC28:DG31"/>
    <mergeCell ref="A30:Q30"/>
    <mergeCell ref="A29:Q29"/>
    <mergeCell ref="AU28:AY31"/>
    <mergeCell ref="AZ28:BD31"/>
    <mergeCell ref="DH28:DL31"/>
    <mergeCell ref="DM28:DQ31"/>
    <mergeCell ref="DR28:DV31"/>
    <mergeCell ref="A28:Q28"/>
    <mergeCell ref="AU24:AY27"/>
    <mergeCell ref="AZ24:BD27"/>
    <mergeCell ref="BE24:BI27"/>
    <mergeCell ref="BJ24:BN27"/>
    <mergeCell ref="BO24:BS27"/>
    <mergeCell ref="BT24:BX27"/>
    <mergeCell ref="BY24:CC27"/>
    <mergeCell ref="CD24:CH27"/>
    <mergeCell ref="CI24:CM27"/>
    <mergeCell ref="CN24:CR27"/>
    <mergeCell ref="CS24:CW27"/>
    <mergeCell ref="A27:Q27"/>
    <mergeCell ref="CX24:DB27"/>
    <mergeCell ref="DC24:DG27"/>
    <mergeCell ref="DH24:DL27"/>
    <mergeCell ref="DM24:DQ27"/>
    <mergeCell ref="DR24:DV27"/>
    <mergeCell ref="A26:Q26"/>
    <mergeCell ref="DW24:EA27"/>
    <mergeCell ref="EB24:EF27"/>
    <mergeCell ref="EG24:EK27"/>
    <mergeCell ref="A25:Q25"/>
    <mergeCell ref="A24:Q24"/>
    <mergeCell ref="V21:Z23"/>
    <mergeCell ref="AA21:AE23"/>
    <mergeCell ref="AF21:AJ23"/>
    <mergeCell ref="AK21:AO23"/>
    <mergeCell ref="AP21:AT23"/>
    <mergeCell ref="AU21:AY23"/>
    <mergeCell ref="AZ21:BD23"/>
    <mergeCell ref="A23:Q23"/>
    <mergeCell ref="BE21:BI23"/>
    <mergeCell ref="BJ21:BN23"/>
    <mergeCell ref="BO21:BS23"/>
    <mergeCell ref="BT21:BX23"/>
    <mergeCell ref="BY21:CC23"/>
    <mergeCell ref="CD21:CH23"/>
    <mergeCell ref="CI21:CM23"/>
    <mergeCell ref="CN21:CR23"/>
    <mergeCell ref="CS21:CW23"/>
    <mergeCell ref="CX21:DB23"/>
    <mergeCell ref="DC21:DG23"/>
    <mergeCell ref="A22:Q22"/>
    <mergeCell ref="DH21:DL23"/>
    <mergeCell ref="DM21:DQ23"/>
    <mergeCell ref="DR21:DV23"/>
    <mergeCell ref="A21:Q21"/>
    <mergeCell ref="DW21:EA23"/>
    <mergeCell ref="A8:Q8"/>
    <mergeCell ref="A9:Q9"/>
    <mergeCell ref="A10:Q10"/>
    <mergeCell ref="A12:Q12"/>
    <mergeCell ref="A13:Q13"/>
    <mergeCell ref="A11:Q11"/>
    <mergeCell ref="R11:U11"/>
    <mergeCell ref="A3:Q3"/>
    <mergeCell ref="A4:Q4"/>
    <mergeCell ref="A5:Q5"/>
    <mergeCell ref="A6:Q6"/>
    <mergeCell ref="A7:Q7"/>
    <mergeCell ref="R8:U8"/>
    <mergeCell ref="R9:U9"/>
    <mergeCell ref="R10:U10"/>
    <mergeCell ref="R12:U12"/>
    <mergeCell ref="R3:U3"/>
    <mergeCell ref="R4:U4"/>
    <mergeCell ref="R5:U5"/>
    <mergeCell ref="R6:U6"/>
    <mergeCell ref="R7:U7"/>
    <mergeCell ref="V13:Z13"/>
    <mergeCell ref="AA13:AE13"/>
    <mergeCell ref="AF13:AJ13"/>
    <mergeCell ref="AK13:AO13"/>
    <mergeCell ref="AP13:AT13"/>
    <mergeCell ref="AU13:AY13"/>
    <mergeCell ref="AZ13:BD13"/>
    <mergeCell ref="BE13:BI13"/>
    <mergeCell ref="BJ13:BN13"/>
    <mergeCell ref="EB21:EF23"/>
    <mergeCell ref="EG21:EK23"/>
    <mergeCell ref="A20:Q20"/>
    <mergeCell ref="A19:Q19"/>
    <mergeCell ref="A14:Q14"/>
    <mergeCell ref="A15:Q15"/>
    <mergeCell ref="A16:Q16"/>
    <mergeCell ref="A17:Q17"/>
    <mergeCell ref="A18:Q18"/>
    <mergeCell ref="EG13:EK13"/>
    <mergeCell ref="CS13:CW13"/>
    <mergeCell ref="CX14:DB16"/>
    <mergeCell ref="DC14:DG16"/>
    <mergeCell ref="DH14:DL16"/>
    <mergeCell ref="DM14:DQ16"/>
    <mergeCell ref="DR14:DV16"/>
    <mergeCell ref="DW14:EA16"/>
    <mergeCell ref="AU12:AY12"/>
    <mergeCell ref="AZ12:BD12"/>
    <mergeCell ref="BE12:BI12"/>
    <mergeCell ref="BJ12:BN12"/>
    <mergeCell ref="BO12:BS12"/>
    <mergeCell ref="BT12:BX12"/>
    <mergeCell ref="CX13:DB13"/>
    <mergeCell ref="DC13:DG13"/>
    <mergeCell ref="DH13:DL13"/>
    <mergeCell ref="DM13:DQ13"/>
    <mergeCell ref="DR13:DV13"/>
    <mergeCell ref="BO13:BS13"/>
    <mergeCell ref="BT13:BX13"/>
    <mergeCell ref="BY13:CC13"/>
    <mergeCell ref="CD13:CH13"/>
    <mergeCell ref="CI13:CM13"/>
    <mergeCell ref="CN13:CR13"/>
    <mergeCell ref="BJ11:BN11"/>
    <mergeCell ref="BO11:BS11"/>
    <mergeCell ref="BT11:BX11"/>
    <mergeCell ref="BY11:CC11"/>
    <mergeCell ref="CD11:CH11"/>
    <mergeCell ref="CI11:CM11"/>
    <mergeCell ref="DC12:DG12"/>
    <mergeCell ref="DH12:DL12"/>
    <mergeCell ref="DM12:DQ12"/>
    <mergeCell ref="DR12:DV12"/>
    <mergeCell ref="DW12:EA12"/>
    <mergeCell ref="EB12:EF12"/>
    <mergeCell ref="BY12:CC12"/>
    <mergeCell ref="CD12:CH12"/>
    <mergeCell ref="CI12:CM12"/>
    <mergeCell ref="CN12:CR12"/>
    <mergeCell ref="CS12:CW12"/>
    <mergeCell ref="CX12:DB12"/>
    <mergeCell ref="AK9:AO9"/>
    <mergeCell ref="AP9:AT9"/>
    <mergeCell ref="AU9:AY9"/>
    <mergeCell ref="AZ9:BD9"/>
    <mergeCell ref="BE9:BI9"/>
    <mergeCell ref="BJ9:BN9"/>
    <mergeCell ref="DW13:EA13"/>
    <mergeCell ref="EB13:EF13"/>
    <mergeCell ref="DW10:EA10"/>
    <mergeCell ref="EB10:EF10"/>
    <mergeCell ref="EG10:EK10"/>
    <mergeCell ref="V12:Z12"/>
    <mergeCell ref="AA12:AE12"/>
    <mergeCell ref="AF12:AJ12"/>
    <mergeCell ref="AK12:AO12"/>
    <mergeCell ref="AP12:AT12"/>
    <mergeCell ref="CI10:CM10"/>
    <mergeCell ref="CN10:CR10"/>
    <mergeCell ref="CS10:CW10"/>
    <mergeCell ref="CX10:DB10"/>
    <mergeCell ref="DC10:DG10"/>
    <mergeCell ref="DH10:DL10"/>
    <mergeCell ref="BE10:BI10"/>
    <mergeCell ref="BJ10:BN10"/>
    <mergeCell ref="BO10:BS10"/>
    <mergeCell ref="BT10:BX10"/>
    <mergeCell ref="BY10:CC10"/>
    <mergeCell ref="CD10:CH10"/>
    <mergeCell ref="EG12:EK12"/>
    <mergeCell ref="AU11:AY11"/>
    <mergeCell ref="AZ11:BD11"/>
    <mergeCell ref="BE11:BI11"/>
    <mergeCell ref="DW9:EA9"/>
    <mergeCell ref="EB9:EF9"/>
    <mergeCell ref="EG9:EK9"/>
    <mergeCell ref="CX8:DG8"/>
    <mergeCell ref="DH8:DQ8"/>
    <mergeCell ref="A1:EK1"/>
    <mergeCell ref="CN11:CR11"/>
    <mergeCell ref="CS11:CW11"/>
    <mergeCell ref="V10:Z10"/>
    <mergeCell ref="AA10:AE10"/>
    <mergeCell ref="AF10:AJ10"/>
    <mergeCell ref="AK10:AO10"/>
    <mergeCell ref="AP10:AT10"/>
    <mergeCell ref="AU10:AY10"/>
    <mergeCell ref="AZ10:BD10"/>
    <mergeCell ref="CS9:CW9"/>
    <mergeCell ref="CX9:DB9"/>
    <mergeCell ref="DC9:DG9"/>
    <mergeCell ref="DH9:DL9"/>
    <mergeCell ref="DM9:DQ9"/>
    <mergeCell ref="DR9:DV9"/>
    <mergeCell ref="BO9:BS9"/>
    <mergeCell ref="BT9:BX9"/>
    <mergeCell ref="BY9:CC9"/>
    <mergeCell ref="CD9:CH9"/>
    <mergeCell ref="CI9:CM9"/>
    <mergeCell ref="CN9:CR9"/>
    <mergeCell ref="DM10:DQ10"/>
    <mergeCell ref="DR10:DV10"/>
    <mergeCell ref="V9:Z9"/>
    <mergeCell ref="AA9:AE9"/>
    <mergeCell ref="AF9:AJ9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  <rowBreaks count="1" manualBreakCount="1">
    <brk id="6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P86"/>
  <sheetViews>
    <sheetView topLeftCell="A19" zoomScale="85" zoomScaleNormal="85" workbookViewId="0">
      <selection activeCell="CP29" sqref="CP29:EC33"/>
    </sheetView>
  </sheetViews>
  <sheetFormatPr defaultColWidth="1.42578125" defaultRowHeight="15.75" x14ac:dyDescent="0.25"/>
  <cols>
    <col min="1" max="16384" width="1.42578125" style="1"/>
  </cols>
  <sheetData>
    <row r="1" spans="1:142" s="11" customFormat="1" ht="16.5" customHeight="1" x14ac:dyDescent="0.25">
      <c r="A1" s="369" t="s">
        <v>826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M1" s="369"/>
      <c r="AN1" s="369"/>
      <c r="AO1" s="369"/>
      <c r="AP1" s="369"/>
      <c r="AQ1" s="369"/>
      <c r="AR1" s="369"/>
      <c r="AS1" s="369"/>
      <c r="AT1" s="369"/>
      <c r="AU1" s="369"/>
      <c r="AV1" s="369"/>
      <c r="AW1" s="369"/>
      <c r="AX1" s="369"/>
      <c r="AY1" s="369"/>
      <c r="AZ1" s="369"/>
      <c r="BA1" s="369"/>
      <c r="BB1" s="369"/>
      <c r="BC1" s="369"/>
      <c r="BD1" s="369"/>
      <c r="BE1" s="369"/>
      <c r="BF1" s="369"/>
      <c r="BG1" s="369"/>
      <c r="BH1" s="369"/>
      <c r="BI1" s="369"/>
      <c r="BJ1" s="369"/>
      <c r="BK1" s="369"/>
      <c r="BL1" s="369"/>
      <c r="BM1" s="369"/>
      <c r="BN1" s="369"/>
      <c r="BO1" s="369"/>
      <c r="BP1" s="369"/>
      <c r="BQ1" s="369"/>
      <c r="BR1" s="369"/>
      <c r="BS1" s="369"/>
      <c r="BT1" s="369"/>
      <c r="BU1" s="369"/>
      <c r="BV1" s="369"/>
      <c r="BW1" s="369"/>
      <c r="BX1" s="369"/>
      <c r="BY1" s="369"/>
      <c r="BZ1" s="369"/>
      <c r="CA1" s="369"/>
      <c r="CB1" s="369"/>
      <c r="CC1" s="369"/>
      <c r="CD1" s="369"/>
      <c r="CE1" s="369"/>
      <c r="CF1" s="369"/>
      <c r="CG1" s="369"/>
      <c r="CH1" s="369"/>
      <c r="CI1" s="369"/>
      <c r="CJ1" s="369"/>
      <c r="CK1" s="369"/>
      <c r="CL1" s="369"/>
      <c r="CM1" s="369"/>
      <c r="CN1" s="369"/>
      <c r="CO1" s="369"/>
      <c r="CP1" s="369"/>
      <c r="CQ1" s="369"/>
      <c r="CR1" s="369"/>
      <c r="CS1" s="369"/>
      <c r="CT1" s="369"/>
      <c r="CU1" s="369"/>
      <c r="CV1" s="369"/>
      <c r="CW1" s="369"/>
      <c r="CX1" s="369"/>
      <c r="CY1" s="369"/>
      <c r="CZ1" s="369"/>
      <c r="DA1" s="369"/>
      <c r="DB1" s="369"/>
      <c r="DC1" s="369"/>
      <c r="DD1" s="369"/>
      <c r="DE1" s="369"/>
      <c r="DF1" s="369"/>
      <c r="DG1" s="369"/>
      <c r="DH1" s="369"/>
      <c r="DI1" s="369"/>
      <c r="DJ1" s="369"/>
      <c r="DK1" s="369"/>
      <c r="DL1" s="369"/>
      <c r="DM1" s="369"/>
      <c r="DN1" s="369"/>
      <c r="DO1" s="369"/>
      <c r="DP1" s="369"/>
      <c r="DQ1" s="369"/>
      <c r="DR1" s="369"/>
      <c r="DS1" s="369"/>
      <c r="DT1" s="369"/>
      <c r="DU1" s="369"/>
      <c r="DV1" s="369"/>
      <c r="DW1" s="369"/>
      <c r="DX1" s="369"/>
      <c r="DY1" s="369"/>
      <c r="DZ1" s="369"/>
      <c r="EA1" s="369"/>
      <c r="EB1" s="369"/>
      <c r="EC1" s="369"/>
      <c r="ED1" s="369"/>
      <c r="EE1" s="369"/>
      <c r="EF1" s="369"/>
      <c r="EG1" s="369"/>
      <c r="EH1" s="369"/>
      <c r="EI1" s="369"/>
      <c r="EJ1" s="369"/>
      <c r="EK1" s="369"/>
    </row>
    <row r="2" spans="1:142" s="22" customFormat="1" ht="8.25" x14ac:dyDescent="0.15"/>
    <row r="3" spans="1:142" s="25" customFormat="1" ht="12.75" x14ac:dyDescent="0.2">
      <c r="A3" s="510" t="s">
        <v>93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348" t="s">
        <v>18</v>
      </c>
      <c r="AG3" s="510"/>
      <c r="AH3" s="510"/>
      <c r="AI3" s="510"/>
      <c r="AJ3" s="365"/>
      <c r="AK3" s="291" t="s">
        <v>827</v>
      </c>
      <c r="AL3" s="291"/>
      <c r="AM3" s="291"/>
      <c r="AN3" s="291"/>
      <c r="AO3" s="291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  <c r="BG3" s="291"/>
      <c r="BH3" s="291"/>
      <c r="BI3" s="291"/>
      <c r="BJ3" s="291"/>
      <c r="BK3" s="291"/>
      <c r="BL3" s="291"/>
      <c r="BM3" s="291"/>
      <c r="BN3" s="291"/>
      <c r="BO3" s="291"/>
      <c r="BP3" s="291"/>
      <c r="BQ3" s="291"/>
      <c r="BR3" s="291"/>
      <c r="BS3" s="291"/>
      <c r="BT3" s="291"/>
      <c r="BU3" s="291"/>
      <c r="BV3" s="291"/>
      <c r="BW3" s="291"/>
      <c r="BX3" s="291"/>
      <c r="BY3" s="291"/>
      <c r="BZ3" s="291"/>
      <c r="CA3" s="291"/>
      <c r="CB3" s="291"/>
      <c r="CC3" s="291"/>
      <c r="CD3" s="291"/>
      <c r="CE3" s="291"/>
      <c r="CF3" s="291"/>
      <c r="CG3" s="291"/>
      <c r="CH3" s="291"/>
      <c r="CI3" s="291"/>
      <c r="CJ3" s="291"/>
      <c r="CK3" s="291"/>
      <c r="CL3" s="291"/>
      <c r="CM3" s="291"/>
      <c r="CN3" s="291"/>
      <c r="CO3" s="291"/>
      <c r="CP3" s="291"/>
      <c r="CQ3" s="291"/>
      <c r="CR3" s="291"/>
      <c r="CS3" s="291"/>
      <c r="CT3" s="291"/>
      <c r="CU3" s="291"/>
      <c r="CV3" s="291"/>
      <c r="CW3" s="291"/>
      <c r="CX3" s="291"/>
      <c r="CY3" s="291"/>
      <c r="CZ3" s="291"/>
      <c r="DA3" s="291"/>
      <c r="DB3" s="291"/>
      <c r="DC3" s="291"/>
      <c r="DD3" s="291"/>
      <c r="DE3" s="291"/>
      <c r="DF3" s="291"/>
      <c r="DG3" s="291"/>
      <c r="DH3" s="291"/>
      <c r="DI3" s="291"/>
      <c r="DJ3" s="291"/>
      <c r="DK3" s="291"/>
      <c r="DL3" s="291"/>
      <c r="DM3" s="291"/>
      <c r="DN3" s="291"/>
      <c r="DO3" s="291"/>
      <c r="DP3" s="291"/>
      <c r="DQ3" s="291"/>
      <c r="DR3" s="291"/>
      <c r="DS3" s="291"/>
      <c r="DT3" s="291"/>
      <c r="DU3" s="291"/>
      <c r="DV3" s="291"/>
      <c r="DW3" s="291"/>
      <c r="DX3" s="291"/>
      <c r="DY3" s="291"/>
      <c r="DZ3" s="291"/>
      <c r="EA3" s="291"/>
      <c r="EB3" s="291"/>
      <c r="EC3" s="291"/>
      <c r="ED3" s="291"/>
      <c r="EE3" s="291"/>
      <c r="EF3" s="291"/>
      <c r="EG3" s="291"/>
      <c r="EH3" s="291"/>
      <c r="EI3" s="291"/>
      <c r="EJ3" s="291"/>
      <c r="EK3" s="291"/>
      <c r="EL3" s="76"/>
    </row>
    <row r="4" spans="1:142" s="25" customFormat="1" ht="12.75" x14ac:dyDescent="0.2">
      <c r="A4" s="588"/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  <c r="AC4" s="588"/>
      <c r="AD4" s="588"/>
      <c r="AE4" s="588"/>
      <c r="AF4" s="360" t="s">
        <v>21</v>
      </c>
      <c r="AG4" s="512"/>
      <c r="AH4" s="512"/>
      <c r="AI4" s="512"/>
      <c r="AJ4" s="364"/>
      <c r="AK4" s="348" t="s">
        <v>28</v>
      </c>
      <c r="AL4" s="510"/>
      <c r="AM4" s="510"/>
      <c r="AN4" s="510"/>
      <c r="AO4" s="510"/>
      <c r="AP4" s="510"/>
      <c r="AQ4" s="510"/>
      <c r="AR4" s="510"/>
      <c r="AS4" s="365"/>
      <c r="AT4" s="291" t="s">
        <v>133</v>
      </c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  <c r="BS4" s="291"/>
      <c r="BT4" s="291"/>
      <c r="BU4" s="291"/>
      <c r="BV4" s="291"/>
      <c r="BW4" s="291"/>
      <c r="BX4" s="291"/>
      <c r="BY4" s="291"/>
      <c r="BZ4" s="291"/>
      <c r="CA4" s="291"/>
      <c r="CB4" s="291"/>
      <c r="CC4" s="291"/>
      <c r="CD4" s="291"/>
      <c r="CE4" s="291"/>
      <c r="CF4" s="291"/>
      <c r="CG4" s="291"/>
      <c r="CH4" s="291"/>
      <c r="CI4" s="291"/>
      <c r="CJ4" s="291"/>
      <c r="CK4" s="291"/>
      <c r="CL4" s="291"/>
      <c r="CM4" s="291"/>
      <c r="CN4" s="291"/>
      <c r="CO4" s="291"/>
      <c r="CP4" s="291"/>
      <c r="CQ4" s="291"/>
      <c r="CR4" s="291"/>
      <c r="CS4" s="291"/>
      <c r="CT4" s="291"/>
      <c r="CU4" s="291"/>
      <c r="CV4" s="291"/>
      <c r="CW4" s="291"/>
      <c r="CX4" s="291"/>
      <c r="CY4" s="291"/>
      <c r="CZ4" s="291"/>
      <c r="DA4" s="291"/>
      <c r="DB4" s="291"/>
      <c r="DC4" s="291"/>
      <c r="DD4" s="291"/>
      <c r="DE4" s="291"/>
      <c r="DF4" s="291"/>
      <c r="DG4" s="291"/>
      <c r="DH4" s="291"/>
      <c r="DI4" s="291"/>
      <c r="DJ4" s="291"/>
      <c r="DK4" s="291"/>
      <c r="DL4" s="291"/>
      <c r="DM4" s="291"/>
      <c r="DN4" s="291"/>
      <c r="DO4" s="291"/>
      <c r="DP4" s="291"/>
      <c r="DQ4" s="291"/>
      <c r="DR4" s="291"/>
      <c r="DS4" s="291"/>
      <c r="DT4" s="291"/>
      <c r="DU4" s="291"/>
      <c r="DV4" s="291"/>
      <c r="DW4" s="291"/>
      <c r="DX4" s="291"/>
      <c r="DY4" s="291"/>
      <c r="DZ4" s="291"/>
      <c r="EA4" s="291"/>
      <c r="EB4" s="291"/>
      <c r="EC4" s="291"/>
      <c r="ED4" s="291"/>
      <c r="EE4" s="291"/>
      <c r="EF4" s="291"/>
      <c r="EG4" s="291"/>
      <c r="EH4" s="291"/>
      <c r="EI4" s="291"/>
      <c r="EJ4" s="291"/>
      <c r="EK4" s="291"/>
      <c r="EL4" s="76"/>
    </row>
    <row r="5" spans="1:142" s="25" customFormat="1" ht="12.75" x14ac:dyDescent="0.2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  <c r="AD5" s="588"/>
      <c r="AE5" s="588"/>
      <c r="AF5" s="360"/>
      <c r="AG5" s="512"/>
      <c r="AH5" s="512"/>
      <c r="AI5" s="512"/>
      <c r="AJ5" s="364"/>
      <c r="AK5" s="360" t="s">
        <v>612</v>
      </c>
      <c r="AL5" s="512"/>
      <c r="AM5" s="512"/>
      <c r="AN5" s="512"/>
      <c r="AO5" s="512"/>
      <c r="AP5" s="512"/>
      <c r="AQ5" s="512"/>
      <c r="AR5" s="512"/>
      <c r="AS5" s="364"/>
      <c r="AT5" s="510" t="s">
        <v>828</v>
      </c>
      <c r="AU5" s="510"/>
      <c r="AV5" s="510"/>
      <c r="AW5" s="510"/>
      <c r="AX5" s="510"/>
      <c r="AY5" s="510"/>
      <c r="AZ5" s="510"/>
      <c r="BA5" s="510"/>
      <c r="BB5" s="510"/>
      <c r="BC5" s="510"/>
      <c r="BD5" s="510"/>
      <c r="BE5" s="510"/>
      <c r="BF5" s="510"/>
      <c r="BG5" s="510"/>
      <c r="BH5" s="510"/>
      <c r="BI5" s="510"/>
      <c r="BJ5" s="510"/>
      <c r="BK5" s="510"/>
      <c r="BL5" s="510"/>
      <c r="BM5" s="510"/>
      <c r="BN5" s="510"/>
      <c r="BO5" s="510"/>
      <c r="BP5" s="510"/>
      <c r="BQ5" s="510"/>
      <c r="BR5" s="510"/>
      <c r="BS5" s="510"/>
      <c r="BT5" s="510"/>
      <c r="BU5" s="510"/>
      <c r="BV5" s="510"/>
      <c r="BW5" s="510"/>
      <c r="BX5" s="510"/>
      <c r="BY5" s="510"/>
      <c r="BZ5" s="510"/>
      <c r="CA5" s="510"/>
      <c r="CB5" s="510"/>
      <c r="CC5" s="510"/>
      <c r="CD5" s="510"/>
      <c r="CE5" s="510"/>
      <c r="CF5" s="510"/>
      <c r="CG5" s="510"/>
      <c r="CH5" s="510"/>
      <c r="CI5" s="510"/>
      <c r="CJ5" s="510"/>
      <c r="CK5" s="510"/>
      <c r="CL5" s="510"/>
      <c r="CM5" s="510"/>
      <c r="CN5" s="510"/>
      <c r="CO5" s="365"/>
      <c r="CP5" s="348" t="s">
        <v>829</v>
      </c>
      <c r="CQ5" s="510"/>
      <c r="CR5" s="510"/>
      <c r="CS5" s="510"/>
      <c r="CT5" s="510"/>
      <c r="CU5" s="510"/>
      <c r="CV5" s="510"/>
      <c r="CW5" s="510"/>
      <c r="CX5" s="510"/>
      <c r="CY5" s="510"/>
      <c r="CZ5" s="510"/>
      <c r="DA5" s="510"/>
      <c r="DB5" s="510"/>
      <c r="DC5" s="510"/>
      <c r="DD5" s="510"/>
      <c r="DE5" s="365"/>
      <c r="DF5" s="348" t="s">
        <v>830</v>
      </c>
      <c r="DG5" s="510"/>
      <c r="DH5" s="510"/>
      <c r="DI5" s="510"/>
      <c r="DJ5" s="510"/>
      <c r="DK5" s="510"/>
      <c r="DL5" s="510"/>
      <c r="DM5" s="510"/>
      <c r="DN5" s="510"/>
      <c r="DO5" s="510"/>
      <c r="DP5" s="510"/>
      <c r="DQ5" s="510"/>
      <c r="DR5" s="510"/>
      <c r="DS5" s="510"/>
      <c r="DT5" s="510"/>
      <c r="DU5" s="510"/>
      <c r="DV5" s="510"/>
      <c r="DW5" s="510"/>
      <c r="DX5" s="510"/>
      <c r="DY5" s="510"/>
      <c r="DZ5" s="510"/>
      <c r="EA5" s="510"/>
      <c r="EB5" s="510"/>
      <c r="EC5" s="365"/>
      <c r="ED5" s="588" t="s">
        <v>831</v>
      </c>
      <c r="EE5" s="588"/>
      <c r="EF5" s="588"/>
      <c r="EG5" s="588"/>
      <c r="EH5" s="588"/>
      <c r="EI5" s="588"/>
      <c r="EJ5" s="588"/>
      <c r="EK5" s="588"/>
      <c r="EL5" s="76"/>
    </row>
    <row r="6" spans="1:142" s="25" customFormat="1" ht="12.75" x14ac:dyDescent="0.2">
      <c r="A6" s="588"/>
      <c r="B6" s="588"/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  <c r="AD6" s="588"/>
      <c r="AE6" s="588"/>
      <c r="AF6" s="360"/>
      <c r="AG6" s="512"/>
      <c r="AH6" s="512"/>
      <c r="AI6" s="512"/>
      <c r="AJ6" s="364"/>
      <c r="AK6" s="360" t="s">
        <v>613</v>
      </c>
      <c r="AL6" s="512"/>
      <c r="AM6" s="512"/>
      <c r="AN6" s="512"/>
      <c r="AO6" s="512"/>
      <c r="AP6" s="512"/>
      <c r="AQ6" s="512"/>
      <c r="AR6" s="512"/>
      <c r="AS6" s="364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/>
      <c r="CF6" s="241"/>
      <c r="CG6" s="241"/>
      <c r="CH6" s="241"/>
      <c r="CI6" s="241"/>
      <c r="CJ6" s="241"/>
      <c r="CK6" s="241"/>
      <c r="CL6" s="241"/>
      <c r="CM6" s="241"/>
      <c r="CN6" s="241"/>
      <c r="CO6" s="361"/>
      <c r="CP6" s="363"/>
      <c r="CQ6" s="241"/>
      <c r="CR6" s="241"/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361"/>
      <c r="DF6" s="363" t="s">
        <v>635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241"/>
      <c r="DS6" s="241"/>
      <c r="DT6" s="241"/>
      <c r="DU6" s="241"/>
      <c r="DV6" s="241"/>
      <c r="DW6" s="241"/>
      <c r="DX6" s="241"/>
      <c r="DY6" s="241"/>
      <c r="DZ6" s="241"/>
      <c r="EA6" s="241"/>
      <c r="EB6" s="241"/>
      <c r="EC6" s="361"/>
      <c r="ED6" s="588" t="s">
        <v>832</v>
      </c>
      <c r="EE6" s="588"/>
      <c r="EF6" s="588"/>
      <c r="EG6" s="588"/>
      <c r="EH6" s="588"/>
      <c r="EI6" s="588"/>
      <c r="EJ6" s="588"/>
      <c r="EK6" s="588"/>
      <c r="EL6" s="76"/>
    </row>
    <row r="7" spans="1:142" s="25" customFormat="1" ht="12.75" x14ac:dyDescent="0.2">
      <c r="A7" s="588"/>
      <c r="B7" s="588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588"/>
      <c r="Z7" s="588"/>
      <c r="AA7" s="588"/>
      <c r="AB7" s="588"/>
      <c r="AC7" s="588"/>
      <c r="AD7" s="588"/>
      <c r="AE7" s="588"/>
      <c r="AF7" s="360"/>
      <c r="AG7" s="512"/>
      <c r="AH7" s="512"/>
      <c r="AI7" s="512"/>
      <c r="AJ7" s="364"/>
      <c r="AK7" s="360"/>
      <c r="AL7" s="512"/>
      <c r="AM7" s="512"/>
      <c r="AN7" s="512"/>
      <c r="AO7" s="512"/>
      <c r="AP7" s="512"/>
      <c r="AQ7" s="512"/>
      <c r="AR7" s="512"/>
      <c r="AS7" s="364"/>
      <c r="AT7" s="348" t="s">
        <v>509</v>
      </c>
      <c r="AU7" s="510"/>
      <c r="AV7" s="510"/>
      <c r="AW7" s="510"/>
      <c r="AX7" s="510"/>
      <c r="AY7" s="510"/>
      <c r="AZ7" s="510"/>
      <c r="BA7" s="365"/>
      <c r="BB7" s="348" t="s">
        <v>622</v>
      </c>
      <c r="BC7" s="510"/>
      <c r="BD7" s="510"/>
      <c r="BE7" s="510"/>
      <c r="BF7" s="510"/>
      <c r="BG7" s="510"/>
      <c r="BH7" s="510"/>
      <c r="BI7" s="365"/>
      <c r="BJ7" s="348" t="s">
        <v>494</v>
      </c>
      <c r="BK7" s="510"/>
      <c r="BL7" s="510"/>
      <c r="BM7" s="510"/>
      <c r="BN7" s="510"/>
      <c r="BO7" s="510"/>
      <c r="BP7" s="510"/>
      <c r="BQ7" s="365"/>
      <c r="BR7" s="348" t="s">
        <v>509</v>
      </c>
      <c r="BS7" s="510"/>
      <c r="BT7" s="510"/>
      <c r="BU7" s="510"/>
      <c r="BV7" s="510"/>
      <c r="BW7" s="510"/>
      <c r="BX7" s="510"/>
      <c r="BY7" s="365"/>
      <c r="BZ7" s="348" t="s">
        <v>850</v>
      </c>
      <c r="CA7" s="510"/>
      <c r="CB7" s="510"/>
      <c r="CC7" s="510"/>
      <c r="CD7" s="510"/>
      <c r="CE7" s="510"/>
      <c r="CF7" s="510"/>
      <c r="CG7" s="365"/>
      <c r="CH7" s="348" t="s">
        <v>846</v>
      </c>
      <c r="CI7" s="510"/>
      <c r="CJ7" s="510"/>
      <c r="CK7" s="510"/>
      <c r="CL7" s="510"/>
      <c r="CM7" s="510"/>
      <c r="CN7" s="510"/>
      <c r="CO7" s="365"/>
      <c r="CP7" s="348" t="s">
        <v>842</v>
      </c>
      <c r="CQ7" s="510"/>
      <c r="CR7" s="510"/>
      <c r="CS7" s="510"/>
      <c r="CT7" s="510"/>
      <c r="CU7" s="510"/>
      <c r="CV7" s="510"/>
      <c r="CW7" s="365"/>
      <c r="CX7" s="348" t="s">
        <v>510</v>
      </c>
      <c r="CY7" s="510"/>
      <c r="CZ7" s="510"/>
      <c r="DA7" s="510"/>
      <c r="DB7" s="510"/>
      <c r="DC7" s="510"/>
      <c r="DD7" s="510"/>
      <c r="DE7" s="365"/>
      <c r="DF7" s="348" t="s">
        <v>840</v>
      </c>
      <c r="DG7" s="510"/>
      <c r="DH7" s="510"/>
      <c r="DI7" s="510"/>
      <c r="DJ7" s="510"/>
      <c r="DK7" s="510"/>
      <c r="DL7" s="510"/>
      <c r="DM7" s="365"/>
      <c r="DN7" s="348" t="s">
        <v>838</v>
      </c>
      <c r="DO7" s="510"/>
      <c r="DP7" s="510"/>
      <c r="DQ7" s="510"/>
      <c r="DR7" s="510"/>
      <c r="DS7" s="510"/>
      <c r="DT7" s="510"/>
      <c r="DU7" s="365"/>
      <c r="DV7" s="348" t="s">
        <v>834</v>
      </c>
      <c r="DW7" s="510"/>
      <c r="DX7" s="510"/>
      <c r="DY7" s="510"/>
      <c r="DZ7" s="510"/>
      <c r="EA7" s="510"/>
      <c r="EB7" s="510"/>
      <c r="EC7" s="365"/>
      <c r="ED7" s="588" t="s">
        <v>833</v>
      </c>
      <c r="EE7" s="588"/>
      <c r="EF7" s="588"/>
      <c r="EG7" s="588"/>
      <c r="EH7" s="588"/>
      <c r="EI7" s="588"/>
      <c r="EJ7" s="588"/>
      <c r="EK7" s="588"/>
      <c r="EL7" s="76"/>
    </row>
    <row r="8" spans="1:142" s="25" customFormat="1" ht="12.75" x14ac:dyDescent="0.2">
      <c r="A8" s="588"/>
      <c r="B8" s="588"/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88"/>
      <c r="AA8" s="588"/>
      <c r="AB8" s="588"/>
      <c r="AC8" s="588"/>
      <c r="AD8" s="588"/>
      <c r="AE8" s="588"/>
      <c r="AF8" s="360"/>
      <c r="AG8" s="512"/>
      <c r="AH8" s="512"/>
      <c r="AI8" s="512"/>
      <c r="AJ8" s="364"/>
      <c r="AK8" s="360"/>
      <c r="AL8" s="512"/>
      <c r="AM8" s="512"/>
      <c r="AN8" s="512"/>
      <c r="AO8" s="512"/>
      <c r="AP8" s="512"/>
      <c r="AQ8" s="512"/>
      <c r="AR8" s="512"/>
      <c r="AS8" s="364"/>
      <c r="AT8" s="360" t="s">
        <v>859</v>
      </c>
      <c r="AU8" s="512"/>
      <c r="AV8" s="512"/>
      <c r="AW8" s="512"/>
      <c r="AX8" s="512"/>
      <c r="AY8" s="512"/>
      <c r="AZ8" s="512"/>
      <c r="BA8" s="364"/>
      <c r="BB8" s="360" t="s">
        <v>856</v>
      </c>
      <c r="BC8" s="512"/>
      <c r="BD8" s="512"/>
      <c r="BE8" s="512"/>
      <c r="BF8" s="512"/>
      <c r="BG8" s="512"/>
      <c r="BH8" s="512"/>
      <c r="BI8" s="364"/>
      <c r="BJ8" s="360" t="s">
        <v>855</v>
      </c>
      <c r="BK8" s="512"/>
      <c r="BL8" s="512"/>
      <c r="BM8" s="512"/>
      <c r="BN8" s="512"/>
      <c r="BO8" s="512"/>
      <c r="BP8" s="512"/>
      <c r="BQ8" s="364"/>
      <c r="BR8" s="360" t="s">
        <v>854</v>
      </c>
      <c r="BS8" s="512"/>
      <c r="BT8" s="512"/>
      <c r="BU8" s="512"/>
      <c r="BV8" s="512"/>
      <c r="BW8" s="512"/>
      <c r="BX8" s="512"/>
      <c r="BY8" s="364"/>
      <c r="BZ8" s="360" t="s">
        <v>851</v>
      </c>
      <c r="CA8" s="512"/>
      <c r="CB8" s="512"/>
      <c r="CC8" s="512"/>
      <c r="CD8" s="512"/>
      <c r="CE8" s="512"/>
      <c r="CF8" s="512"/>
      <c r="CG8" s="364"/>
      <c r="CH8" s="360" t="s">
        <v>847</v>
      </c>
      <c r="CI8" s="512"/>
      <c r="CJ8" s="512"/>
      <c r="CK8" s="512"/>
      <c r="CL8" s="512"/>
      <c r="CM8" s="512"/>
      <c r="CN8" s="512"/>
      <c r="CO8" s="364"/>
      <c r="CP8" s="360" t="s">
        <v>843</v>
      </c>
      <c r="CQ8" s="512"/>
      <c r="CR8" s="512"/>
      <c r="CS8" s="512"/>
      <c r="CT8" s="512"/>
      <c r="CU8" s="512"/>
      <c r="CV8" s="512"/>
      <c r="CW8" s="364"/>
      <c r="CX8" s="360" t="s">
        <v>841</v>
      </c>
      <c r="CY8" s="512"/>
      <c r="CZ8" s="512"/>
      <c r="DA8" s="512"/>
      <c r="DB8" s="512"/>
      <c r="DC8" s="512"/>
      <c r="DD8" s="512"/>
      <c r="DE8" s="364"/>
      <c r="DF8" s="360"/>
      <c r="DG8" s="512"/>
      <c r="DH8" s="512"/>
      <c r="DI8" s="512"/>
      <c r="DJ8" s="512"/>
      <c r="DK8" s="512"/>
      <c r="DL8" s="512"/>
      <c r="DM8" s="364"/>
      <c r="DN8" s="360" t="s">
        <v>839</v>
      </c>
      <c r="DO8" s="512"/>
      <c r="DP8" s="512"/>
      <c r="DQ8" s="512"/>
      <c r="DR8" s="512"/>
      <c r="DS8" s="512"/>
      <c r="DT8" s="512"/>
      <c r="DU8" s="364"/>
      <c r="DV8" s="360" t="s">
        <v>835</v>
      </c>
      <c r="DW8" s="512"/>
      <c r="DX8" s="512"/>
      <c r="DY8" s="512"/>
      <c r="DZ8" s="512"/>
      <c r="EA8" s="512"/>
      <c r="EB8" s="512"/>
      <c r="EC8" s="364"/>
      <c r="ED8" s="588"/>
      <c r="EE8" s="588"/>
      <c r="EF8" s="588"/>
      <c r="EG8" s="588"/>
      <c r="EH8" s="588"/>
      <c r="EI8" s="588"/>
      <c r="EJ8" s="588"/>
      <c r="EK8" s="588"/>
      <c r="EL8" s="76"/>
    </row>
    <row r="9" spans="1:142" s="36" customFormat="1" ht="12.75" x14ac:dyDescent="0.2">
      <c r="A9" s="588"/>
      <c r="B9" s="588"/>
      <c r="C9" s="588"/>
      <c r="D9" s="588"/>
      <c r="E9" s="588"/>
      <c r="F9" s="588"/>
      <c r="G9" s="588"/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  <c r="T9" s="588"/>
      <c r="U9" s="588"/>
      <c r="V9" s="588"/>
      <c r="W9" s="588"/>
      <c r="X9" s="588"/>
      <c r="Y9" s="588"/>
      <c r="Z9" s="588"/>
      <c r="AA9" s="588"/>
      <c r="AB9" s="588"/>
      <c r="AC9" s="588"/>
      <c r="AD9" s="588"/>
      <c r="AE9" s="588"/>
      <c r="AF9" s="360"/>
      <c r="AG9" s="512"/>
      <c r="AH9" s="512"/>
      <c r="AI9" s="512"/>
      <c r="AJ9" s="364"/>
      <c r="AK9" s="360"/>
      <c r="AL9" s="512"/>
      <c r="AM9" s="512"/>
      <c r="AN9" s="512"/>
      <c r="AO9" s="512"/>
      <c r="AP9" s="512"/>
      <c r="AQ9" s="512"/>
      <c r="AR9" s="512"/>
      <c r="AS9" s="364"/>
      <c r="AT9" s="360" t="s">
        <v>860</v>
      </c>
      <c r="AU9" s="512"/>
      <c r="AV9" s="512"/>
      <c r="AW9" s="512"/>
      <c r="AX9" s="512"/>
      <c r="AY9" s="512"/>
      <c r="AZ9" s="512"/>
      <c r="BA9" s="364"/>
      <c r="BB9" s="360" t="s">
        <v>857</v>
      </c>
      <c r="BC9" s="512"/>
      <c r="BD9" s="512"/>
      <c r="BE9" s="512"/>
      <c r="BF9" s="512"/>
      <c r="BG9" s="512"/>
      <c r="BH9" s="512"/>
      <c r="BI9" s="364"/>
      <c r="BJ9" s="360"/>
      <c r="BK9" s="512"/>
      <c r="BL9" s="512"/>
      <c r="BM9" s="512"/>
      <c r="BN9" s="512"/>
      <c r="BO9" s="512"/>
      <c r="BP9" s="512"/>
      <c r="BQ9" s="364"/>
      <c r="BR9" s="360" t="s">
        <v>629</v>
      </c>
      <c r="BS9" s="512"/>
      <c r="BT9" s="512"/>
      <c r="BU9" s="512"/>
      <c r="BV9" s="512"/>
      <c r="BW9" s="512"/>
      <c r="BX9" s="512"/>
      <c r="BY9" s="364"/>
      <c r="BZ9" s="360" t="s">
        <v>852</v>
      </c>
      <c r="CA9" s="512"/>
      <c r="CB9" s="512"/>
      <c r="CC9" s="512"/>
      <c r="CD9" s="512"/>
      <c r="CE9" s="512"/>
      <c r="CF9" s="512"/>
      <c r="CG9" s="364"/>
      <c r="CH9" s="360" t="s">
        <v>848</v>
      </c>
      <c r="CI9" s="512"/>
      <c r="CJ9" s="512"/>
      <c r="CK9" s="512"/>
      <c r="CL9" s="512"/>
      <c r="CM9" s="512"/>
      <c r="CN9" s="512"/>
      <c r="CO9" s="364"/>
      <c r="CP9" s="360" t="s">
        <v>844</v>
      </c>
      <c r="CQ9" s="512"/>
      <c r="CR9" s="512"/>
      <c r="CS9" s="512"/>
      <c r="CT9" s="512"/>
      <c r="CU9" s="512"/>
      <c r="CV9" s="512"/>
      <c r="CW9" s="364"/>
      <c r="CX9" s="360"/>
      <c r="CY9" s="512"/>
      <c r="CZ9" s="512"/>
      <c r="DA9" s="512"/>
      <c r="DB9" s="512"/>
      <c r="DC9" s="512"/>
      <c r="DD9" s="512"/>
      <c r="DE9" s="364"/>
      <c r="DF9" s="360"/>
      <c r="DG9" s="512"/>
      <c r="DH9" s="512"/>
      <c r="DI9" s="512"/>
      <c r="DJ9" s="512"/>
      <c r="DK9" s="512"/>
      <c r="DL9" s="512"/>
      <c r="DM9" s="364"/>
      <c r="DN9" s="360" t="s">
        <v>836</v>
      </c>
      <c r="DO9" s="512"/>
      <c r="DP9" s="512"/>
      <c r="DQ9" s="512"/>
      <c r="DR9" s="512"/>
      <c r="DS9" s="512"/>
      <c r="DT9" s="512"/>
      <c r="DU9" s="364"/>
      <c r="DV9" s="360" t="s">
        <v>836</v>
      </c>
      <c r="DW9" s="512"/>
      <c r="DX9" s="512"/>
      <c r="DY9" s="512"/>
      <c r="DZ9" s="512"/>
      <c r="EA9" s="512"/>
      <c r="EB9" s="512"/>
      <c r="EC9" s="364"/>
      <c r="ED9" s="588"/>
      <c r="EE9" s="588"/>
      <c r="EF9" s="588"/>
      <c r="EG9" s="588"/>
      <c r="EH9" s="588"/>
      <c r="EI9" s="588"/>
      <c r="EJ9" s="588"/>
      <c r="EK9" s="588"/>
      <c r="EL9" s="76"/>
    </row>
    <row r="10" spans="1:142" s="36" customFormat="1" ht="12.75" x14ac:dyDescent="0.2">
      <c r="A10" s="241"/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363"/>
      <c r="AG10" s="241"/>
      <c r="AH10" s="241"/>
      <c r="AI10" s="241"/>
      <c r="AJ10" s="361"/>
      <c r="AK10" s="363"/>
      <c r="AL10" s="241"/>
      <c r="AM10" s="241"/>
      <c r="AN10" s="241"/>
      <c r="AO10" s="241"/>
      <c r="AP10" s="241"/>
      <c r="AQ10" s="241"/>
      <c r="AR10" s="241"/>
      <c r="AS10" s="361"/>
      <c r="AT10" s="363" t="s">
        <v>861</v>
      </c>
      <c r="AU10" s="241"/>
      <c r="AV10" s="241"/>
      <c r="AW10" s="241"/>
      <c r="AX10" s="241"/>
      <c r="AY10" s="241"/>
      <c r="AZ10" s="241"/>
      <c r="BA10" s="361"/>
      <c r="BB10" s="363" t="s">
        <v>858</v>
      </c>
      <c r="BC10" s="241"/>
      <c r="BD10" s="241"/>
      <c r="BE10" s="241"/>
      <c r="BF10" s="241"/>
      <c r="BG10" s="241"/>
      <c r="BH10" s="241"/>
      <c r="BI10" s="361"/>
      <c r="BJ10" s="363"/>
      <c r="BK10" s="241"/>
      <c r="BL10" s="241"/>
      <c r="BM10" s="241"/>
      <c r="BN10" s="241"/>
      <c r="BO10" s="241"/>
      <c r="BP10" s="241"/>
      <c r="BQ10" s="361"/>
      <c r="BR10" s="363"/>
      <c r="BS10" s="241"/>
      <c r="BT10" s="241"/>
      <c r="BU10" s="241"/>
      <c r="BV10" s="241"/>
      <c r="BW10" s="241"/>
      <c r="BX10" s="241"/>
      <c r="BY10" s="361"/>
      <c r="BZ10" s="363" t="s">
        <v>853</v>
      </c>
      <c r="CA10" s="241"/>
      <c r="CB10" s="241"/>
      <c r="CC10" s="241"/>
      <c r="CD10" s="241"/>
      <c r="CE10" s="241"/>
      <c r="CF10" s="241"/>
      <c r="CG10" s="361"/>
      <c r="CH10" s="363" t="s">
        <v>849</v>
      </c>
      <c r="CI10" s="241"/>
      <c r="CJ10" s="241"/>
      <c r="CK10" s="241"/>
      <c r="CL10" s="241"/>
      <c r="CM10" s="241"/>
      <c r="CN10" s="241"/>
      <c r="CO10" s="361"/>
      <c r="CP10" s="363" t="s">
        <v>845</v>
      </c>
      <c r="CQ10" s="241"/>
      <c r="CR10" s="241"/>
      <c r="CS10" s="241"/>
      <c r="CT10" s="241"/>
      <c r="CU10" s="241"/>
      <c r="CV10" s="241"/>
      <c r="CW10" s="361"/>
      <c r="CX10" s="363"/>
      <c r="CY10" s="241"/>
      <c r="CZ10" s="241"/>
      <c r="DA10" s="241"/>
      <c r="DB10" s="241"/>
      <c r="DC10" s="241"/>
      <c r="DD10" s="241"/>
      <c r="DE10" s="361"/>
      <c r="DF10" s="363"/>
      <c r="DG10" s="241"/>
      <c r="DH10" s="241"/>
      <c r="DI10" s="241"/>
      <c r="DJ10" s="241"/>
      <c r="DK10" s="241"/>
      <c r="DL10" s="241"/>
      <c r="DM10" s="361"/>
      <c r="DN10" s="363" t="s">
        <v>837</v>
      </c>
      <c r="DO10" s="241"/>
      <c r="DP10" s="241"/>
      <c r="DQ10" s="241"/>
      <c r="DR10" s="241"/>
      <c r="DS10" s="241"/>
      <c r="DT10" s="241"/>
      <c r="DU10" s="361"/>
      <c r="DV10" s="363" t="s">
        <v>837</v>
      </c>
      <c r="DW10" s="241"/>
      <c r="DX10" s="241"/>
      <c r="DY10" s="241"/>
      <c r="DZ10" s="241"/>
      <c r="EA10" s="241"/>
      <c r="EB10" s="241"/>
      <c r="EC10" s="361"/>
      <c r="ED10" s="241"/>
      <c r="EE10" s="241"/>
      <c r="EF10" s="241"/>
      <c r="EG10" s="241"/>
      <c r="EH10" s="241"/>
      <c r="EI10" s="241"/>
      <c r="EJ10" s="241"/>
      <c r="EK10" s="241"/>
      <c r="EL10" s="76"/>
    </row>
    <row r="11" spans="1:142" s="25" customFormat="1" ht="13.5" thickBot="1" x14ac:dyDescent="0.25">
      <c r="A11" s="356">
        <v>1</v>
      </c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  <c r="AA11" s="357"/>
      <c r="AB11" s="357"/>
      <c r="AC11" s="357"/>
      <c r="AD11" s="357"/>
      <c r="AE11" s="357"/>
      <c r="AF11" s="347">
        <v>2</v>
      </c>
      <c r="AG11" s="347"/>
      <c r="AH11" s="347"/>
      <c r="AI11" s="347"/>
      <c r="AJ11" s="347"/>
      <c r="AK11" s="347">
        <v>3</v>
      </c>
      <c r="AL11" s="347"/>
      <c r="AM11" s="347"/>
      <c r="AN11" s="347"/>
      <c r="AO11" s="347"/>
      <c r="AP11" s="347"/>
      <c r="AQ11" s="347"/>
      <c r="AR11" s="347"/>
      <c r="AS11" s="347"/>
      <c r="AT11" s="347">
        <v>4</v>
      </c>
      <c r="AU11" s="347"/>
      <c r="AV11" s="347"/>
      <c r="AW11" s="347"/>
      <c r="AX11" s="347"/>
      <c r="AY11" s="347"/>
      <c r="AZ11" s="347"/>
      <c r="BA11" s="347"/>
      <c r="BB11" s="347">
        <v>5</v>
      </c>
      <c r="BC11" s="347"/>
      <c r="BD11" s="347"/>
      <c r="BE11" s="347"/>
      <c r="BF11" s="347"/>
      <c r="BG11" s="347"/>
      <c r="BH11" s="347"/>
      <c r="BI11" s="347"/>
      <c r="BJ11" s="347">
        <v>6</v>
      </c>
      <c r="BK11" s="347"/>
      <c r="BL11" s="347"/>
      <c r="BM11" s="347"/>
      <c r="BN11" s="347"/>
      <c r="BO11" s="347"/>
      <c r="BP11" s="347"/>
      <c r="BQ11" s="347"/>
      <c r="BR11" s="347">
        <v>7</v>
      </c>
      <c r="BS11" s="347"/>
      <c r="BT11" s="347"/>
      <c r="BU11" s="347"/>
      <c r="BV11" s="347"/>
      <c r="BW11" s="347"/>
      <c r="BX11" s="347"/>
      <c r="BY11" s="347"/>
      <c r="BZ11" s="347">
        <v>8</v>
      </c>
      <c r="CA11" s="347"/>
      <c r="CB11" s="347"/>
      <c r="CC11" s="347"/>
      <c r="CD11" s="347"/>
      <c r="CE11" s="347"/>
      <c r="CF11" s="347"/>
      <c r="CG11" s="347"/>
      <c r="CH11" s="347">
        <v>9</v>
      </c>
      <c r="CI11" s="347"/>
      <c r="CJ11" s="347"/>
      <c r="CK11" s="347"/>
      <c r="CL11" s="347"/>
      <c r="CM11" s="347"/>
      <c r="CN11" s="347"/>
      <c r="CO11" s="347"/>
      <c r="CP11" s="347">
        <v>10</v>
      </c>
      <c r="CQ11" s="347"/>
      <c r="CR11" s="347"/>
      <c r="CS11" s="347"/>
      <c r="CT11" s="347"/>
      <c r="CU11" s="347"/>
      <c r="CV11" s="347"/>
      <c r="CW11" s="347"/>
      <c r="CX11" s="347">
        <v>11</v>
      </c>
      <c r="CY11" s="347"/>
      <c r="CZ11" s="347"/>
      <c r="DA11" s="347"/>
      <c r="DB11" s="347"/>
      <c r="DC11" s="347"/>
      <c r="DD11" s="347"/>
      <c r="DE11" s="347"/>
      <c r="DF11" s="347">
        <v>12</v>
      </c>
      <c r="DG11" s="347"/>
      <c r="DH11" s="347"/>
      <c r="DI11" s="347"/>
      <c r="DJ11" s="347"/>
      <c r="DK11" s="347"/>
      <c r="DL11" s="347"/>
      <c r="DM11" s="347"/>
      <c r="DN11" s="347">
        <v>13</v>
      </c>
      <c r="DO11" s="347"/>
      <c r="DP11" s="347"/>
      <c r="DQ11" s="347"/>
      <c r="DR11" s="347"/>
      <c r="DS11" s="347"/>
      <c r="DT11" s="347"/>
      <c r="DU11" s="347"/>
      <c r="DV11" s="347">
        <v>14</v>
      </c>
      <c r="DW11" s="347"/>
      <c r="DX11" s="347"/>
      <c r="DY11" s="347"/>
      <c r="DZ11" s="347"/>
      <c r="EA11" s="347"/>
      <c r="EB11" s="347"/>
      <c r="EC11" s="347"/>
      <c r="ED11" s="347">
        <v>15</v>
      </c>
      <c r="EE11" s="347"/>
      <c r="EF11" s="347"/>
      <c r="EG11" s="347"/>
      <c r="EH11" s="347"/>
      <c r="EI11" s="347"/>
      <c r="EJ11" s="347"/>
      <c r="EK11" s="348"/>
      <c r="EL11" s="76"/>
    </row>
    <row r="12" spans="1:142" s="25" customFormat="1" ht="15" customHeight="1" x14ac:dyDescent="0.2">
      <c r="A12" s="688" t="s">
        <v>644</v>
      </c>
      <c r="B12" s="688"/>
      <c r="C12" s="688"/>
      <c r="D12" s="688"/>
      <c r="E12" s="688"/>
      <c r="F12" s="688"/>
      <c r="G12" s="688"/>
      <c r="H12" s="688"/>
      <c r="I12" s="688"/>
      <c r="J12" s="688"/>
      <c r="K12" s="688"/>
      <c r="L12" s="688"/>
      <c r="M12" s="688"/>
      <c r="N12" s="688"/>
      <c r="O12" s="688"/>
      <c r="P12" s="688"/>
      <c r="Q12" s="688"/>
      <c r="R12" s="688"/>
      <c r="S12" s="688"/>
      <c r="T12" s="688"/>
      <c r="U12" s="688"/>
      <c r="V12" s="688"/>
      <c r="W12" s="688"/>
      <c r="X12" s="688"/>
      <c r="Y12" s="688"/>
      <c r="Z12" s="688"/>
      <c r="AA12" s="688"/>
      <c r="AB12" s="688"/>
      <c r="AC12" s="688"/>
      <c r="AD12" s="688"/>
      <c r="AE12" s="688"/>
      <c r="AF12" s="689" t="s">
        <v>40</v>
      </c>
      <c r="AG12" s="690"/>
      <c r="AH12" s="690"/>
      <c r="AI12" s="690"/>
      <c r="AJ12" s="690"/>
      <c r="AK12" s="528"/>
      <c r="AL12" s="528"/>
      <c r="AM12" s="528"/>
      <c r="AN12" s="528"/>
      <c r="AO12" s="528"/>
      <c r="AP12" s="528"/>
      <c r="AQ12" s="528"/>
      <c r="AR12" s="528"/>
      <c r="AS12" s="528"/>
      <c r="AT12" s="528"/>
      <c r="AU12" s="528"/>
      <c r="AV12" s="528"/>
      <c r="AW12" s="528"/>
      <c r="AX12" s="528"/>
      <c r="AY12" s="528"/>
      <c r="AZ12" s="528"/>
      <c r="BA12" s="528"/>
      <c r="BB12" s="528"/>
      <c r="BC12" s="528"/>
      <c r="BD12" s="528"/>
      <c r="BE12" s="528"/>
      <c r="BF12" s="528"/>
      <c r="BG12" s="528"/>
      <c r="BH12" s="528"/>
      <c r="BI12" s="528"/>
      <c r="BJ12" s="528"/>
      <c r="BK12" s="528"/>
      <c r="BL12" s="528"/>
      <c r="BM12" s="528"/>
      <c r="BN12" s="528"/>
      <c r="BO12" s="528"/>
      <c r="BP12" s="528"/>
      <c r="BQ12" s="528"/>
      <c r="BR12" s="528"/>
      <c r="BS12" s="528"/>
      <c r="BT12" s="528"/>
      <c r="BU12" s="528"/>
      <c r="BV12" s="528"/>
      <c r="BW12" s="528"/>
      <c r="BX12" s="528"/>
      <c r="BY12" s="528"/>
      <c r="BZ12" s="528"/>
      <c r="CA12" s="528"/>
      <c r="CB12" s="528"/>
      <c r="CC12" s="528"/>
      <c r="CD12" s="528"/>
      <c r="CE12" s="528"/>
      <c r="CF12" s="528"/>
      <c r="CG12" s="528"/>
      <c r="CH12" s="528"/>
      <c r="CI12" s="528"/>
      <c r="CJ12" s="528"/>
      <c r="CK12" s="528"/>
      <c r="CL12" s="528"/>
      <c r="CM12" s="528"/>
      <c r="CN12" s="528"/>
      <c r="CO12" s="528"/>
      <c r="CP12" s="528"/>
      <c r="CQ12" s="528"/>
      <c r="CR12" s="528"/>
      <c r="CS12" s="528"/>
      <c r="CT12" s="528"/>
      <c r="CU12" s="528"/>
      <c r="CV12" s="528"/>
      <c r="CW12" s="528"/>
      <c r="CX12" s="528"/>
      <c r="CY12" s="528"/>
      <c r="CZ12" s="528"/>
      <c r="DA12" s="528"/>
      <c r="DB12" s="528"/>
      <c r="DC12" s="528"/>
      <c r="DD12" s="528"/>
      <c r="DE12" s="528"/>
      <c r="DF12" s="528"/>
      <c r="DG12" s="528"/>
      <c r="DH12" s="528"/>
      <c r="DI12" s="528"/>
      <c r="DJ12" s="528"/>
      <c r="DK12" s="528"/>
      <c r="DL12" s="528"/>
      <c r="DM12" s="528"/>
      <c r="DN12" s="528"/>
      <c r="DO12" s="528"/>
      <c r="DP12" s="528"/>
      <c r="DQ12" s="528"/>
      <c r="DR12" s="528"/>
      <c r="DS12" s="528"/>
      <c r="DT12" s="528"/>
      <c r="DU12" s="528"/>
      <c r="DV12" s="528"/>
      <c r="DW12" s="528"/>
      <c r="DX12" s="528"/>
      <c r="DY12" s="528"/>
      <c r="DZ12" s="528"/>
      <c r="EA12" s="528"/>
      <c r="EB12" s="528"/>
      <c r="EC12" s="528"/>
      <c r="ED12" s="528"/>
      <c r="EE12" s="528"/>
      <c r="EF12" s="528"/>
      <c r="EG12" s="528"/>
      <c r="EH12" s="528"/>
      <c r="EI12" s="528"/>
      <c r="EJ12" s="528"/>
      <c r="EK12" s="529"/>
    </row>
    <row r="13" spans="1:142" s="25" customFormat="1" ht="12.75" x14ac:dyDescent="0.2">
      <c r="A13" s="304" t="s">
        <v>645</v>
      </c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5" t="s">
        <v>281</v>
      </c>
      <c r="AG13" s="306"/>
      <c r="AH13" s="306"/>
      <c r="AI13" s="306"/>
      <c r="AJ13" s="306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532"/>
      <c r="BF13" s="532"/>
      <c r="BG13" s="532"/>
      <c r="BH13" s="532"/>
      <c r="BI13" s="532"/>
      <c r="BJ13" s="532"/>
      <c r="BK13" s="532"/>
      <c r="BL13" s="532"/>
      <c r="BM13" s="532"/>
      <c r="BN13" s="532"/>
      <c r="BO13" s="532"/>
      <c r="BP13" s="532"/>
      <c r="BQ13" s="532"/>
      <c r="BR13" s="532"/>
      <c r="BS13" s="532"/>
      <c r="BT13" s="532"/>
      <c r="BU13" s="532"/>
      <c r="BV13" s="532"/>
      <c r="BW13" s="532"/>
      <c r="BX13" s="532"/>
      <c r="BY13" s="532"/>
      <c r="BZ13" s="532"/>
      <c r="CA13" s="532"/>
      <c r="CB13" s="532"/>
      <c r="CC13" s="532"/>
      <c r="CD13" s="532"/>
      <c r="CE13" s="532"/>
      <c r="CF13" s="532"/>
      <c r="CG13" s="532"/>
      <c r="CH13" s="532"/>
      <c r="CI13" s="532"/>
      <c r="CJ13" s="532"/>
      <c r="CK13" s="532"/>
      <c r="CL13" s="532"/>
      <c r="CM13" s="532"/>
      <c r="CN13" s="532"/>
      <c r="CO13" s="532"/>
      <c r="CP13" s="532"/>
      <c r="CQ13" s="532"/>
      <c r="CR13" s="532"/>
      <c r="CS13" s="532"/>
      <c r="CT13" s="532"/>
      <c r="CU13" s="532"/>
      <c r="CV13" s="532"/>
      <c r="CW13" s="532"/>
      <c r="CX13" s="532"/>
      <c r="CY13" s="532"/>
      <c r="CZ13" s="532"/>
      <c r="DA13" s="532"/>
      <c r="DB13" s="532"/>
      <c r="DC13" s="532"/>
      <c r="DD13" s="532"/>
      <c r="DE13" s="532"/>
      <c r="DF13" s="532"/>
      <c r="DG13" s="532"/>
      <c r="DH13" s="532"/>
      <c r="DI13" s="532"/>
      <c r="DJ13" s="532"/>
      <c r="DK13" s="532"/>
      <c r="DL13" s="532"/>
      <c r="DM13" s="532"/>
      <c r="DN13" s="532"/>
      <c r="DO13" s="532"/>
      <c r="DP13" s="532"/>
      <c r="DQ13" s="532"/>
      <c r="DR13" s="532"/>
      <c r="DS13" s="532"/>
      <c r="DT13" s="532"/>
      <c r="DU13" s="532"/>
      <c r="DV13" s="532"/>
      <c r="DW13" s="532"/>
      <c r="DX13" s="532"/>
      <c r="DY13" s="532"/>
      <c r="DZ13" s="532"/>
      <c r="EA13" s="532"/>
      <c r="EB13" s="532"/>
      <c r="EC13" s="532"/>
      <c r="ED13" s="532"/>
      <c r="EE13" s="532"/>
      <c r="EF13" s="532"/>
      <c r="EG13" s="532"/>
      <c r="EH13" s="532"/>
      <c r="EI13" s="532"/>
      <c r="EJ13" s="532"/>
      <c r="EK13" s="533"/>
    </row>
    <row r="14" spans="1:142" s="25" customFormat="1" ht="12.75" x14ac:dyDescent="0.2">
      <c r="A14" s="290" t="s">
        <v>646</v>
      </c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305"/>
      <c r="AG14" s="306"/>
      <c r="AH14" s="306"/>
      <c r="AI14" s="306"/>
      <c r="AJ14" s="306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532"/>
      <c r="BF14" s="532"/>
      <c r="BG14" s="532"/>
      <c r="BH14" s="532"/>
      <c r="BI14" s="532"/>
      <c r="BJ14" s="532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532"/>
      <c r="BV14" s="532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532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532"/>
      <c r="CT14" s="532"/>
      <c r="CU14" s="532"/>
      <c r="CV14" s="532"/>
      <c r="CW14" s="532"/>
      <c r="CX14" s="532"/>
      <c r="CY14" s="532"/>
      <c r="CZ14" s="532"/>
      <c r="DA14" s="532"/>
      <c r="DB14" s="532"/>
      <c r="DC14" s="532"/>
      <c r="DD14" s="532"/>
      <c r="DE14" s="532"/>
      <c r="DF14" s="532"/>
      <c r="DG14" s="532"/>
      <c r="DH14" s="532"/>
      <c r="DI14" s="532"/>
      <c r="DJ14" s="532"/>
      <c r="DK14" s="532"/>
      <c r="DL14" s="532"/>
      <c r="DM14" s="532"/>
      <c r="DN14" s="532"/>
      <c r="DO14" s="532"/>
      <c r="DP14" s="532"/>
      <c r="DQ14" s="532"/>
      <c r="DR14" s="532"/>
      <c r="DS14" s="532"/>
      <c r="DT14" s="532"/>
      <c r="DU14" s="532"/>
      <c r="DV14" s="532"/>
      <c r="DW14" s="532"/>
      <c r="DX14" s="532"/>
      <c r="DY14" s="532"/>
      <c r="DZ14" s="532"/>
      <c r="EA14" s="532"/>
      <c r="EB14" s="532"/>
      <c r="EC14" s="532"/>
      <c r="ED14" s="532"/>
      <c r="EE14" s="532"/>
      <c r="EF14" s="532"/>
      <c r="EG14" s="532"/>
      <c r="EH14" s="532"/>
      <c r="EI14" s="532"/>
      <c r="EJ14" s="532"/>
      <c r="EK14" s="533"/>
    </row>
    <row r="15" spans="1:142" s="25" customFormat="1" ht="12.75" customHeight="1" x14ac:dyDescent="0.2">
      <c r="A15" s="313" t="s">
        <v>647</v>
      </c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05" t="s">
        <v>669</v>
      </c>
      <c r="AG15" s="306"/>
      <c r="AH15" s="306"/>
      <c r="AI15" s="306"/>
      <c r="AJ15" s="306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532"/>
      <c r="BF15" s="532"/>
      <c r="BG15" s="532"/>
      <c r="BH15" s="532"/>
      <c r="BI15" s="532"/>
      <c r="BJ15" s="532"/>
      <c r="BK15" s="532"/>
      <c r="BL15" s="532"/>
      <c r="BM15" s="532"/>
      <c r="BN15" s="532"/>
      <c r="BO15" s="532"/>
      <c r="BP15" s="532"/>
      <c r="BQ15" s="532"/>
      <c r="BR15" s="532"/>
      <c r="BS15" s="532"/>
      <c r="BT15" s="532"/>
      <c r="BU15" s="532"/>
      <c r="BV15" s="532"/>
      <c r="BW15" s="532"/>
      <c r="BX15" s="532"/>
      <c r="BY15" s="532"/>
      <c r="BZ15" s="532"/>
      <c r="CA15" s="532"/>
      <c r="CB15" s="532"/>
      <c r="CC15" s="532"/>
      <c r="CD15" s="532"/>
      <c r="CE15" s="532"/>
      <c r="CF15" s="532"/>
      <c r="CG15" s="532"/>
      <c r="CH15" s="532"/>
      <c r="CI15" s="532"/>
      <c r="CJ15" s="532"/>
      <c r="CK15" s="532"/>
      <c r="CL15" s="532"/>
      <c r="CM15" s="532"/>
      <c r="CN15" s="532"/>
      <c r="CO15" s="532"/>
      <c r="CP15" s="532"/>
      <c r="CQ15" s="532"/>
      <c r="CR15" s="532"/>
      <c r="CS15" s="532"/>
      <c r="CT15" s="532"/>
      <c r="CU15" s="532"/>
      <c r="CV15" s="532"/>
      <c r="CW15" s="532"/>
      <c r="CX15" s="532"/>
      <c r="CY15" s="532"/>
      <c r="CZ15" s="532"/>
      <c r="DA15" s="532"/>
      <c r="DB15" s="532"/>
      <c r="DC15" s="532"/>
      <c r="DD15" s="532"/>
      <c r="DE15" s="532"/>
      <c r="DF15" s="532"/>
      <c r="DG15" s="532"/>
      <c r="DH15" s="532"/>
      <c r="DI15" s="532"/>
      <c r="DJ15" s="532"/>
      <c r="DK15" s="532"/>
      <c r="DL15" s="532"/>
      <c r="DM15" s="532"/>
      <c r="DN15" s="532"/>
      <c r="DO15" s="532"/>
      <c r="DP15" s="532"/>
      <c r="DQ15" s="532"/>
      <c r="DR15" s="532"/>
      <c r="DS15" s="532"/>
      <c r="DT15" s="532"/>
      <c r="DU15" s="532"/>
      <c r="DV15" s="532"/>
      <c r="DW15" s="532"/>
      <c r="DX15" s="532"/>
      <c r="DY15" s="532"/>
      <c r="DZ15" s="532"/>
      <c r="EA15" s="532"/>
      <c r="EB15" s="532"/>
      <c r="EC15" s="532"/>
      <c r="ED15" s="532"/>
      <c r="EE15" s="532"/>
      <c r="EF15" s="532"/>
      <c r="EG15" s="532"/>
      <c r="EH15" s="532"/>
      <c r="EI15" s="532"/>
      <c r="EJ15" s="532"/>
      <c r="EK15" s="533"/>
    </row>
    <row r="16" spans="1:142" s="25" customFormat="1" ht="12.75" x14ac:dyDescent="0.2">
      <c r="A16" s="337" t="s">
        <v>648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05"/>
      <c r="AG16" s="306"/>
      <c r="AH16" s="306"/>
      <c r="AI16" s="306"/>
      <c r="AJ16" s="306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532"/>
      <c r="BJ16" s="532"/>
      <c r="BK16" s="532"/>
      <c r="BL16" s="532"/>
      <c r="BM16" s="532"/>
      <c r="BN16" s="532"/>
      <c r="BO16" s="532"/>
      <c r="BP16" s="532"/>
      <c r="BQ16" s="532"/>
      <c r="BR16" s="532"/>
      <c r="BS16" s="532"/>
      <c r="BT16" s="532"/>
      <c r="BU16" s="532"/>
      <c r="BV16" s="532"/>
      <c r="BW16" s="532"/>
      <c r="BX16" s="532"/>
      <c r="BY16" s="532"/>
      <c r="BZ16" s="532"/>
      <c r="CA16" s="532"/>
      <c r="CB16" s="532"/>
      <c r="CC16" s="532"/>
      <c r="CD16" s="532"/>
      <c r="CE16" s="532"/>
      <c r="CF16" s="532"/>
      <c r="CG16" s="532"/>
      <c r="CH16" s="532"/>
      <c r="CI16" s="532"/>
      <c r="CJ16" s="532"/>
      <c r="CK16" s="532"/>
      <c r="CL16" s="532"/>
      <c r="CM16" s="532"/>
      <c r="CN16" s="532"/>
      <c r="CO16" s="532"/>
      <c r="CP16" s="532"/>
      <c r="CQ16" s="532"/>
      <c r="CR16" s="532"/>
      <c r="CS16" s="532"/>
      <c r="CT16" s="532"/>
      <c r="CU16" s="532"/>
      <c r="CV16" s="532"/>
      <c r="CW16" s="532"/>
      <c r="CX16" s="532"/>
      <c r="CY16" s="532"/>
      <c r="CZ16" s="532"/>
      <c r="DA16" s="532"/>
      <c r="DB16" s="532"/>
      <c r="DC16" s="532"/>
      <c r="DD16" s="532"/>
      <c r="DE16" s="532"/>
      <c r="DF16" s="532"/>
      <c r="DG16" s="532"/>
      <c r="DH16" s="532"/>
      <c r="DI16" s="532"/>
      <c r="DJ16" s="532"/>
      <c r="DK16" s="532"/>
      <c r="DL16" s="532"/>
      <c r="DM16" s="532"/>
      <c r="DN16" s="532"/>
      <c r="DO16" s="532"/>
      <c r="DP16" s="532"/>
      <c r="DQ16" s="532"/>
      <c r="DR16" s="532"/>
      <c r="DS16" s="532"/>
      <c r="DT16" s="532"/>
      <c r="DU16" s="532"/>
      <c r="DV16" s="532"/>
      <c r="DW16" s="532"/>
      <c r="DX16" s="532"/>
      <c r="DY16" s="532"/>
      <c r="DZ16" s="532"/>
      <c r="EA16" s="532"/>
      <c r="EB16" s="532"/>
      <c r="EC16" s="532"/>
      <c r="ED16" s="532"/>
      <c r="EE16" s="532"/>
      <c r="EF16" s="532"/>
      <c r="EG16" s="532"/>
      <c r="EH16" s="532"/>
      <c r="EI16" s="532"/>
      <c r="EJ16" s="532"/>
      <c r="EK16" s="533"/>
    </row>
    <row r="17" spans="1:141" s="25" customFormat="1" ht="12.75" x14ac:dyDescent="0.2">
      <c r="A17" s="301" t="s">
        <v>649</v>
      </c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5"/>
      <c r="AG17" s="306"/>
      <c r="AH17" s="306"/>
      <c r="AI17" s="306"/>
      <c r="AJ17" s="306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532"/>
      <c r="BF17" s="532"/>
      <c r="BG17" s="532"/>
      <c r="BH17" s="532"/>
      <c r="BI17" s="532"/>
      <c r="BJ17" s="532"/>
      <c r="BK17" s="532"/>
      <c r="BL17" s="532"/>
      <c r="BM17" s="532"/>
      <c r="BN17" s="532"/>
      <c r="BO17" s="532"/>
      <c r="BP17" s="532"/>
      <c r="BQ17" s="532"/>
      <c r="BR17" s="532"/>
      <c r="BS17" s="532"/>
      <c r="BT17" s="532"/>
      <c r="BU17" s="532"/>
      <c r="BV17" s="532"/>
      <c r="BW17" s="532"/>
      <c r="BX17" s="532"/>
      <c r="BY17" s="532"/>
      <c r="BZ17" s="532"/>
      <c r="CA17" s="532"/>
      <c r="CB17" s="532"/>
      <c r="CC17" s="532"/>
      <c r="CD17" s="532"/>
      <c r="CE17" s="532"/>
      <c r="CF17" s="532"/>
      <c r="CG17" s="532"/>
      <c r="CH17" s="532"/>
      <c r="CI17" s="532"/>
      <c r="CJ17" s="532"/>
      <c r="CK17" s="532"/>
      <c r="CL17" s="532"/>
      <c r="CM17" s="532"/>
      <c r="CN17" s="532"/>
      <c r="CO17" s="532"/>
      <c r="CP17" s="532"/>
      <c r="CQ17" s="532"/>
      <c r="CR17" s="532"/>
      <c r="CS17" s="532"/>
      <c r="CT17" s="532"/>
      <c r="CU17" s="532"/>
      <c r="CV17" s="532"/>
      <c r="CW17" s="532"/>
      <c r="CX17" s="532"/>
      <c r="CY17" s="532"/>
      <c r="CZ17" s="532"/>
      <c r="DA17" s="532"/>
      <c r="DB17" s="532"/>
      <c r="DC17" s="532"/>
      <c r="DD17" s="532"/>
      <c r="DE17" s="532"/>
      <c r="DF17" s="532"/>
      <c r="DG17" s="532"/>
      <c r="DH17" s="532"/>
      <c r="DI17" s="532"/>
      <c r="DJ17" s="532"/>
      <c r="DK17" s="532"/>
      <c r="DL17" s="532"/>
      <c r="DM17" s="532"/>
      <c r="DN17" s="532"/>
      <c r="DO17" s="532"/>
      <c r="DP17" s="532"/>
      <c r="DQ17" s="532"/>
      <c r="DR17" s="532"/>
      <c r="DS17" s="532"/>
      <c r="DT17" s="532"/>
      <c r="DU17" s="532"/>
      <c r="DV17" s="532"/>
      <c r="DW17" s="532"/>
      <c r="DX17" s="532"/>
      <c r="DY17" s="532"/>
      <c r="DZ17" s="532"/>
      <c r="EA17" s="532"/>
      <c r="EB17" s="532"/>
      <c r="EC17" s="532"/>
      <c r="ED17" s="532"/>
      <c r="EE17" s="532"/>
      <c r="EF17" s="532"/>
      <c r="EG17" s="532"/>
      <c r="EH17" s="532"/>
      <c r="EI17" s="532"/>
      <c r="EJ17" s="532"/>
      <c r="EK17" s="533"/>
    </row>
    <row r="18" spans="1:141" s="25" customFormat="1" ht="12.75" x14ac:dyDescent="0.2">
      <c r="A18" s="313" t="s">
        <v>648</v>
      </c>
      <c r="B18" s="313"/>
      <c r="C18" s="313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3"/>
      <c r="AB18" s="313"/>
      <c r="AC18" s="313"/>
      <c r="AD18" s="313"/>
      <c r="AE18" s="313"/>
      <c r="AF18" s="305" t="s">
        <v>795</v>
      </c>
      <c r="AG18" s="306"/>
      <c r="AH18" s="306"/>
      <c r="AI18" s="306"/>
      <c r="AJ18" s="306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  <c r="BF18" s="532"/>
      <c r="BG18" s="532"/>
      <c r="BH18" s="532"/>
      <c r="BI18" s="532"/>
      <c r="BJ18" s="532"/>
      <c r="BK18" s="532"/>
      <c r="BL18" s="532"/>
      <c r="BM18" s="532"/>
      <c r="BN18" s="532"/>
      <c r="BO18" s="532"/>
      <c r="BP18" s="532"/>
      <c r="BQ18" s="532"/>
      <c r="BR18" s="532"/>
      <c r="BS18" s="532"/>
      <c r="BT18" s="532"/>
      <c r="BU18" s="532"/>
      <c r="BV18" s="532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532"/>
      <c r="CI18" s="532"/>
      <c r="CJ18" s="532"/>
      <c r="CK18" s="532"/>
      <c r="CL18" s="532"/>
      <c r="CM18" s="532"/>
      <c r="CN18" s="532"/>
      <c r="CO18" s="532"/>
      <c r="CP18" s="532"/>
      <c r="CQ18" s="532"/>
      <c r="CR18" s="532"/>
      <c r="CS18" s="532"/>
      <c r="CT18" s="532"/>
      <c r="CU18" s="532"/>
      <c r="CV18" s="532"/>
      <c r="CW18" s="532"/>
      <c r="CX18" s="532"/>
      <c r="CY18" s="532"/>
      <c r="CZ18" s="532"/>
      <c r="DA18" s="532"/>
      <c r="DB18" s="532"/>
      <c r="DC18" s="532"/>
      <c r="DD18" s="532"/>
      <c r="DE18" s="532"/>
      <c r="DF18" s="532"/>
      <c r="DG18" s="532"/>
      <c r="DH18" s="532"/>
      <c r="DI18" s="532"/>
      <c r="DJ18" s="532"/>
      <c r="DK18" s="532"/>
      <c r="DL18" s="532"/>
      <c r="DM18" s="532"/>
      <c r="DN18" s="532"/>
      <c r="DO18" s="532"/>
      <c r="DP18" s="532"/>
      <c r="DQ18" s="532"/>
      <c r="DR18" s="532"/>
      <c r="DS18" s="532"/>
      <c r="DT18" s="532"/>
      <c r="DU18" s="532"/>
      <c r="DV18" s="532"/>
      <c r="DW18" s="532"/>
      <c r="DX18" s="532"/>
      <c r="DY18" s="532"/>
      <c r="DZ18" s="532"/>
      <c r="EA18" s="532"/>
      <c r="EB18" s="532"/>
      <c r="EC18" s="532"/>
      <c r="ED18" s="532"/>
      <c r="EE18" s="532"/>
      <c r="EF18" s="532"/>
      <c r="EG18" s="532"/>
      <c r="EH18" s="532"/>
      <c r="EI18" s="532"/>
      <c r="EJ18" s="532"/>
      <c r="EK18" s="533"/>
    </row>
    <row r="19" spans="1:141" s="25" customFormat="1" ht="12.75" x14ac:dyDescent="0.2">
      <c r="A19" s="301" t="s">
        <v>650</v>
      </c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5"/>
      <c r="AG19" s="306"/>
      <c r="AH19" s="306"/>
      <c r="AI19" s="306"/>
      <c r="AJ19" s="306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532"/>
      <c r="BF19" s="532"/>
      <c r="BG19" s="532"/>
      <c r="BH19" s="532"/>
      <c r="BI19" s="532"/>
      <c r="BJ19" s="532"/>
      <c r="BK19" s="532"/>
      <c r="BL19" s="532"/>
      <c r="BM19" s="532"/>
      <c r="BN19" s="532"/>
      <c r="BO19" s="532"/>
      <c r="BP19" s="532"/>
      <c r="BQ19" s="532"/>
      <c r="BR19" s="532"/>
      <c r="BS19" s="532"/>
      <c r="BT19" s="532"/>
      <c r="BU19" s="532"/>
      <c r="BV19" s="532"/>
      <c r="BW19" s="532"/>
      <c r="BX19" s="532"/>
      <c r="BY19" s="532"/>
      <c r="BZ19" s="532"/>
      <c r="CA19" s="532"/>
      <c r="CB19" s="532"/>
      <c r="CC19" s="532"/>
      <c r="CD19" s="532"/>
      <c r="CE19" s="532"/>
      <c r="CF19" s="532"/>
      <c r="CG19" s="532"/>
      <c r="CH19" s="532"/>
      <c r="CI19" s="532"/>
      <c r="CJ19" s="532"/>
      <c r="CK19" s="532"/>
      <c r="CL19" s="532"/>
      <c r="CM19" s="532"/>
      <c r="CN19" s="532"/>
      <c r="CO19" s="532"/>
      <c r="CP19" s="532"/>
      <c r="CQ19" s="532"/>
      <c r="CR19" s="532"/>
      <c r="CS19" s="532"/>
      <c r="CT19" s="532"/>
      <c r="CU19" s="532"/>
      <c r="CV19" s="532"/>
      <c r="CW19" s="532"/>
      <c r="CX19" s="532"/>
      <c r="CY19" s="532"/>
      <c r="CZ19" s="532"/>
      <c r="DA19" s="532"/>
      <c r="DB19" s="532"/>
      <c r="DC19" s="532"/>
      <c r="DD19" s="532"/>
      <c r="DE19" s="532"/>
      <c r="DF19" s="532"/>
      <c r="DG19" s="532"/>
      <c r="DH19" s="532"/>
      <c r="DI19" s="532"/>
      <c r="DJ19" s="532"/>
      <c r="DK19" s="532"/>
      <c r="DL19" s="532"/>
      <c r="DM19" s="532"/>
      <c r="DN19" s="532"/>
      <c r="DO19" s="532"/>
      <c r="DP19" s="532"/>
      <c r="DQ19" s="532"/>
      <c r="DR19" s="532"/>
      <c r="DS19" s="532"/>
      <c r="DT19" s="532"/>
      <c r="DU19" s="532"/>
      <c r="DV19" s="532"/>
      <c r="DW19" s="532"/>
      <c r="DX19" s="532"/>
      <c r="DY19" s="532"/>
      <c r="DZ19" s="532"/>
      <c r="EA19" s="532"/>
      <c r="EB19" s="532"/>
      <c r="EC19" s="532"/>
      <c r="ED19" s="532"/>
      <c r="EE19" s="532"/>
      <c r="EF19" s="532"/>
      <c r="EG19" s="532"/>
      <c r="EH19" s="532"/>
      <c r="EI19" s="532"/>
      <c r="EJ19" s="532"/>
      <c r="EK19" s="533"/>
    </row>
    <row r="20" spans="1:141" s="25" customFormat="1" ht="12.75" x14ac:dyDescent="0.2">
      <c r="A20" s="327" t="s">
        <v>651</v>
      </c>
      <c r="B20" s="327"/>
      <c r="C20" s="327"/>
      <c r="D20" s="327"/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05" t="s">
        <v>670</v>
      </c>
      <c r="AG20" s="306"/>
      <c r="AH20" s="306"/>
      <c r="AI20" s="306"/>
      <c r="AJ20" s="306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532"/>
      <c r="BF20" s="532"/>
      <c r="BG20" s="532"/>
      <c r="BH20" s="532"/>
      <c r="BI20" s="532"/>
      <c r="BJ20" s="532"/>
      <c r="BK20" s="532"/>
      <c r="BL20" s="532"/>
      <c r="BM20" s="532"/>
      <c r="BN20" s="532"/>
      <c r="BO20" s="532"/>
      <c r="BP20" s="532"/>
      <c r="BQ20" s="532"/>
      <c r="BR20" s="532"/>
      <c r="BS20" s="532"/>
      <c r="BT20" s="532"/>
      <c r="BU20" s="532"/>
      <c r="BV20" s="532"/>
      <c r="BW20" s="532"/>
      <c r="BX20" s="532"/>
      <c r="BY20" s="532"/>
      <c r="BZ20" s="532"/>
      <c r="CA20" s="532"/>
      <c r="CB20" s="532"/>
      <c r="CC20" s="532"/>
      <c r="CD20" s="532"/>
      <c r="CE20" s="532"/>
      <c r="CF20" s="532"/>
      <c r="CG20" s="532"/>
      <c r="CH20" s="532"/>
      <c r="CI20" s="532"/>
      <c r="CJ20" s="532"/>
      <c r="CK20" s="532"/>
      <c r="CL20" s="532"/>
      <c r="CM20" s="532"/>
      <c r="CN20" s="532"/>
      <c r="CO20" s="532"/>
      <c r="CP20" s="532"/>
      <c r="CQ20" s="532"/>
      <c r="CR20" s="532"/>
      <c r="CS20" s="532"/>
      <c r="CT20" s="532"/>
      <c r="CU20" s="532"/>
      <c r="CV20" s="532"/>
      <c r="CW20" s="532"/>
      <c r="CX20" s="532"/>
      <c r="CY20" s="532"/>
      <c r="CZ20" s="532"/>
      <c r="DA20" s="532"/>
      <c r="DB20" s="532"/>
      <c r="DC20" s="532"/>
      <c r="DD20" s="532"/>
      <c r="DE20" s="532"/>
      <c r="DF20" s="532"/>
      <c r="DG20" s="532"/>
      <c r="DH20" s="532"/>
      <c r="DI20" s="532"/>
      <c r="DJ20" s="532"/>
      <c r="DK20" s="532"/>
      <c r="DL20" s="532"/>
      <c r="DM20" s="532"/>
      <c r="DN20" s="532"/>
      <c r="DO20" s="532"/>
      <c r="DP20" s="532"/>
      <c r="DQ20" s="532"/>
      <c r="DR20" s="532"/>
      <c r="DS20" s="532"/>
      <c r="DT20" s="532"/>
      <c r="DU20" s="532"/>
      <c r="DV20" s="532"/>
      <c r="DW20" s="532"/>
      <c r="DX20" s="532"/>
      <c r="DY20" s="532"/>
      <c r="DZ20" s="532"/>
      <c r="EA20" s="532"/>
      <c r="EB20" s="532"/>
      <c r="EC20" s="532"/>
      <c r="ED20" s="532"/>
      <c r="EE20" s="532"/>
      <c r="EF20" s="532"/>
      <c r="EG20" s="532"/>
      <c r="EH20" s="532"/>
      <c r="EI20" s="532"/>
      <c r="EJ20" s="532"/>
      <c r="EK20" s="533"/>
    </row>
    <row r="21" spans="1:141" s="25" customFormat="1" ht="12.75" x14ac:dyDescent="0.2">
      <c r="A21" s="327" t="s">
        <v>652</v>
      </c>
      <c r="B21" s="327"/>
      <c r="C21" s="327"/>
      <c r="D21" s="327"/>
      <c r="E21" s="327"/>
      <c r="F21" s="327"/>
      <c r="G21" s="327"/>
      <c r="H21" s="327"/>
      <c r="I21" s="327"/>
      <c r="J21" s="327"/>
      <c r="K21" s="327"/>
      <c r="L21" s="327"/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27"/>
      <c r="AB21" s="327"/>
      <c r="AC21" s="327"/>
      <c r="AD21" s="327"/>
      <c r="AE21" s="327"/>
      <c r="AF21" s="305"/>
      <c r="AG21" s="306"/>
      <c r="AH21" s="306"/>
      <c r="AI21" s="306"/>
      <c r="AJ21" s="306"/>
      <c r="AK21" s="532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532"/>
      <c r="BF21" s="532"/>
      <c r="BG21" s="532"/>
      <c r="BH21" s="532"/>
      <c r="BI21" s="532"/>
      <c r="BJ21" s="532"/>
      <c r="BK21" s="532"/>
      <c r="BL21" s="532"/>
      <c r="BM21" s="532"/>
      <c r="BN21" s="532"/>
      <c r="BO21" s="532"/>
      <c r="BP21" s="532"/>
      <c r="BQ21" s="532"/>
      <c r="BR21" s="532"/>
      <c r="BS21" s="532"/>
      <c r="BT21" s="532"/>
      <c r="BU21" s="532"/>
      <c r="BV21" s="532"/>
      <c r="BW21" s="532"/>
      <c r="BX21" s="532"/>
      <c r="BY21" s="532"/>
      <c r="BZ21" s="532"/>
      <c r="CA21" s="532"/>
      <c r="CB21" s="532"/>
      <c r="CC21" s="532"/>
      <c r="CD21" s="532"/>
      <c r="CE21" s="532"/>
      <c r="CF21" s="532"/>
      <c r="CG21" s="532"/>
      <c r="CH21" s="532"/>
      <c r="CI21" s="532"/>
      <c r="CJ21" s="532"/>
      <c r="CK21" s="532"/>
      <c r="CL21" s="532"/>
      <c r="CM21" s="532"/>
      <c r="CN21" s="532"/>
      <c r="CO21" s="532"/>
      <c r="CP21" s="532"/>
      <c r="CQ21" s="532"/>
      <c r="CR21" s="532"/>
      <c r="CS21" s="532"/>
      <c r="CT21" s="532"/>
      <c r="CU21" s="532"/>
      <c r="CV21" s="532"/>
      <c r="CW21" s="532"/>
      <c r="CX21" s="532"/>
      <c r="CY21" s="532"/>
      <c r="CZ21" s="532"/>
      <c r="DA21" s="532"/>
      <c r="DB21" s="532"/>
      <c r="DC21" s="532"/>
      <c r="DD21" s="532"/>
      <c r="DE21" s="532"/>
      <c r="DF21" s="532"/>
      <c r="DG21" s="532"/>
      <c r="DH21" s="532"/>
      <c r="DI21" s="532"/>
      <c r="DJ21" s="532"/>
      <c r="DK21" s="532"/>
      <c r="DL21" s="532"/>
      <c r="DM21" s="532"/>
      <c r="DN21" s="532"/>
      <c r="DO21" s="532"/>
      <c r="DP21" s="532"/>
      <c r="DQ21" s="532"/>
      <c r="DR21" s="532"/>
      <c r="DS21" s="532"/>
      <c r="DT21" s="532"/>
      <c r="DU21" s="532"/>
      <c r="DV21" s="532"/>
      <c r="DW21" s="532"/>
      <c r="DX21" s="532"/>
      <c r="DY21" s="532"/>
      <c r="DZ21" s="532"/>
      <c r="EA21" s="532"/>
      <c r="EB21" s="532"/>
      <c r="EC21" s="532"/>
      <c r="ED21" s="532"/>
      <c r="EE21" s="532"/>
      <c r="EF21" s="532"/>
      <c r="EG21" s="532"/>
      <c r="EH21" s="532"/>
      <c r="EI21" s="532"/>
      <c r="EJ21" s="532"/>
      <c r="EK21" s="533"/>
    </row>
    <row r="22" spans="1:141" s="25" customFormat="1" ht="12.75" x14ac:dyDescent="0.2">
      <c r="A22" s="301" t="s">
        <v>653</v>
      </c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5"/>
      <c r="AG22" s="306"/>
      <c r="AH22" s="306"/>
      <c r="AI22" s="306"/>
      <c r="AJ22" s="306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532"/>
      <c r="BF22" s="532"/>
      <c r="BG22" s="532"/>
      <c r="BH22" s="532"/>
      <c r="BI22" s="532"/>
      <c r="BJ22" s="532"/>
      <c r="BK22" s="532"/>
      <c r="BL22" s="532"/>
      <c r="BM22" s="532"/>
      <c r="BN22" s="532"/>
      <c r="BO22" s="532"/>
      <c r="BP22" s="532"/>
      <c r="BQ22" s="532"/>
      <c r="BR22" s="532"/>
      <c r="BS22" s="532"/>
      <c r="BT22" s="532"/>
      <c r="BU22" s="532"/>
      <c r="BV22" s="532"/>
      <c r="BW22" s="532"/>
      <c r="BX22" s="532"/>
      <c r="BY22" s="532"/>
      <c r="BZ22" s="532"/>
      <c r="CA22" s="532"/>
      <c r="CB22" s="532"/>
      <c r="CC22" s="532"/>
      <c r="CD22" s="532"/>
      <c r="CE22" s="532"/>
      <c r="CF22" s="532"/>
      <c r="CG22" s="532"/>
      <c r="CH22" s="532"/>
      <c r="CI22" s="532"/>
      <c r="CJ22" s="532"/>
      <c r="CK22" s="532"/>
      <c r="CL22" s="532"/>
      <c r="CM22" s="532"/>
      <c r="CN22" s="532"/>
      <c r="CO22" s="532"/>
      <c r="CP22" s="532"/>
      <c r="CQ22" s="532"/>
      <c r="CR22" s="532"/>
      <c r="CS22" s="532"/>
      <c r="CT22" s="532"/>
      <c r="CU22" s="532"/>
      <c r="CV22" s="532"/>
      <c r="CW22" s="532"/>
      <c r="CX22" s="532"/>
      <c r="CY22" s="532"/>
      <c r="CZ22" s="532"/>
      <c r="DA22" s="532"/>
      <c r="DB22" s="532"/>
      <c r="DC22" s="532"/>
      <c r="DD22" s="532"/>
      <c r="DE22" s="532"/>
      <c r="DF22" s="532"/>
      <c r="DG22" s="532"/>
      <c r="DH22" s="532"/>
      <c r="DI22" s="532"/>
      <c r="DJ22" s="532"/>
      <c r="DK22" s="532"/>
      <c r="DL22" s="532"/>
      <c r="DM22" s="532"/>
      <c r="DN22" s="532"/>
      <c r="DO22" s="532"/>
      <c r="DP22" s="532"/>
      <c r="DQ22" s="532"/>
      <c r="DR22" s="532"/>
      <c r="DS22" s="532"/>
      <c r="DT22" s="532"/>
      <c r="DU22" s="532"/>
      <c r="DV22" s="532"/>
      <c r="DW22" s="532"/>
      <c r="DX22" s="532"/>
      <c r="DY22" s="532"/>
      <c r="DZ22" s="532"/>
      <c r="EA22" s="532"/>
      <c r="EB22" s="532"/>
      <c r="EC22" s="532"/>
      <c r="ED22" s="532"/>
      <c r="EE22" s="532"/>
      <c r="EF22" s="532"/>
      <c r="EG22" s="532"/>
      <c r="EH22" s="532"/>
      <c r="EI22" s="532"/>
      <c r="EJ22" s="532"/>
      <c r="EK22" s="533"/>
    </row>
    <row r="23" spans="1:141" s="25" customFormat="1" ht="12.75" x14ac:dyDescent="0.2">
      <c r="A23" s="313" t="s">
        <v>651</v>
      </c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05" t="s">
        <v>671</v>
      </c>
      <c r="AG23" s="306"/>
      <c r="AH23" s="306"/>
      <c r="AI23" s="306"/>
      <c r="AJ23" s="306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  <c r="BF23" s="532"/>
      <c r="BG23" s="532"/>
      <c r="BH23" s="532"/>
      <c r="BI23" s="532"/>
      <c r="BJ23" s="532"/>
      <c r="BK23" s="532"/>
      <c r="BL23" s="532"/>
      <c r="BM23" s="532"/>
      <c r="BN23" s="532"/>
      <c r="BO23" s="532"/>
      <c r="BP23" s="532"/>
      <c r="BQ23" s="532"/>
      <c r="BR23" s="532"/>
      <c r="BS23" s="532"/>
      <c r="BT23" s="532"/>
      <c r="BU23" s="532"/>
      <c r="BV23" s="532"/>
      <c r="BW23" s="532"/>
      <c r="BX23" s="532"/>
      <c r="BY23" s="532"/>
      <c r="BZ23" s="532"/>
      <c r="CA23" s="532"/>
      <c r="CB23" s="532"/>
      <c r="CC23" s="532"/>
      <c r="CD23" s="532"/>
      <c r="CE23" s="532"/>
      <c r="CF23" s="532"/>
      <c r="CG23" s="532"/>
      <c r="CH23" s="532"/>
      <c r="CI23" s="532"/>
      <c r="CJ23" s="532"/>
      <c r="CK23" s="532"/>
      <c r="CL23" s="532"/>
      <c r="CM23" s="532"/>
      <c r="CN23" s="532"/>
      <c r="CO23" s="532"/>
      <c r="CP23" s="532"/>
      <c r="CQ23" s="532"/>
      <c r="CR23" s="532"/>
      <c r="CS23" s="532"/>
      <c r="CT23" s="532"/>
      <c r="CU23" s="532"/>
      <c r="CV23" s="532"/>
      <c r="CW23" s="532"/>
      <c r="CX23" s="532"/>
      <c r="CY23" s="532"/>
      <c r="CZ23" s="532"/>
      <c r="DA23" s="532"/>
      <c r="DB23" s="532"/>
      <c r="DC23" s="532"/>
      <c r="DD23" s="532"/>
      <c r="DE23" s="532"/>
      <c r="DF23" s="532"/>
      <c r="DG23" s="532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2"/>
      <c r="DS23" s="532"/>
      <c r="DT23" s="532"/>
      <c r="DU23" s="532"/>
      <c r="DV23" s="532"/>
      <c r="DW23" s="532"/>
      <c r="DX23" s="532"/>
      <c r="DY23" s="532"/>
      <c r="DZ23" s="532"/>
      <c r="EA23" s="532"/>
      <c r="EB23" s="532"/>
      <c r="EC23" s="532"/>
      <c r="ED23" s="532"/>
      <c r="EE23" s="532"/>
      <c r="EF23" s="532"/>
      <c r="EG23" s="532"/>
      <c r="EH23" s="532"/>
      <c r="EI23" s="532"/>
      <c r="EJ23" s="532"/>
      <c r="EK23" s="533"/>
    </row>
    <row r="24" spans="1:141" s="25" customFormat="1" ht="12.75" x14ac:dyDescent="0.2">
      <c r="A24" s="337" t="s">
        <v>652</v>
      </c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05"/>
      <c r="AG24" s="306"/>
      <c r="AH24" s="306"/>
      <c r="AI24" s="306"/>
      <c r="AJ24" s="306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  <c r="BF24" s="532"/>
      <c r="BG24" s="532"/>
      <c r="BH24" s="532"/>
      <c r="BI24" s="532"/>
      <c r="BJ24" s="532"/>
      <c r="BK24" s="532"/>
      <c r="BL24" s="532"/>
      <c r="BM24" s="532"/>
      <c r="BN24" s="532"/>
      <c r="BO24" s="532"/>
      <c r="BP24" s="532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2"/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3"/>
    </row>
    <row r="25" spans="1:141" s="25" customFormat="1" ht="12.75" x14ac:dyDescent="0.2">
      <c r="A25" s="301" t="s">
        <v>654</v>
      </c>
      <c r="B25" s="301"/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5"/>
      <c r="AG25" s="306"/>
      <c r="AH25" s="306"/>
      <c r="AI25" s="306"/>
      <c r="AJ25" s="306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  <c r="BF25" s="532"/>
      <c r="BG25" s="532"/>
      <c r="BH25" s="532"/>
      <c r="BI25" s="532"/>
      <c r="BJ25" s="532"/>
      <c r="BK25" s="532"/>
      <c r="BL25" s="532"/>
      <c r="BM25" s="532"/>
      <c r="BN25" s="532"/>
      <c r="BO25" s="532"/>
      <c r="BP25" s="532"/>
      <c r="BQ25" s="532"/>
      <c r="BR25" s="532"/>
      <c r="BS25" s="532"/>
      <c r="BT25" s="532"/>
      <c r="BU25" s="532"/>
      <c r="BV25" s="532"/>
      <c r="BW25" s="532"/>
      <c r="BX25" s="532"/>
      <c r="BY25" s="532"/>
      <c r="BZ25" s="532"/>
      <c r="CA25" s="532"/>
      <c r="CB25" s="532"/>
      <c r="CC25" s="532"/>
      <c r="CD25" s="532"/>
      <c r="CE25" s="532"/>
      <c r="CF25" s="532"/>
      <c r="CG25" s="532"/>
      <c r="CH25" s="532"/>
      <c r="CI25" s="532"/>
      <c r="CJ25" s="532"/>
      <c r="CK25" s="532"/>
      <c r="CL25" s="532"/>
      <c r="CM25" s="532"/>
      <c r="CN25" s="532"/>
      <c r="CO25" s="532"/>
      <c r="CP25" s="532"/>
      <c r="CQ25" s="532"/>
      <c r="CR25" s="532"/>
      <c r="CS25" s="532"/>
      <c r="CT25" s="532"/>
      <c r="CU25" s="532"/>
      <c r="CV25" s="532"/>
      <c r="CW25" s="532"/>
      <c r="CX25" s="532"/>
      <c r="CY25" s="532"/>
      <c r="CZ25" s="532"/>
      <c r="DA25" s="532"/>
      <c r="DB25" s="532"/>
      <c r="DC25" s="532"/>
      <c r="DD25" s="532"/>
      <c r="DE25" s="532"/>
      <c r="DF25" s="532"/>
      <c r="DG25" s="532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2"/>
      <c r="DS25" s="532"/>
      <c r="DT25" s="532"/>
      <c r="DU25" s="532"/>
      <c r="DV25" s="532"/>
      <c r="DW25" s="532"/>
      <c r="DX25" s="532"/>
      <c r="DY25" s="532"/>
      <c r="DZ25" s="532"/>
      <c r="EA25" s="532"/>
      <c r="EB25" s="532"/>
      <c r="EC25" s="532"/>
      <c r="ED25" s="532"/>
      <c r="EE25" s="532"/>
      <c r="EF25" s="532"/>
      <c r="EG25" s="532"/>
      <c r="EH25" s="532"/>
      <c r="EI25" s="532"/>
      <c r="EJ25" s="532"/>
      <c r="EK25" s="533"/>
    </row>
    <row r="26" spans="1:141" s="25" customFormat="1" ht="12.75" x14ac:dyDescent="0.2">
      <c r="A26" s="313" t="s">
        <v>655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05" t="s">
        <v>672</v>
      </c>
      <c r="AG26" s="306"/>
      <c r="AH26" s="306"/>
      <c r="AI26" s="306"/>
      <c r="AJ26" s="306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  <c r="BF26" s="532"/>
      <c r="BG26" s="532"/>
      <c r="BH26" s="532"/>
      <c r="BI26" s="532"/>
      <c r="BJ26" s="532"/>
      <c r="BK26" s="532"/>
      <c r="BL26" s="532"/>
      <c r="BM26" s="532"/>
      <c r="BN26" s="532"/>
      <c r="BO26" s="532"/>
      <c r="BP26" s="532"/>
      <c r="BQ26" s="532"/>
      <c r="BR26" s="532"/>
      <c r="BS26" s="532"/>
      <c r="BT26" s="532"/>
      <c r="BU26" s="532"/>
      <c r="BV26" s="532"/>
      <c r="BW26" s="532"/>
      <c r="BX26" s="532"/>
      <c r="BY26" s="532"/>
      <c r="BZ26" s="532"/>
      <c r="CA26" s="532"/>
      <c r="CB26" s="532"/>
      <c r="CC26" s="532"/>
      <c r="CD26" s="532"/>
      <c r="CE26" s="532"/>
      <c r="CF26" s="532"/>
      <c r="CG26" s="532"/>
      <c r="CH26" s="532"/>
      <c r="CI26" s="532"/>
      <c r="CJ26" s="532"/>
      <c r="CK26" s="532"/>
      <c r="CL26" s="532"/>
      <c r="CM26" s="532"/>
      <c r="CN26" s="532"/>
      <c r="CO26" s="532"/>
      <c r="CP26" s="532"/>
      <c r="CQ26" s="532"/>
      <c r="CR26" s="532"/>
      <c r="CS26" s="532"/>
      <c r="CT26" s="532"/>
      <c r="CU26" s="532"/>
      <c r="CV26" s="532"/>
      <c r="CW26" s="532"/>
      <c r="CX26" s="532"/>
      <c r="CY26" s="532"/>
      <c r="CZ26" s="532"/>
      <c r="DA26" s="532"/>
      <c r="DB26" s="532"/>
      <c r="DC26" s="532"/>
      <c r="DD26" s="532"/>
      <c r="DE26" s="532"/>
      <c r="DF26" s="532"/>
      <c r="DG26" s="532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2"/>
      <c r="DS26" s="532"/>
      <c r="DT26" s="532"/>
      <c r="DU26" s="532"/>
      <c r="DV26" s="532"/>
      <c r="DW26" s="532"/>
      <c r="DX26" s="532"/>
      <c r="DY26" s="532"/>
      <c r="DZ26" s="532"/>
      <c r="EA26" s="532"/>
      <c r="EB26" s="532"/>
      <c r="EC26" s="532"/>
      <c r="ED26" s="532"/>
      <c r="EE26" s="532"/>
      <c r="EF26" s="532"/>
      <c r="EG26" s="532"/>
      <c r="EH26" s="532"/>
      <c r="EI26" s="532"/>
      <c r="EJ26" s="532"/>
      <c r="EK26" s="533"/>
    </row>
    <row r="27" spans="1:141" s="25" customFormat="1" ht="12.75" x14ac:dyDescent="0.2">
      <c r="A27" s="337" t="s">
        <v>652</v>
      </c>
      <c r="B27" s="337"/>
      <c r="C27" s="337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05"/>
      <c r="AG27" s="306"/>
      <c r="AH27" s="306"/>
      <c r="AI27" s="306"/>
      <c r="AJ27" s="306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  <c r="BF27" s="532"/>
      <c r="BG27" s="532"/>
      <c r="BH27" s="532"/>
      <c r="BI27" s="532"/>
      <c r="BJ27" s="532"/>
      <c r="BK27" s="532"/>
      <c r="BL27" s="532"/>
      <c r="BM27" s="532"/>
      <c r="BN27" s="532"/>
      <c r="BO27" s="532"/>
      <c r="BP27" s="532"/>
      <c r="BQ27" s="532"/>
      <c r="BR27" s="532"/>
      <c r="BS27" s="532"/>
      <c r="BT27" s="532"/>
      <c r="BU27" s="532"/>
      <c r="BV27" s="532"/>
      <c r="BW27" s="532"/>
      <c r="BX27" s="532"/>
      <c r="BY27" s="532"/>
      <c r="BZ27" s="532"/>
      <c r="CA27" s="532"/>
      <c r="CB27" s="532"/>
      <c r="CC27" s="532"/>
      <c r="CD27" s="532"/>
      <c r="CE27" s="532"/>
      <c r="CF27" s="532"/>
      <c r="CG27" s="532"/>
      <c r="CH27" s="532"/>
      <c r="CI27" s="532"/>
      <c r="CJ27" s="532"/>
      <c r="CK27" s="532"/>
      <c r="CL27" s="532"/>
      <c r="CM27" s="532"/>
      <c r="CN27" s="532"/>
      <c r="CO27" s="532"/>
      <c r="CP27" s="532"/>
      <c r="CQ27" s="532"/>
      <c r="CR27" s="532"/>
      <c r="CS27" s="532"/>
      <c r="CT27" s="532"/>
      <c r="CU27" s="532"/>
      <c r="CV27" s="532"/>
      <c r="CW27" s="532"/>
      <c r="CX27" s="532"/>
      <c r="CY27" s="532"/>
      <c r="CZ27" s="532"/>
      <c r="DA27" s="532"/>
      <c r="DB27" s="532"/>
      <c r="DC27" s="532"/>
      <c r="DD27" s="532"/>
      <c r="DE27" s="532"/>
      <c r="DF27" s="532"/>
      <c r="DG27" s="532"/>
      <c r="DH27" s="532"/>
      <c r="DI27" s="532"/>
      <c r="DJ27" s="532"/>
      <c r="DK27" s="532"/>
      <c r="DL27" s="532"/>
      <c r="DM27" s="532"/>
      <c r="DN27" s="532"/>
      <c r="DO27" s="532"/>
      <c r="DP27" s="532"/>
      <c r="DQ27" s="532"/>
      <c r="DR27" s="532"/>
      <c r="DS27" s="532"/>
      <c r="DT27" s="532"/>
      <c r="DU27" s="532"/>
      <c r="DV27" s="532"/>
      <c r="DW27" s="532"/>
      <c r="DX27" s="532"/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3"/>
    </row>
    <row r="28" spans="1:141" s="25" customFormat="1" ht="12.75" x14ac:dyDescent="0.2">
      <c r="A28" s="301" t="s">
        <v>653</v>
      </c>
      <c r="B28" s="301"/>
      <c r="C28" s="301"/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  <c r="AA28" s="301"/>
      <c r="AB28" s="301"/>
      <c r="AC28" s="301"/>
      <c r="AD28" s="301"/>
      <c r="AE28" s="301"/>
      <c r="AF28" s="305"/>
      <c r="AG28" s="306"/>
      <c r="AH28" s="306"/>
      <c r="AI28" s="306"/>
      <c r="AJ28" s="306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  <c r="BF28" s="532"/>
      <c r="BG28" s="532"/>
      <c r="BH28" s="532"/>
      <c r="BI28" s="532"/>
      <c r="BJ28" s="532"/>
      <c r="BK28" s="532"/>
      <c r="BL28" s="532"/>
      <c r="BM28" s="532"/>
      <c r="BN28" s="532"/>
      <c r="BO28" s="532"/>
      <c r="BP28" s="532"/>
      <c r="BQ28" s="532"/>
      <c r="BR28" s="532"/>
      <c r="BS28" s="532"/>
      <c r="BT28" s="532"/>
      <c r="BU28" s="532"/>
      <c r="BV28" s="532"/>
      <c r="BW28" s="532"/>
      <c r="BX28" s="532"/>
      <c r="BY28" s="532"/>
      <c r="BZ28" s="532"/>
      <c r="CA28" s="532"/>
      <c r="CB28" s="532"/>
      <c r="CC28" s="532"/>
      <c r="CD28" s="532"/>
      <c r="CE28" s="532"/>
      <c r="CF28" s="532"/>
      <c r="CG28" s="532"/>
      <c r="CH28" s="532"/>
      <c r="CI28" s="532"/>
      <c r="CJ28" s="532"/>
      <c r="CK28" s="532"/>
      <c r="CL28" s="532"/>
      <c r="CM28" s="532"/>
      <c r="CN28" s="532"/>
      <c r="CO28" s="532"/>
      <c r="CP28" s="532"/>
      <c r="CQ28" s="532"/>
      <c r="CR28" s="532"/>
      <c r="CS28" s="532"/>
      <c r="CT28" s="532"/>
      <c r="CU28" s="532"/>
      <c r="CV28" s="532"/>
      <c r="CW28" s="532"/>
      <c r="CX28" s="532"/>
      <c r="CY28" s="532"/>
      <c r="CZ28" s="532"/>
      <c r="DA28" s="532"/>
      <c r="DB28" s="532"/>
      <c r="DC28" s="532"/>
      <c r="DD28" s="532"/>
      <c r="DE28" s="532"/>
      <c r="DF28" s="532"/>
      <c r="DG28" s="532"/>
      <c r="DH28" s="532"/>
      <c r="DI28" s="532"/>
      <c r="DJ28" s="532"/>
      <c r="DK28" s="532"/>
      <c r="DL28" s="532"/>
      <c r="DM28" s="532"/>
      <c r="DN28" s="532"/>
      <c r="DO28" s="532"/>
      <c r="DP28" s="532"/>
      <c r="DQ28" s="532"/>
      <c r="DR28" s="532"/>
      <c r="DS28" s="532"/>
      <c r="DT28" s="532"/>
      <c r="DU28" s="532"/>
      <c r="DV28" s="532"/>
      <c r="DW28" s="532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3"/>
    </row>
    <row r="29" spans="1:141" s="25" customFormat="1" ht="12.75" x14ac:dyDescent="0.2">
      <c r="A29" s="313" t="s">
        <v>655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05" t="s">
        <v>673</v>
      </c>
      <c r="AG29" s="306"/>
      <c r="AH29" s="306"/>
      <c r="AI29" s="306"/>
      <c r="AJ29" s="306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  <c r="BF29" s="532"/>
      <c r="BG29" s="532"/>
      <c r="BH29" s="532"/>
      <c r="BI29" s="532"/>
      <c r="BJ29" s="532"/>
      <c r="BK29" s="532"/>
      <c r="BL29" s="532"/>
      <c r="BM29" s="532"/>
      <c r="BN29" s="532"/>
      <c r="BO29" s="532"/>
      <c r="BP29" s="532"/>
      <c r="BQ29" s="532"/>
      <c r="BR29" s="532"/>
      <c r="BS29" s="532"/>
      <c r="BT29" s="532"/>
      <c r="BU29" s="532"/>
      <c r="BV29" s="532"/>
      <c r="BW29" s="532"/>
      <c r="BX29" s="532"/>
      <c r="BY29" s="532"/>
      <c r="BZ29" s="532"/>
      <c r="CA29" s="532"/>
      <c r="CB29" s="532"/>
      <c r="CC29" s="532"/>
      <c r="CD29" s="532"/>
      <c r="CE29" s="532"/>
      <c r="CF29" s="532"/>
      <c r="CG29" s="532"/>
      <c r="CH29" s="532"/>
      <c r="CI29" s="532"/>
      <c r="CJ29" s="532"/>
      <c r="CK29" s="532"/>
      <c r="CL29" s="532"/>
      <c r="CM29" s="532"/>
      <c r="CN29" s="532"/>
      <c r="CO29" s="532"/>
      <c r="CP29" s="532"/>
      <c r="CQ29" s="532"/>
      <c r="CR29" s="532"/>
      <c r="CS29" s="532"/>
      <c r="CT29" s="532"/>
      <c r="CU29" s="532"/>
      <c r="CV29" s="532"/>
      <c r="CW29" s="532"/>
      <c r="CX29" s="532"/>
      <c r="CY29" s="532"/>
      <c r="CZ29" s="532"/>
      <c r="DA29" s="532"/>
      <c r="DB29" s="532"/>
      <c r="DC29" s="532"/>
      <c r="DD29" s="532"/>
      <c r="DE29" s="532"/>
      <c r="DF29" s="532"/>
      <c r="DG29" s="532"/>
      <c r="DH29" s="532"/>
      <c r="DI29" s="532"/>
      <c r="DJ29" s="532"/>
      <c r="DK29" s="532"/>
      <c r="DL29" s="532"/>
      <c r="DM29" s="532"/>
      <c r="DN29" s="532"/>
      <c r="DO29" s="532"/>
      <c r="DP29" s="532"/>
      <c r="DQ29" s="532"/>
      <c r="DR29" s="532"/>
      <c r="DS29" s="532"/>
      <c r="DT29" s="532"/>
      <c r="DU29" s="532"/>
      <c r="DV29" s="532"/>
      <c r="DW29" s="532"/>
      <c r="DX29" s="532"/>
      <c r="DY29" s="532"/>
      <c r="DZ29" s="532"/>
      <c r="EA29" s="532"/>
      <c r="EB29" s="532"/>
      <c r="EC29" s="532"/>
      <c r="ED29" s="532"/>
      <c r="EE29" s="532"/>
      <c r="EF29" s="532"/>
      <c r="EG29" s="532"/>
      <c r="EH29" s="532"/>
      <c r="EI29" s="532"/>
      <c r="EJ29" s="532"/>
      <c r="EK29" s="533"/>
    </row>
    <row r="30" spans="1:141" s="25" customFormat="1" ht="12.75" x14ac:dyDescent="0.2">
      <c r="A30" s="337" t="s">
        <v>652</v>
      </c>
      <c r="B30" s="337"/>
      <c r="C30" s="337"/>
      <c r="D30" s="337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337"/>
      <c r="AD30" s="337"/>
      <c r="AE30" s="337"/>
      <c r="AF30" s="305"/>
      <c r="AG30" s="306"/>
      <c r="AH30" s="306"/>
      <c r="AI30" s="306"/>
      <c r="AJ30" s="306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  <c r="BF30" s="532"/>
      <c r="BG30" s="532"/>
      <c r="BH30" s="532"/>
      <c r="BI30" s="532"/>
      <c r="BJ30" s="532"/>
      <c r="BK30" s="532"/>
      <c r="BL30" s="532"/>
      <c r="BM30" s="532"/>
      <c r="BN30" s="532"/>
      <c r="BO30" s="532"/>
      <c r="BP30" s="532"/>
      <c r="BQ30" s="532"/>
      <c r="BR30" s="532"/>
      <c r="BS30" s="532"/>
      <c r="BT30" s="532"/>
      <c r="BU30" s="532"/>
      <c r="BV30" s="532"/>
      <c r="BW30" s="532"/>
      <c r="BX30" s="532"/>
      <c r="BY30" s="532"/>
      <c r="BZ30" s="532"/>
      <c r="CA30" s="532"/>
      <c r="CB30" s="532"/>
      <c r="CC30" s="532"/>
      <c r="CD30" s="532"/>
      <c r="CE30" s="532"/>
      <c r="CF30" s="532"/>
      <c r="CG30" s="532"/>
      <c r="CH30" s="532"/>
      <c r="CI30" s="532"/>
      <c r="CJ30" s="532"/>
      <c r="CK30" s="532"/>
      <c r="CL30" s="532"/>
      <c r="CM30" s="532"/>
      <c r="CN30" s="532"/>
      <c r="CO30" s="532"/>
      <c r="CP30" s="532"/>
      <c r="CQ30" s="532"/>
      <c r="CR30" s="532"/>
      <c r="CS30" s="532"/>
      <c r="CT30" s="532"/>
      <c r="CU30" s="532"/>
      <c r="CV30" s="532"/>
      <c r="CW30" s="532"/>
      <c r="CX30" s="532"/>
      <c r="CY30" s="532"/>
      <c r="CZ30" s="532"/>
      <c r="DA30" s="532"/>
      <c r="DB30" s="532"/>
      <c r="DC30" s="532"/>
      <c r="DD30" s="532"/>
      <c r="DE30" s="532"/>
      <c r="DF30" s="532"/>
      <c r="DG30" s="532"/>
      <c r="DH30" s="532"/>
      <c r="DI30" s="532"/>
      <c r="DJ30" s="532"/>
      <c r="DK30" s="532"/>
      <c r="DL30" s="532"/>
      <c r="DM30" s="532"/>
      <c r="DN30" s="532"/>
      <c r="DO30" s="532"/>
      <c r="DP30" s="532"/>
      <c r="DQ30" s="532"/>
      <c r="DR30" s="532"/>
      <c r="DS30" s="532"/>
      <c r="DT30" s="532"/>
      <c r="DU30" s="532"/>
      <c r="DV30" s="532"/>
      <c r="DW30" s="532"/>
      <c r="DX30" s="532"/>
      <c r="DY30" s="532"/>
      <c r="DZ30" s="532"/>
      <c r="EA30" s="532"/>
      <c r="EB30" s="532"/>
      <c r="EC30" s="532"/>
      <c r="ED30" s="532"/>
      <c r="EE30" s="532"/>
      <c r="EF30" s="532"/>
      <c r="EG30" s="532"/>
      <c r="EH30" s="532"/>
      <c r="EI30" s="532"/>
      <c r="EJ30" s="532"/>
      <c r="EK30" s="533"/>
    </row>
    <row r="31" spans="1:141" s="25" customFormat="1" ht="12.75" x14ac:dyDescent="0.2">
      <c r="A31" s="301" t="s">
        <v>654</v>
      </c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1"/>
      <c r="AB31" s="301"/>
      <c r="AC31" s="301"/>
      <c r="AD31" s="301"/>
      <c r="AE31" s="301"/>
      <c r="AF31" s="305"/>
      <c r="AG31" s="306"/>
      <c r="AH31" s="306"/>
      <c r="AI31" s="306"/>
      <c r="AJ31" s="306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  <c r="BF31" s="532"/>
      <c r="BG31" s="532"/>
      <c r="BH31" s="532"/>
      <c r="BI31" s="532"/>
      <c r="BJ31" s="532"/>
      <c r="BK31" s="532"/>
      <c r="BL31" s="532"/>
      <c r="BM31" s="532"/>
      <c r="BN31" s="532"/>
      <c r="BO31" s="532"/>
      <c r="BP31" s="532"/>
      <c r="BQ31" s="532"/>
      <c r="BR31" s="532"/>
      <c r="BS31" s="532"/>
      <c r="BT31" s="532"/>
      <c r="BU31" s="532"/>
      <c r="BV31" s="532"/>
      <c r="BW31" s="532"/>
      <c r="BX31" s="532"/>
      <c r="BY31" s="532"/>
      <c r="BZ31" s="532"/>
      <c r="CA31" s="532"/>
      <c r="CB31" s="532"/>
      <c r="CC31" s="532"/>
      <c r="CD31" s="532"/>
      <c r="CE31" s="532"/>
      <c r="CF31" s="532"/>
      <c r="CG31" s="532"/>
      <c r="CH31" s="532"/>
      <c r="CI31" s="532"/>
      <c r="CJ31" s="532"/>
      <c r="CK31" s="532"/>
      <c r="CL31" s="532"/>
      <c r="CM31" s="532"/>
      <c r="CN31" s="532"/>
      <c r="CO31" s="532"/>
      <c r="CP31" s="532"/>
      <c r="CQ31" s="532"/>
      <c r="CR31" s="532"/>
      <c r="CS31" s="532"/>
      <c r="CT31" s="532"/>
      <c r="CU31" s="532"/>
      <c r="CV31" s="532"/>
      <c r="CW31" s="532"/>
      <c r="CX31" s="532"/>
      <c r="CY31" s="532"/>
      <c r="CZ31" s="532"/>
      <c r="DA31" s="532"/>
      <c r="DB31" s="532"/>
      <c r="DC31" s="532"/>
      <c r="DD31" s="532"/>
      <c r="DE31" s="532"/>
      <c r="DF31" s="532"/>
      <c r="DG31" s="532"/>
      <c r="DH31" s="532"/>
      <c r="DI31" s="532"/>
      <c r="DJ31" s="532"/>
      <c r="DK31" s="532"/>
      <c r="DL31" s="532"/>
      <c r="DM31" s="532"/>
      <c r="DN31" s="532"/>
      <c r="DO31" s="532"/>
      <c r="DP31" s="532"/>
      <c r="DQ31" s="532"/>
      <c r="DR31" s="532"/>
      <c r="DS31" s="532"/>
      <c r="DT31" s="532"/>
      <c r="DU31" s="532"/>
      <c r="DV31" s="532"/>
      <c r="DW31" s="532"/>
      <c r="DX31" s="532"/>
      <c r="DY31" s="532"/>
      <c r="DZ31" s="532"/>
      <c r="EA31" s="532"/>
      <c r="EB31" s="532"/>
      <c r="EC31" s="532"/>
      <c r="ED31" s="532"/>
      <c r="EE31" s="532"/>
      <c r="EF31" s="532"/>
      <c r="EG31" s="532"/>
      <c r="EH31" s="532"/>
      <c r="EI31" s="532"/>
      <c r="EJ31" s="532"/>
      <c r="EK31" s="533"/>
    </row>
    <row r="32" spans="1:141" s="25" customFormat="1" ht="12.75" x14ac:dyDescent="0.2">
      <c r="A32" s="313" t="s">
        <v>735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05" t="s">
        <v>674</v>
      </c>
      <c r="AG32" s="306"/>
      <c r="AH32" s="306"/>
      <c r="AI32" s="306"/>
      <c r="AJ32" s="306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  <c r="BF32" s="532"/>
      <c r="BG32" s="532"/>
      <c r="BH32" s="532"/>
      <c r="BI32" s="532"/>
      <c r="BJ32" s="532"/>
      <c r="BK32" s="532"/>
      <c r="BL32" s="532"/>
      <c r="BM32" s="532"/>
      <c r="BN32" s="532"/>
      <c r="BO32" s="532"/>
      <c r="BP32" s="532"/>
      <c r="BQ32" s="532"/>
      <c r="BR32" s="532"/>
      <c r="BS32" s="532"/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2"/>
      <c r="DN32" s="532"/>
      <c r="DO32" s="532"/>
      <c r="DP32" s="532"/>
      <c r="DQ32" s="532"/>
      <c r="DR32" s="532"/>
      <c r="DS32" s="532"/>
      <c r="DT32" s="532"/>
      <c r="DU32" s="532"/>
      <c r="DV32" s="532"/>
      <c r="DW32" s="532"/>
      <c r="DX32" s="532"/>
      <c r="DY32" s="532"/>
      <c r="DZ32" s="532"/>
      <c r="EA32" s="532"/>
      <c r="EB32" s="532"/>
      <c r="EC32" s="532"/>
      <c r="ED32" s="532"/>
      <c r="EE32" s="532"/>
      <c r="EF32" s="532"/>
      <c r="EG32" s="532"/>
      <c r="EH32" s="532"/>
      <c r="EI32" s="532"/>
      <c r="EJ32" s="532"/>
      <c r="EK32" s="533"/>
    </row>
    <row r="33" spans="1:141" s="25" customFormat="1" ht="12.75" x14ac:dyDescent="0.2">
      <c r="A33" s="301" t="s">
        <v>736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5"/>
      <c r="AG33" s="306"/>
      <c r="AH33" s="306"/>
      <c r="AI33" s="306"/>
      <c r="AJ33" s="306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/>
      <c r="DM33" s="532"/>
      <c r="DN33" s="532"/>
      <c r="DO33" s="532"/>
      <c r="DP33" s="532"/>
      <c r="DQ33" s="532"/>
      <c r="DR33" s="532"/>
      <c r="DS33" s="532"/>
      <c r="DT33" s="532"/>
      <c r="DU33" s="532"/>
      <c r="DV33" s="532"/>
      <c r="DW33" s="532"/>
      <c r="DX33" s="532"/>
      <c r="DY33" s="532"/>
      <c r="DZ33" s="532"/>
      <c r="EA33" s="532"/>
      <c r="EB33" s="532"/>
      <c r="EC33" s="532"/>
      <c r="ED33" s="532"/>
      <c r="EE33" s="532"/>
      <c r="EF33" s="532"/>
      <c r="EG33" s="532"/>
      <c r="EH33" s="532"/>
      <c r="EI33" s="532"/>
      <c r="EJ33" s="532"/>
      <c r="EK33" s="533"/>
    </row>
    <row r="34" spans="1:141" s="25" customFormat="1" ht="15" customHeight="1" x14ac:dyDescent="0.2">
      <c r="A34" s="328" t="s">
        <v>657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05" t="s">
        <v>675</v>
      </c>
      <c r="AG34" s="306"/>
      <c r="AH34" s="306"/>
      <c r="AI34" s="306"/>
      <c r="AJ34" s="306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2"/>
      <c r="BO34" s="532"/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A34" s="532"/>
      <c r="DB34" s="532"/>
      <c r="DC34" s="532"/>
      <c r="DD34" s="532"/>
      <c r="DE34" s="532"/>
      <c r="DF34" s="532"/>
      <c r="DG34" s="532"/>
      <c r="DH34" s="532"/>
      <c r="DI34" s="532"/>
      <c r="DJ34" s="532"/>
      <c r="DK34" s="532"/>
      <c r="DL34" s="532"/>
      <c r="DM34" s="532"/>
      <c r="DN34" s="532"/>
      <c r="DO34" s="532"/>
      <c r="DP34" s="532"/>
      <c r="DQ34" s="532"/>
      <c r="DR34" s="532"/>
      <c r="DS34" s="532"/>
      <c r="DT34" s="532"/>
      <c r="DU34" s="532"/>
      <c r="DV34" s="532"/>
      <c r="DW34" s="532"/>
      <c r="DX34" s="532"/>
      <c r="DY34" s="532"/>
      <c r="DZ34" s="532"/>
      <c r="EA34" s="532"/>
      <c r="EB34" s="532"/>
      <c r="EC34" s="532"/>
      <c r="ED34" s="532"/>
      <c r="EE34" s="532"/>
      <c r="EF34" s="532"/>
      <c r="EG34" s="532"/>
      <c r="EH34" s="532"/>
      <c r="EI34" s="532"/>
      <c r="EJ34" s="532"/>
      <c r="EK34" s="533"/>
    </row>
    <row r="35" spans="1:141" s="25" customFormat="1" ht="15" customHeight="1" x14ac:dyDescent="0.2">
      <c r="A35" s="290" t="s">
        <v>658</v>
      </c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90"/>
      <c r="AC35" s="290"/>
      <c r="AD35" s="290"/>
      <c r="AE35" s="290"/>
      <c r="AF35" s="305" t="s">
        <v>579</v>
      </c>
      <c r="AG35" s="306"/>
      <c r="AH35" s="306"/>
      <c r="AI35" s="306"/>
      <c r="AJ35" s="306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2"/>
      <c r="BN35" s="532"/>
      <c r="BO35" s="532"/>
      <c r="BP35" s="532"/>
      <c r="BQ35" s="532"/>
      <c r="BR35" s="532"/>
      <c r="BS35" s="532"/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A35" s="532"/>
      <c r="DB35" s="532"/>
      <c r="DC35" s="532"/>
      <c r="DD35" s="532"/>
      <c r="DE35" s="532"/>
      <c r="DF35" s="532"/>
      <c r="DG35" s="532"/>
      <c r="DH35" s="532"/>
      <c r="DI35" s="532"/>
      <c r="DJ35" s="532"/>
      <c r="DK35" s="532"/>
      <c r="DL35" s="532"/>
      <c r="DM35" s="532"/>
      <c r="DN35" s="532"/>
      <c r="DO35" s="532"/>
      <c r="DP35" s="532"/>
      <c r="DQ35" s="532"/>
      <c r="DR35" s="532"/>
      <c r="DS35" s="532"/>
      <c r="DT35" s="532"/>
      <c r="DU35" s="532"/>
      <c r="DV35" s="532"/>
      <c r="DW35" s="532"/>
      <c r="DX35" s="532"/>
      <c r="DY35" s="532"/>
      <c r="DZ35" s="532"/>
      <c r="EA35" s="532"/>
      <c r="EB35" s="532"/>
      <c r="EC35" s="532"/>
      <c r="ED35" s="532"/>
      <c r="EE35" s="532"/>
      <c r="EF35" s="532"/>
      <c r="EG35" s="532"/>
      <c r="EH35" s="532"/>
      <c r="EI35" s="532"/>
      <c r="EJ35" s="532"/>
      <c r="EK35" s="533"/>
    </row>
    <row r="36" spans="1:141" s="25" customFormat="1" ht="15" customHeight="1" x14ac:dyDescent="0.2">
      <c r="A36" s="290" t="s">
        <v>659</v>
      </c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  <c r="AE36" s="290"/>
      <c r="AF36" s="305" t="s">
        <v>676</v>
      </c>
      <c r="AG36" s="306"/>
      <c r="AH36" s="306"/>
      <c r="AI36" s="306"/>
      <c r="AJ36" s="306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2"/>
      <c r="BN36" s="532"/>
      <c r="BO36" s="532"/>
      <c r="BP36" s="532"/>
      <c r="BQ36" s="532"/>
      <c r="BR36" s="532"/>
      <c r="BS36" s="532"/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A36" s="532"/>
      <c r="DB36" s="532"/>
      <c r="DC36" s="532"/>
      <c r="DD36" s="532"/>
      <c r="DE36" s="532"/>
      <c r="DF36" s="532"/>
      <c r="DG36" s="532"/>
      <c r="DH36" s="532"/>
      <c r="DI36" s="532"/>
      <c r="DJ36" s="532"/>
      <c r="DK36" s="532"/>
      <c r="DL36" s="532"/>
      <c r="DM36" s="532"/>
      <c r="DN36" s="532"/>
      <c r="DO36" s="532"/>
      <c r="DP36" s="532"/>
      <c r="DQ36" s="532"/>
      <c r="DR36" s="532"/>
      <c r="DS36" s="532"/>
      <c r="DT36" s="532"/>
      <c r="DU36" s="532"/>
      <c r="DV36" s="532"/>
      <c r="DW36" s="532"/>
      <c r="DX36" s="532"/>
      <c r="DY36" s="532"/>
      <c r="DZ36" s="532"/>
      <c r="EA36" s="532"/>
      <c r="EB36" s="532"/>
      <c r="EC36" s="532"/>
      <c r="ED36" s="532"/>
      <c r="EE36" s="532"/>
      <c r="EF36" s="532"/>
      <c r="EG36" s="532"/>
      <c r="EH36" s="532"/>
      <c r="EI36" s="532"/>
      <c r="EJ36" s="532"/>
      <c r="EK36" s="533"/>
    </row>
    <row r="37" spans="1:141" s="25" customFormat="1" ht="12.75" x14ac:dyDescent="0.2">
      <c r="A37" s="304" t="s">
        <v>660</v>
      </c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04"/>
      <c r="AF37" s="305" t="s">
        <v>677</v>
      </c>
      <c r="AG37" s="306"/>
      <c r="AH37" s="306"/>
      <c r="AI37" s="306"/>
      <c r="AJ37" s="306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A37" s="532"/>
      <c r="DB37" s="532"/>
      <c r="DC37" s="532"/>
      <c r="DD37" s="532"/>
      <c r="DE37" s="532"/>
      <c r="DF37" s="532"/>
      <c r="DG37" s="532"/>
      <c r="DH37" s="532"/>
      <c r="DI37" s="532"/>
      <c r="DJ37" s="532"/>
      <c r="DK37" s="532"/>
      <c r="DL37" s="532"/>
      <c r="DM37" s="532"/>
      <c r="DN37" s="532"/>
      <c r="DO37" s="532"/>
      <c r="DP37" s="532"/>
      <c r="DQ37" s="532"/>
      <c r="DR37" s="532"/>
      <c r="DS37" s="532"/>
      <c r="DT37" s="532"/>
      <c r="DU37" s="532"/>
      <c r="DV37" s="532"/>
      <c r="DW37" s="532"/>
      <c r="DX37" s="532"/>
      <c r="DY37" s="532"/>
      <c r="DZ37" s="532"/>
      <c r="EA37" s="532"/>
      <c r="EB37" s="532"/>
      <c r="EC37" s="532"/>
      <c r="ED37" s="532"/>
      <c r="EE37" s="532"/>
      <c r="EF37" s="532"/>
      <c r="EG37" s="532"/>
      <c r="EH37" s="532"/>
      <c r="EI37" s="532"/>
      <c r="EJ37" s="532"/>
      <c r="EK37" s="533"/>
    </row>
    <row r="38" spans="1:141" s="25" customFormat="1" ht="12.75" x14ac:dyDescent="0.2">
      <c r="A38" s="691" t="s">
        <v>661</v>
      </c>
      <c r="B38" s="691"/>
      <c r="C38" s="691"/>
      <c r="D38" s="691"/>
      <c r="E38" s="691"/>
      <c r="F38" s="691"/>
      <c r="G38" s="691"/>
      <c r="H38" s="691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1"/>
      <c r="AC38" s="691"/>
      <c r="AD38" s="691"/>
      <c r="AE38" s="691"/>
      <c r="AF38" s="305"/>
      <c r="AG38" s="306"/>
      <c r="AH38" s="306"/>
      <c r="AI38" s="306"/>
      <c r="AJ38" s="306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2"/>
      <c r="BN38" s="532"/>
      <c r="BO38" s="532"/>
      <c r="BP38" s="532"/>
      <c r="BQ38" s="532"/>
      <c r="BR38" s="532"/>
      <c r="BS38" s="532"/>
      <c r="BT38" s="532"/>
      <c r="BU38" s="532"/>
      <c r="BV38" s="532"/>
      <c r="BW38" s="532"/>
      <c r="BX38" s="532"/>
      <c r="BY38" s="532"/>
      <c r="BZ38" s="532"/>
      <c r="CA38" s="532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A38" s="532"/>
      <c r="DB38" s="532"/>
      <c r="DC38" s="532"/>
      <c r="DD38" s="532"/>
      <c r="DE38" s="532"/>
      <c r="DF38" s="532"/>
      <c r="DG38" s="532"/>
      <c r="DH38" s="532"/>
      <c r="DI38" s="532"/>
      <c r="DJ38" s="532"/>
      <c r="DK38" s="532"/>
      <c r="DL38" s="532"/>
      <c r="DM38" s="532"/>
      <c r="DN38" s="532"/>
      <c r="DO38" s="532"/>
      <c r="DP38" s="532"/>
      <c r="DQ38" s="532"/>
      <c r="DR38" s="532"/>
      <c r="DS38" s="532"/>
      <c r="DT38" s="532"/>
      <c r="DU38" s="532"/>
      <c r="DV38" s="532"/>
      <c r="DW38" s="532"/>
      <c r="DX38" s="532"/>
      <c r="DY38" s="532"/>
      <c r="DZ38" s="532"/>
      <c r="EA38" s="532"/>
      <c r="EB38" s="532"/>
      <c r="EC38" s="532"/>
      <c r="ED38" s="532"/>
      <c r="EE38" s="532"/>
      <c r="EF38" s="532"/>
      <c r="EG38" s="532"/>
      <c r="EH38" s="532"/>
      <c r="EI38" s="532"/>
      <c r="EJ38" s="532"/>
      <c r="EK38" s="533"/>
    </row>
    <row r="39" spans="1:141" s="25" customFormat="1" ht="12.75" x14ac:dyDescent="0.2">
      <c r="A39" s="691" t="s">
        <v>662</v>
      </c>
      <c r="B39" s="691"/>
      <c r="C39" s="691"/>
      <c r="D39" s="691"/>
      <c r="E39" s="691"/>
      <c r="F39" s="691"/>
      <c r="G39" s="691"/>
      <c r="H39" s="691"/>
      <c r="I39" s="691"/>
      <c r="J39" s="691"/>
      <c r="K39" s="691"/>
      <c r="L39" s="691"/>
      <c r="M39" s="691"/>
      <c r="N39" s="691"/>
      <c r="O39" s="691"/>
      <c r="P39" s="691"/>
      <c r="Q39" s="691"/>
      <c r="R39" s="691"/>
      <c r="S39" s="691"/>
      <c r="T39" s="691"/>
      <c r="U39" s="691"/>
      <c r="V39" s="691"/>
      <c r="W39" s="691"/>
      <c r="X39" s="691"/>
      <c r="Y39" s="691"/>
      <c r="Z39" s="691"/>
      <c r="AA39" s="691"/>
      <c r="AB39" s="691"/>
      <c r="AC39" s="691"/>
      <c r="AD39" s="691"/>
      <c r="AE39" s="691"/>
      <c r="AF39" s="305"/>
      <c r="AG39" s="306"/>
      <c r="AH39" s="306"/>
      <c r="AI39" s="306"/>
      <c r="AJ39" s="306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532"/>
      <c r="BJ39" s="532"/>
      <c r="BK39" s="532"/>
      <c r="BL39" s="532"/>
      <c r="BM39" s="532"/>
      <c r="BN39" s="532"/>
      <c r="BO39" s="532"/>
      <c r="BP39" s="532"/>
      <c r="BQ39" s="532"/>
      <c r="BR39" s="532"/>
      <c r="BS39" s="532"/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2"/>
      <c r="DS39" s="532"/>
      <c r="DT39" s="532"/>
      <c r="DU39" s="532"/>
      <c r="DV39" s="532"/>
      <c r="DW39" s="532"/>
      <c r="DX39" s="532"/>
      <c r="DY39" s="532"/>
      <c r="DZ39" s="532"/>
      <c r="EA39" s="532"/>
      <c r="EB39" s="532"/>
      <c r="EC39" s="532"/>
      <c r="ED39" s="532"/>
      <c r="EE39" s="532"/>
      <c r="EF39" s="532"/>
      <c r="EG39" s="532"/>
      <c r="EH39" s="532"/>
      <c r="EI39" s="532"/>
      <c r="EJ39" s="532"/>
      <c r="EK39" s="533"/>
    </row>
    <row r="40" spans="1:141" s="25" customFormat="1" ht="12.75" x14ac:dyDescent="0.2">
      <c r="A40" s="290" t="s">
        <v>663</v>
      </c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305"/>
      <c r="AG40" s="306"/>
      <c r="AH40" s="306"/>
      <c r="AI40" s="306"/>
      <c r="AJ40" s="306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2"/>
      <c r="BN40" s="532"/>
      <c r="BO40" s="532"/>
      <c r="BP40" s="532"/>
      <c r="BQ40" s="532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2"/>
      <c r="DU40" s="532"/>
      <c r="DV40" s="532"/>
      <c r="DW40" s="532"/>
      <c r="DX40" s="532"/>
      <c r="DY40" s="532"/>
      <c r="DZ40" s="532"/>
      <c r="EA40" s="532"/>
      <c r="EB40" s="532"/>
      <c r="EC40" s="532"/>
      <c r="ED40" s="532"/>
      <c r="EE40" s="532"/>
      <c r="EF40" s="532"/>
      <c r="EG40" s="532"/>
      <c r="EH40" s="532"/>
      <c r="EI40" s="532"/>
      <c r="EJ40" s="532"/>
      <c r="EK40" s="533"/>
    </row>
    <row r="41" spans="1:141" s="25" customFormat="1" ht="15" customHeight="1" x14ac:dyDescent="0.2">
      <c r="A41" s="290" t="s">
        <v>664</v>
      </c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305" t="s">
        <v>678</v>
      </c>
      <c r="AG41" s="306"/>
      <c r="AH41" s="306"/>
      <c r="AI41" s="306"/>
      <c r="AJ41" s="306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532"/>
      <c r="BF41" s="532"/>
      <c r="BG41" s="532"/>
      <c r="BH41" s="532"/>
      <c r="BI41" s="532"/>
      <c r="BJ41" s="532"/>
      <c r="BK41" s="532"/>
      <c r="BL41" s="532"/>
      <c r="BM41" s="532"/>
      <c r="BN41" s="532"/>
      <c r="BO41" s="532"/>
      <c r="BP41" s="532"/>
      <c r="BQ41" s="532"/>
      <c r="BR41" s="532"/>
      <c r="BS41" s="532"/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2"/>
      <c r="DU41" s="532"/>
      <c r="DV41" s="532"/>
      <c r="DW41" s="532"/>
      <c r="DX41" s="532"/>
      <c r="DY41" s="532"/>
      <c r="DZ41" s="532"/>
      <c r="EA41" s="532"/>
      <c r="EB41" s="532"/>
      <c r="EC41" s="532"/>
      <c r="ED41" s="532"/>
      <c r="EE41" s="532"/>
      <c r="EF41" s="532"/>
      <c r="EG41" s="532"/>
      <c r="EH41" s="532"/>
      <c r="EI41" s="532"/>
      <c r="EJ41" s="532"/>
      <c r="EK41" s="533"/>
    </row>
    <row r="42" spans="1:141" s="25" customFormat="1" ht="15" customHeight="1" x14ac:dyDescent="0.2">
      <c r="A42" s="290" t="s">
        <v>779</v>
      </c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305" t="s">
        <v>679</v>
      </c>
      <c r="AG42" s="306"/>
      <c r="AH42" s="306"/>
      <c r="AI42" s="306"/>
      <c r="AJ42" s="306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3"/>
    </row>
    <row r="43" spans="1:141" s="25" customFormat="1" ht="15" customHeight="1" x14ac:dyDescent="0.2">
      <c r="A43" s="290" t="s">
        <v>665</v>
      </c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305" t="s">
        <v>680</v>
      </c>
      <c r="AG43" s="306"/>
      <c r="AH43" s="306"/>
      <c r="AI43" s="306"/>
      <c r="AJ43" s="306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3"/>
    </row>
    <row r="44" spans="1:141" s="25" customFormat="1" ht="12.75" x14ac:dyDescent="0.2">
      <c r="A44" s="336" t="s">
        <v>666</v>
      </c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  <c r="AA44" s="336"/>
      <c r="AB44" s="336"/>
      <c r="AC44" s="336"/>
      <c r="AD44" s="336"/>
      <c r="AE44" s="336"/>
      <c r="AF44" s="305" t="s">
        <v>681</v>
      </c>
      <c r="AG44" s="306"/>
      <c r="AH44" s="306"/>
      <c r="AI44" s="306"/>
      <c r="AJ44" s="306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3"/>
    </row>
    <row r="45" spans="1:141" s="25" customFormat="1" ht="12.75" x14ac:dyDescent="0.2">
      <c r="A45" s="290" t="s">
        <v>667</v>
      </c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305"/>
      <c r="AG45" s="306"/>
      <c r="AH45" s="306"/>
      <c r="AI45" s="306"/>
      <c r="AJ45" s="306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3"/>
    </row>
    <row r="46" spans="1:141" s="25" customFormat="1" ht="15" customHeight="1" x14ac:dyDescent="0.2">
      <c r="A46" s="286" t="s">
        <v>668</v>
      </c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305" t="s">
        <v>682</v>
      </c>
      <c r="AG46" s="306"/>
      <c r="AH46" s="306"/>
      <c r="AI46" s="306"/>
      <c r="AJ46" s="306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3"/>
    </row>
    <row r="47" spans="1:141" s="25" customFormat="1" ht="15" customHeight="1" x14ac:dyDescent="0.2">
      <c r="A47" s="688" t="s">
        <v>683</v>
      </c>
      <c r="B47" s="688"/>
      <c r="C47" s="688"/>
      <c r="D47" s="688"/>
      <c r="E47" s="688"/>
      <c r="F47" s="688"/>
      <c r="G47" s="688"/>
      <c r="H47" s="688"/>
      <c r="I47" s="688"/>
      <c r="J47" s="688"/>
      <c r="K47" s="688"/>
      <c r="L47" s="688"/>
      <c r="M47" s="688"/>
      <c r="N47" s="688"/>
      <c r="O47" s="688"/>
      <c r="P47" s="688"/>
      <c r="Q47" s="688"/>
      <c r="R47" s="688"/>
      <c r="S47" s="688"/>
      <c r="T47" s="688"/>
      <c r="U47" s="688"/>
      <c r="V47" s="688"/>
      <c r="W47" s="688"/>
      <c r="X47" s="688"/>
      <c r="Y47" s="688"/>
      <c r="Z47" s="688"/>
      <c r="AA47" s="688"/>
      <c r="AB47" s="688"/>
      <c r="AC47" s="688"/>
      <c r="AD47" s="688"/>
      <c r="AE47" s="688"/>
      <c r="AF47" s="747" t="s">
        <v>41</v>
      </c>
      <c r="AG47" s="748"/>
      <c r="AH47" s="748"/>
      <c r="AI47" s="748"/>
      <c r="AJ47" s="748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3"/>
    </row>
    <row r="48" spans="1:141" s="25" customFormat="1" ht="15" customHeight="1" x14ac:dyDescent="0.2">
      <c r="A48" s="286" t="s">
        <v>684</v>
      </c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305" t="s">
        <v>280</v>
      </c>
      <c r="AG48" s="306"/>
      <c r="AH48" s="306"/>
      <c r="AI48" s="306"/>
      <c r="AJ48" s="306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3"/>
    </row>
    <row r="49" spans="1:141" s="25" customFormat="1" ht="12.75" customHeight="1" x14ac:dyDescent="0.2">
      <c r="A49" s="313" t="s">
        <v>647</v>
      </c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05" t="s">
        <v>810</v>
      </c>
      <c r="AG49" s="306"/>
      <c r="AH49" s="306"/>
      <c r="AI49" s="306"/>
      <c r="AJ49" s="306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3"/>
    </row>
    <row r="50" spans="1:141" s="25" customFormat="1" ht="12.75" x14ac:dyDescent="0.2">
      <c r="A50" s="301" t="s">
        <v>685</v>
      </c>
      <c r="B50" s="301"/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  <c r="AA50" s="301"/>
      <c r="AB50" s="301"/>
      <c r="AC50" s="301"/>
      <c r="AD50" s="301"/>
      <c r="AE50" s="301"/>
      <c r="AF50" s="305"/>
      <c r="AG50" s="306"/>
      <c r="AH50" s="306"/>
      <c r="AI50" s="306"/>
      <c r="AJ50" s="306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3"/>
    </row>
    <row r="51" spans="1:141" s="25" customFormat="1" ht="15" customHeight="1" x14ac:dyDescent="0.2">
      <c r="A51" s="301" t="s">
        <v>686</v>
      </c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1"/>
      <c r="AB51" s="301"/>
      <c r="AC51" s="301"/>
      <c r="AD51" s="301"/>
      <c r="AE51" s="301"/>
      <c r="AF51" s="305" t="s">
        <v>811</v>
      </c>
      <c r="AG51" s="306"/>
      <c r="AH51" s="306"/>
      <c r="AI51" s="306"/>
      <c r="AJ51" s="306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3"/>
    </row>
    <row r="52" spans="1:141" s="25" customFormat="1" ht="15" customHeight="1" x14ac:dyDescent="0.2">
      <c r="A52" s="301" t="s">
        <v>687</v>
      </c>
      <c r="B52" s="301"/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5" t="s">
        <v>812</v>
      </c>
      <c r="AG52" s="306"/>
      <c r="AH52" s="306"/>
      <c r="AI52" s="306"/>
      <c r="AJ52" s="306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3"/>
    </row>
    <row r="53" spans="1:141" s="25" customFormat="1" ht="15" customHeight="1" x14ac:dyDescent="0.2">
      <c r="A53" s="301" t="s">
        <v>688</v>
      </c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5" t="s">
        <v>813</v>
      </c>
      <c r="AG53" s="306"/>
      <c r="AH53" s="306"/>
      <c r="AI53" s="306"/>
      <c r="AJ53" s="306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3"/>
    </row>
    <row r="54" spans="1:141" s="25" customFormat="1" ht="15" customHeight="1" x14ac:dyDescent="0.2">
      <c r="A54" s="301" t="s">
        <v>689</v>
      </c>
      <c r="B54" s="301"/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5" t="s">
        <v>814</v>
      </c>
      <c r="AG54" s="306"/>
      <c r="AH54" s="306"/>
      <c r="AI54" s="306"/>
      <c r="AJ54" s="306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2"/>
      <c r="DU54" s="532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3"/>
    </row>
    <row r="55" spans="1:141" s="25" customFormat="1" ht="15" customHeight="1" x14ac:dyDescent="0.2">
      <c r="A55" s="290" t="s">
        <v>690</v>
      </c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305" t="s">
        <v>581</v>
      </c>
      <c r="AG55" s="306"/>
      <c r="AH55" s="306"/>
      <c r="AI55" s="306"/>
      <c r="AJ55" s="306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532"/>
      <c r="BV55" s="532"/>
      <c r="BW55" s="532"/>
      <c r="BX55" s="532"/>
      <c r="BY55" s="532"/>
      <c r="BZ55" s="532"/>
      <c r="CA55" s="532"/>
      <c r="CB55" s="532"/>
      <c r="CC55" s="532"/>
      <c r="CD55" s="532"/>
      <c r="CE55" s="532"/>
      <c r="CF55" s="532"/>
      <c r="CG55" s="532"/>
      <c r="CH55" s="532"/>
      <c r="CI55" s="532"/>
      <c r="CJ55" s="532"/>
      <c r="CK55" s="532"/>
      <c r="CL55" s="532"/>
      <c r="CM55" s="532"/>
      <c r="CN55" s="532"/>
      <c r="CO55" s="532"/>
      <c r="CP55" s="532"/>
      <c r="CQ55" s="532"/>
      <c r="CR55" s="532"/>
      <c r="CS55" s="532"/>
      <c r="CT55" s="532"/>
      <c r="CU55" s="532"/>
      <c r="CV55" s="532"/>
      <c r="CW55" s="532"/>
      <c r="CX55" s="532"/>
      <c r="CY55" s="532"/>
      <c r="CZ55" s="532"/>
      <c r="DA55" s="532"/>
      <c r="DB55" s="532"/>
      <c r="DC55" s="532"/>
      <c r="DD55" s="532"/>
      <c r="DE55" s="532"/>
      <c r="DF55" s="532"/>
      <c r="DG55" s="532"/>
      <c r="DH55" s="532"/>
      <c r="DI55" s="532"/>
      <c r="DJ55" s="532"/>
      <c r="DK55" s="532"/>
      <c r="DL55" s="532"/>
      <c r="DM55" s="532"/>
      <c r="DN55" s="532"/>
      <c r="DO55" s="532"/>
      <c r="DP55" s="532"/>
      <c r="DQ55" s="532"/>
      <c r="DR55" s="532"/>
      <c r="DS55" s="532"/>
      <c r="DT55" s="532"/>
      <c r="DU55" s="532"/>
      <c r="DV55" s="532"/>
      <c r="DW55" s="532"/>
      <c r="DX55" s="532"/>
      <c r="DY55" s="532"/>
      <c r="DZ55" s="532"/>
      <c r="EA55" s="532"/>
      <c r="EB55" s="532"/>
      <c r="EC55" s="532"/>
      <c r="ED55" s="532"/>
      <c r="EE55" s="532"/>
      <c r="EF55" s="532"/>
      <c r="EG55" s="532"/>
      <c r="EH55" s="532"/>
      <c r="EI55" s="532"/>
      <c r="EJ55" s="532"/>
      <c r="EK55" s="533"/>
    </row>
    <row r="56" spans="1:141" s="25" customFormat="1" ht="12.75" customHeight="1" x14ac:dyDescent="0.2">
      <c r="A56" s="313" t="s">
        <v>647</v>
      </c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05" t="s">
        <v>815</v>
      </c>
      <c r="AG56" s="306"/>
      <c r="AH56" s="306"/>
      <c r="AI56" s="306"/>
      <c r="AJ56" s="306"/>
      <c r="AK56" s="532"/>
      <c r="AL56" s="532"/>
      <c r="AM56" s="532"/>
      <c r="AN56" s="532"/>
      <c r="AO56" s="532"/>
      <c r="AP56" s="532"/>
      <c r="AQ56" s="532"/>
      <c r="AR56" s="532"/>
      <c r="AS56" s="532"/>
      <c r="AT56" s="532"/>
      <c r="AU56" s="532"/>
      <c r="AV56" s="532"/>
      <c r="AW56" s="532"/>
      <c r="AX56" s="532"/>
      <c r="AY56" s="532"/>
      <c r="AZ56" s="532"/>
      <c r="BA56" s="532"/>
      <c r="BB56" s="532"/>
      <c r="BC56" s="532"/>
      <c r="BD56" s="532"/>
      <c r="BE56" s="532"/>
      <c r="BF56" s="532"/>
      <c r="BG56" s="532"/>
      <c r="BH56" s="532"/>
      <c r="BI56" s="532"/>
      <c r="BJ56" s="532"/>
      <c r="BK56" s="532"/>
      <c r="BL56" s="532"/>
      <c r="BM56" s="532"/>
      <c r="BN56" s="532"/>
      <c r="BO56" s="532"/>
      <c r="BP56" s="532"/>
      <c r="BQ56" s="532"/>
      <c r="BR56" s="532"/>
      <c r="BS56" s="532"/>
      <c r="BT56" s="532"/>
      <c r="BU56" s="532"/>
      <c r="BV56" s="532"/>
      <c r="BW56" s="532"/>
      <c r="BX56" s="532"/>
      <c r="BY56" s="532"/>
      <c r="BZ56" s="532"/>
      <c r="CA56" s="532"/>
      <c r="CB56" s="532"/>
      <c r="CC56" s="532"/>
      <c r="CD56" s="532"/>
      <c r="CE56" s="532"/>
      <c r="CF56" s="532"/>
      <c r="CG56" s="532"/>
      <c r="CH56" s="532"/>
      <c r="CI56" s="532"/>
      <c r="CJ56" s="532"/>
      <c r="CK56" s="532"/>
      <c r="CL56" s="532"/>
      <c r="CM56" s="532"/>
      <c r="CN56" s="532"/>
      <c r="CO56" s="532"/>
      <c r="CP56" s="532"/>
      <c r="CQ56" s="532"/>
      <c r="CR56" s="532"/>
      <c r="CS56" s="532"/>
      <c r="CT56" s="532"/>
      <c r="CU56" s="532"/>
      <c r="CV56" s="532"/>
      <c r="CW56" s="532"/>
      <c r="CX56" s="532"/>
      <c r="CY56" s="532"/>
      <c r="CZ56" s="532"/>
      <c r="DA56" s="532"/>
      <c r="DB56" s="532"/>
      <c r="DC56" s="532"/>
      <c r="DD56" s="532"/>
      <c r="DE56" s="532"/>
      <c r="DF56" s="532"/>
      <c r="DG56" s="532"/>
      <c r="DH56" s="532"/>
      <c r="DI56" s="532"/>
      <c r="DJ56" s="532"/>
      <c r="DK56" s="532"/>
      <c r="DL56" s="532"/>
      <c r="DM56" s="532"/>
      <c r="DN56" s="532"/>
      <c r="DO56" s="532"/>
      <c r="DP56" s="532"/>
      <c r="DQ56" s="532"/>
      <c r="DR56" s="532"/>
      <c r="DS56" s="532"/>
      <c r="DT56" s="532"/>
      <c r="DU56" s="532"/>
      <c r="DV56" s="532"/>
      <c r="DW56" s="532"/>
      <c r="DX56" s="532"/>
      <c r="DY56" s="532"/>
      <c r="DZ56" s="532"/>
      <c r="EA56" s="532"/>
      <c r="EB56" s="532"/>
      <c r="EC56" s="532"/>
      <c r="ED56" s="532"/>
      <c r="EE56" s="532"/>
      <c r="EF56" s="532"/>
      <c r="EG56" s="532"/>
      <c r="EH56" s="532"/>
      <c r="EI56" s="532"/>
      <c r="EJ56" s="532"/>
      <c r="EK56" s="533"/>
    </row>
    <row r="57" spans="1:141" s="25" customFormat="1" ht="12.75" x14ac:dyDescent="0.2">
      <c r="A57" s="301" t="s">
        <v>691</v>
      </c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5"/>
      <c r="AG57" s="306"/>
      <c r="AH57" s="306"/>
      <c r="AI57" s="306"/>
      <c r="AJ57" s="306"/>
      <c r="AK57" s="532"/>
      <c r="AL57" s="532"/>
      <c r="AM57" s="532"/>
      <c r="AN57" s="532"/>
      <c r="AO57" s="532"/>
      <c r="AP57" s="532"/>
      <c r="AQ57" s="532"/>
      <c r="AR57" s="532"/>
      <c r="AS57" s="532"/>
      <c r="AT57" s="532"/>
      <c r="AU57" s="532"/>
      <c r="AV57" s="532"/>
      <c r="AW57" s="532"/>
      <c r="AX57" s="532"/>
      <c r="AY57" s="532"/>
      <c r="AZ57" s="532"/>
      <c r="BA57" s="532"/>
      <c r="BB57" s="532"/>
      <c r="BC57" s="532"/>
      <c r="BD57" s="532"/>
      <c r="BE57" s="532"/>
      <c r="BF57" s="532"/>
      <c r="BG57" s="532"/>
      <c r="BH57" s="532"/>
      <c r="BI57" s="532"/>
      <c r="BJ57" s="532"/>
      <c r="BK57" s="532"/>
      <c r="BL57" s="532"/>
      <c r="BM57" s="532"/>
      <c r="BN57" s="532"/>
      <c r="BO57" s="532"/>
      <c r="BP57" s="532"/>
      <c r="BQ57" s="532"/>
      <c r="BR57" s="532"/>
      <c r="BS57" s="532"/>
      <c r="BT57" s="532"/>
      <c r="BU57" s="532"/>
      <c r="BV57" s="532"/>
      <c r="BW57" s="532"/>
      <c r="BX57" s="532"/>
      <c r="BY57" s="532"/>
      <c r="BZ57" s="532"/>
      <c r="CA57" s="532"/>
      <c r="CB57" s="532"/>
      <c r="CC57" s="532"/>
      <c r="CD57" s="532"/>
      <c r="CE57" s="532"/>
      <c r="CF57" s="532"/>
      <c r="CG57" s="532"/>
      <c r="CH57" s="532"/>
      <c r="CI57" s="532"/>
      <c r="CJ57" s="532"/>
      <c r="CK57" s="532"/>
      <c r="CL57" s="532"/>
      <c r="CM57" s="532"/>
      <c r="CN57" s="532"/>
      <c r="CO57" s="532"/>
      <c r="CP57" s="532"/>
      <c r="CQ57" s="532"/>
      <c r="CR57" s="532"/>
      <c r="CS57" s="532"/>
      <c r="CT57" s="532"/>
      <c r="CU57" s="532"/>
      <c r="CV57" s="532"/>
      <c r="CW57" s="532"/>
      <c r="CX57" s="532"/>
      <c r="CY57" s="532"/>
      <c r="CZ57" s="532"/>
      <c r="DA57" s="532"/>
      <c r="DB57" s="532"/>
      <c r="DC57" s="532"/>
      <c r="DD57" s="532"/>
      <c r="DE57" s="532"/>
      <c r="DF57" s="532"/>
      <c r="DG57" s="532"/>
      <c r="DH57" s="532"/>
      <c r="DI57" s="532"/>
      <c r="DJ57" s="532"/>
      <c r="DK57" s="532"/>
      <c r="DL57" s="532"/>
      <c r="DM57" s="532"/>
      <c r="DN57" s="532"/>
      <c r="DO57" s="532"/>
      <c r="DP57" s="532"/>
      <c r="DQ57" s="532"/>
      <c r="DR57" s="532"/>
      <c r="DS57" s="532"/>
      <c r="DT57" s="532"/>
      <c r="DU57" s="532"/>
      <c r="DV57" s="532"/>
      <c r="DW57" s="532"/>
      <c r="DX57" s="532"/>
      <c r="DY57" s="532"/>
      <c r="DZ57" s="532"/>
      <c r="EA57" s="532"/>
      <c r="EB57" s="532"/>
      <c r="EC57" s="532"/>
      <c r="ED57" s="532"/>
      <c r="EE57" s="532"/>
      <c r="EF57" s="532"/>
      <c r="EG57" s="532"/>
      <c r="EH57" s="532"/>
      <c r="EI57" s="532"/>
      <c r="EJ57" s="532"/>
      <c r="EK57" s="533"/>
    </row>
    <row r="58" spans="1:141" s="25" customFormat="1" ht="15" customHeight="1" x14ac:dyDescent="0.2">
      <c r="A58" s="301" t="s">
        <v>692</v>
      </c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5" t="s">
        <v>816</v>
      </c>
      <c r="AG58" s="306"/>
      <c r="AH58" s="306"/>
      <c r="AI58" s="306"/>
      <c r="AJ58" s="306"/>
      <c r="AK58" s="532"/>
      <c r="AL58" s="532"/>
      <c r="AM58" s="532"/>
      <c r="AN58" s="532"/>
      <c r="AO58" s="532"/>
      <c r="AP58" s="532"/>
      <c r="AQ58" s="532"/>
      <c r="AR58" s="532"/>
      <c r="AS58" s="532"/>
      <c r="AT58" s="532"/>
      <c r="AU58" s="532"/>
      <c r="AV58" s="532"/>
      <c r="AW58" s="532"/>
      <c r="AX58" s="532"/>
      <c r="AY58" s="532"/>
      <c r="AZ58" s="532"/>
      <c r="BA58" s="532"/>
      <c r="BB58" s="532"/>
      <c r="BC58" s="532"/>
      <c r="BD58" s="532"/>
      <c r="BE58" s="532"/>
      <c r="BF58" s="532"/>
      <c r="BG58" s="532"/>
      <c r="BH58" s="532"/>
      <c r="BI58" s="532"/>
      <c r="BJ58" s="532"/>
      <c r="BK58" s="532"/>
      <c r="BL58" s="532"/>
      <c r="BM58" s="532"/>
      <c r="BN58" s="532"/>
      <c r="BO58" s="532"/>
      <c r="BP58" s="532"/>
      <c r="BQ58" s="532"/>
      <c r="BR58" s="532"/>
      <c r="BS58" s="532"/>
      <c r="BT58" s="532"/>
      <c r="BU58" s="532"/>
      <c r="BV58" s="532"/>
      <c r="BW58" s="532"/>
      <c r="BX58" s="532"/>
      <c r="BY58" s="532"/>
      <c r="BZ58" s="532"/>
      <c r="CA58" s="532"/>
      <c r="CB58" s="532"/>
      <c r="CC58" s="532"/>
      <c r="CD58" s="532"/>
      <c r="CE58" s="532"/>
      <c r="CF58" s="532"/>
      <c r="CG58" s="532"/>
      <c r="CH58" s="532"/>
      <c r="CI58" s="532"/>
      <c r="CJ58" s="532"/>
      <c r="CK58" s="532"/>
      <c r="CL58" s="532"/>
      <c r="CM58" s="532"/>
      <c r="CN58" s="532"/>
      <c r="CO58" s="532"/>
      <c r="CP58" s="532"/>
      <c r="CQ58" s="532"/>
      <c r="CR58" s="532"/>
      <c r="CS58" s="532"/>
      <c r="CT58" s="532"/>
      <c r="CU58" s="532"/>
      <c r="CV58" s="532"/>
      <c r="CW58" s="532"/>
      <c r="CX58" s="532"/>
      <c r="CY58" s="532"/>
      <c r="CZ58" s="532"/>
      <c r="DA58" s="532"/>
      <c r="DB58" s="532"/>
      <c r="DC58" s="532"/>
      <c r="DD58" s="532"/>
      <c r="DE58" s="532"/>
      <c r="DF58" s="532"/>
      <c r="DG58" s="532"/>
      <c r="DH58" s="532"/>
      <c r="DI58" s="532"/>
      <c r="DJ58" s="532"/>
      <c r="DK58" s="532"/>
      <c r="DL58" s="532"/>
      <c r="DM58" s="532"/>
      <c r="DN58" s="532"/>
      <c r="DO58" s="532"/>
      <c r="DP58" s="532"/>
      <c r="DQ58" s="532"/>
      <c r="DR58" s="532"/>
      <c r="DS58" s="532"/>
      <c r="DT58" s="532"/>
      <c r="DU58" s="532"/>
      <c r="DV58" s="532"/>
      <c r="DW58" s="532"/>
      <c r="DX58" s="532"/>
      <c r="DY58" s="532"/>
      <c r="DZ58" s="532"/>
      <c r="EA58" s="532"/>
      <c r="EB58" s="532"/>
      <c r="EC58" s="532"/>
      <c r="ED58" s="532"/>
      <c r="EE58" s="532"/>
      <c r="EF58" s="532"/>
      <c r="EG58" s="532"/>
      <c r="EH58" s="532"/>
      <c r="EI58" s="532"/>
      <c r="EJ58" s="532"/>
      <c r="EK58" s="533"/>
    </row>
    <row r="59" spans="1:141" s="25" customFormat="1" ht="15" customHeight="1" x14ac:dyDescent="0.2">
      <c r="A59" s="301" t="s">
        <v>693</v>
      </c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5" t="s">
        <v>817</v>
      </c>
      <c r="AG59" s="306"/>
      <c r="AH59" s="306"/>
      <c r="AI59" s="306"/>
      <c r="AJ59" s="306"/>
      <c r="AK59" s="532"/>
      <c r="AL59" s="532"/>
      <c r="AM59" s="532"/>
      <c r="AN59" s="532"/>
      <c r="AO59" s="532"/>
      <c r="AP59" s="532"/>
      <c r="AQ59" s="532"/>
      <c r="AR59" s="532"/>
      <c r="AS59" s="532"/>
      <c r="AT59" s="532"/>
      <c r="AU59" s="532"/>
      <c r="AV59" s="532"/>
      <c r="AW59" s="532"/>
      <c r="AX59" s="532"/>
      <c r="AY59" s="532"/>
      <c r="AZ59" s="532"/>
      <c r="BA59" s="532"/>
      <c r="BB59" s="532"/>
      <c r="BC59" s="532"/>
      <c r="BD59" s="532"/>
      <c r="BE59" s="532"/>
      <c r="BF59" s="532"/>
      <c r="BG59" s="532"/>
      <c r="BH59" s="532"/>
      <c r="BI59" s="532"/>
      <c r="BJ59" s="532"/>
      <c r="BK59" s="532"/>
      <c r="BL59" s="532"/>
      <c r="BM59" s="532"/>
      <c r="BN59" s="532"/>
      <c r="BO59" s="532"/>
      <c r="BP59" s="532"/>
      <c r="BQ59" s="532"/>
      <c r="BR59" s="532"/>
      <c r="BS59" s="532"/>
      <c r="BT59" s="532"/>
      <c r="BU59" s="532"/>
      <c r="BV59" s="532"/>
      <c r="BW59" s="532"/>
      <c r="BX59" s="532"/>
      <c r="BY59" s="532"/>
      <c r="BZ59" s="532"/>
      <c r="CA59" s="532"/>
      <c r="CB59" s="532"/>
      <c r="CC59" s="532"/>
      <c r="CD59" s="532"/>
      <c r="CE59" s="532"/>
      <c r="CF59" s="532"/>
      <c r="CG59" s="532"/>
      <c r="CH59" s="532"/>
      <c r="CI59" s="532"/>
      <c r="CJ59" s="532"/>
      <c r="CK59" s="532"/>
      <c r="CL59" s="532"/>
      <c r="CM59" s="532"/>
      <c r="CN59" s="532"/>
      <c r="CO59" s="532"/>
      <c r="CP59" s="532"/>
      <c r="CQ59" s="532"/>
      <c r="CR59" s="532"/>
      <c r="CS59" s="532"/>
      <c r="CT59" s="532"/>
      <c r="CU59" s="532"/>
      <c r="CV59" s="532"/>
      <c r="CW59" s="532"/>
      <c r="CX59" s="532"/>
      <c r="CY59" s="532"/>
      <c r="CZ59" s="532"/>
      <c r="DA59" s="532"/>
      <c r="DB59" s="532"/>
      <c r="DC59" s="532"/>
      <c r="DD59" s="532"/>
      <c r="DE59" s="532"/>
      <c r="DF59" s="532"/>
      <c r="DG59" s="532"/>
      <c r="DH59" s="532"/>
      <c r="DI59" s="532"/>
      <c r="DJ59" s="532"/>
      <c r="DK59" s="532"/>
      <c r="DL59" s="532"/>
      <c r="DM59" s="532"/>
      <c r="DN59" s="532"/>
      <c r="DO59" s="532"/>
      <c r="DP59" s="532"/>
      <c r="DQ59" s="532"/>
      <c r="DR59" s="532"/>
      <c r="DS59" s="532"/>
      <c r="DT59" s="532"/>
      <c r="DU59" s="532"/>
      <c r="DV59" s="532"/>
      <c r="DW59" s="532"/>
      <c r="DX59" s="532"/>
      <c r="DY59" s="532"/>
      <c r="DZ59" s="532"/>
      <c r="EA59" s="532"/>
      <c r="EB59" s="532"/>
      <c r="EC59" s="532"/>
      <c r="ED59" s="532"/>
      <c r="EE59" s="532"/>
      <c r="EF59" s="532"/>
      <c r="EG59" s="532"/>
      <c r="EH59" s="532"/>
      <c r="EI59" s="532"/>
      <c r="EJ59" s="532"/>
      <c r="EK59" s="533"/>
    </row>
    <row r="60" spans="1:141" s="25" customFormat="1" ht="15" customHeight="1" x14ac:dyDescent="0.2">
      <c r="A60" s="301" t="s">
        <v>694</v>
      </c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305" t="s">
        <v>818</v>
      </c>
      <c r="AG60" s="306"/>
      <c r="AH60" s="306"/>
      <c r="AI60" s="306"/>
      <c r="AJ60" s="306"/>
      <c r="AK60" s="532"/>
      <c r="AL60" s="532"/>
      <c r="AM60" s="532"/>
      <c r="AN60" s="532"/>
      <c r="AO60" s="532"/>
      <c r="AP60" s="532"/>
      <c r="AQ60" s="532"/>
      <c r="AR60" s="532"/>
      <c r="AS60" s="532"/>
      <c r="AT60" s="532"/>
      <c r="AU60" s="532"/>
      <c r="AV60" s="532"/>
      <c r="AW60" s="532"/>
      <c r="AX60" s="532"/>
      <c r="AY60" s="532"/>
      <c r="AZ60" s="532"/>
      <c r="BA60" s="532"/>
      <c r="BB60" s="532"/>
      <c r="BC60" s="532"/>
      <c r="BD60" s="532"/>
      <c r="BE60" s="532"/>
      <c r="BF60" s="532"/>
      <c r="BG60" s="532"/>
      <c r="BH60" s="532"/>
      <c r="BI60" s="532"/>
      <c r="BJ60" s="532"/>
      <c r="BK60" s="532"/>
      <c r="BL60" s="532"/>
      <c r="BM60" s="532"/>
      <c r="BN60" s="532"/>
      <c r="BO60" s="532"/>
      <c r="BP60" s="532"/>
      <c r="BQ60" s="532"/>
      <c r="BR60" s="532"/>
      <c r="BS60" s="532"/>
      <c r="BT60" s="532"/>
      <c r="BU60" s="532"/>
      <c r="BV60" s="532"/>
      <c r="BW60" s="532"/>
      <c r="BX60" s="532"/>
      <c r="BY60" s="532"/>
      <c r="BZ60" s="532"/>
      <c r="CA60" s="532"/>
      <c r="CB60" s="532"/>
      <c r="CC60" s="532"/>
      <c r="CD60" s="532"/>
      <c r="CE60" s="532"/>
      <c r="CF60" s="532"/>
      <c r="CG60" s="532"/>
      <c r="CH60" s="532"/>
      <c r="CI60" s="532"/>
      <c r="CJ60" s="532"/>
      <c r="CK60" s="532"/>
      <c r="CL60" s="532"/>
      <c r="CM60" s="532"/>
      <c r="CN60" s="532"/>
      <c r="CO60" s="532"/>
      <c r="CP60" s="532"/>
      <c r="CQ60" s="532"/>
      <c r="CR60" s="532"/>
      <c r="CS60" s="532"/>
      <c r="CT60" s="532"/>
      <c r="CU60" s="532"/>
      <c r="CV60" s="532"/>
      <c r="CW60" s="532"/>
      <c r="CX60" s="532"/>
      <c r="CY60" s="532"/>
      <c r="CZ60" s="532"/>
      <c r="DA60" s="532"/>
      <c r="DB60" s="532"/>
      <c r="DC60" s="532"/>
      <c r="DD60" s="532"/>
      <c r="DE60" s="532"/>
      <c r="DF60" s="532"/>
      <c r="DG60" s="532"/>
      <c r="DH60" s="532"/>
      <c r="DI60" s="532"/>
      <c r="DJ60" s="532"/>
      <c r="DK60" s="532"/>
      <c r="DL60" s="532"/>
      <c r="DM60" s="532"/>
      <c r="DN60" s="532"/>
      <c r="DO60" s="532"/>
      <c r="DP60" s="532"/>
      <c r="DQ60" s="532"/>
      <c r="DR60" s="532"/>
      <c r="DS60" s="532"/>
      <c r="DT60" s="532"/>
      <c r="DU60" s="532"/>
      <c r="DV60" s="532"/>
      <c r="DW60" s="532"/>
      <c r="DX60" s="532"/>
      <c r="DY60" s="532"/>
      <c r="DZ60" s="532"/>
      <c r="EA60" s="532"/>
      <c r="EB60" s="532"/>
      <c r="EC60" s="532"/>
      <c r="ED60" s="532"/>
      <c r="EE60" s="532"/>
      <c r="EF60" s="532"/>
      <c r="EG60" s="532"/>
      <c r="EH60" s="532"/>
      <c r="EI60" s="532"/>
      <c r="EJ60" s="532"/>
      <c r="EK60" s="533"/>
    </row>
    <row r="61" spans="1:141" s="25" customFormat="1" ht="15" customHeight="1" x14ac:dyDescent="0.2">
      <c r="A61" s="301" t="s">
        <v>695</v>
      </c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305" t="s">
        <v>819</v>
      </c>
      <c r="AG61" s="306"/>
      <c r="AH61" s="306"/>
      <c r="AI61" s="306"/>
      <c r="AJ61" s="306"/>
      <c r="AK61" s="532"/>
      <c r="AL61" s="532"/>
      <c r="AM61" s="532"/>
      <c r="AN61" s="532"/>
      <c r="AO61" s="532"/>
      <c r="AP61" s="532"/>
      <c r="AQ61" s="532"/>
      <c r="AR61" s="532"/>
      <c r="AS61" s="532"/>
      <c r="AT61" s="532"/>
      <c r="AU61" s="532"/>
      <c r="AV61" s="532"/>
      <c r="AW61" s="532"/>
      <c r="AX61" s="532"/>
      <c r="AY61" s="532"/>
      <c r="AZ61" s="532"/>
      <c r="BA61" s="532"/>
      <c r="BB61" s="532"/>
      <c r="BC61" s="532"/>
      <c r="BD61" s="532"/>
      <c r="BE61" s="532"/>
      <c r="BF61" s="532"/>
      <c r="BG61" s="532"/>
      <c r="BH61" s="532"/>
      <c r="BI61" s="532"/>
      <c r="BJ61" s="532"/>
      <c r="BK61" s="532"/>
      <c r="BL61" s="532"/>
      <c r="BM61" s="532"/>
      <c r="BN61" s="532"/>
      <c r="BO61" s="532"/>
      <c r="BP61" s="532"/>
      <c r="BQ61" s="532"/>
      <c r="BR61" s="532"/>
      <c r="BS61" s="532"/>
      <c r="BT61" s="532"/>
      <c r="BU61" s="532"/>
      <c r="BV61" s="532"/>
      <c r="BW61" s="532"/>
      <c r="BX61" s="532"/>
      <c r="BY61" s="532"/>
      <c r="BZ61" s="532"/>
      <c r="CA61" s="532"/>
      <c r="CB61" s="532"/>
      <c r="CC61" s="532"/>
      <c r="CD61" s="532"/>
      <c r="CE61" s="532"/>
      <c r="CF61" s="532"/>
      <c r="CG61" s="532"/>
      <c r="CH61" s="532"/>
      <c r="CI61" s="532"/>
      <c r="CJ61" s="532"/>
      <c r="CK61" s="532"/>
      <c r="CL61" s="532"/>
      <c r="CM61" s="532"/>
      <c r="CN61" s="532"/>
      <c r="CO61" s="532"/>
      <c r="CP61" s="532"/>
      <c r="CQ61" s="532"/>
      <c r="CR61" s="532"/>
      <c r="CS61" s="532"/>
      <c r="CT61" s="532"/>
      <c r="CU61" s="532"/>
      <c r="CV61" s="532"/>
      <c r="CW61" s="532"/>
      <c r="CX61" s="532"/>
      <c r="CY61" s="532"/>
      <c r="CZ61" s="532"/>
      <c r="DA61" s="532"/>
      <c r="DB61" s="532"/>
      <c r="DC61" s="532"/>
      <c r="DD61" s="532"/>
      <c r="DE61" s="532"/>
      <c r="DF61" s="532"/>
      <c r="DG61" s="532"/>
      <c r="DH61" s="532"/>
      <c r="DI61" s="532"/>
      <c r="DJ61" s="532"/>
      <c r="DK61" s="532"/>
      <c r="DL61" s="532"/>
      <c r="DM61" s="532"/>
      <c r="DN61" s="532"/>
      <c r="DO61" s="532"/>
      <c r="DP61" s="532"/>
      <c r="DQ61" s="532"/>
      <c r="DR61" s="532"/>
      <c r="DS61" s="532"/>
      <c r="DT61" s="532"/>
      <c r="DU61" s="532"/>
      <c r="DV61" s="532"/>
      <c r="DW61" s="532"/>
      <c r="DX61" s="532"/>
      <c r="DY61" s="532"/>
      <c r="DZ61" s="532"/>
      <c r="EA61" s="532"/>
      <c r="EB61" s="532"/>
      <c r="EC61" s="532"/>
      <c r="ED61" s="532"/>
      <c r="EE61" s="532"/>
      <c r="EF61" s="532"/>
      <c r="EG61" s="532"/>
      <c r="EH61" s="532"/>
      <c r="EI61" s="532"/>
      <c r="EJ61" s="532"/>
      <c r="EK61" s="533"/>
    </row>
    <row r="62" spans="1:141" s="25" customFormat="1" ht="12.75" x14ac:dyDescent="0.2">
      <c r="A62" s="313" t="s">
        <v>696</v>
      </c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700" t="s">
        <v>820</v>
      </c>
      <c r="AG62" s="668"/>
      <c r="AH62" s="668"/>
      <c r="AI62" s="668"/>
      <c r="AJ62" s="701"/>
      <c r="AK62" s="532"/>
      <c r="AL62" s="532"/>
      <c r="AM62" s="532"/>
      <c r="AN62" s="532"/>
      <c r="AO62" s="532"/>
      <c r="AP62" s="532"/>
      <c r="AQ62" s="532"/>
      <c r="AR62" s="532"/>
      <c r="AS62" s="532"/>
      <c r="AT62" s="532"/>
      <c r="AU62" s="532"/>
      <c r="AV62" s="532"/>
      <c r="AW62" s="532"/>
      <c r="AX62" s="532"/>
      <c r="AY62" s="532"/>
      <c r="AZ62" s="532"/>
      <c r="BA62" s="532"/>
      <c r="BB62" s="532"/>
      <c r="BC62" s="532"/>
      <c r="BD62" s="532"/>
      <c r="BE62" s="532"/>
      <c r="BF62" s="532"/>
      <c r="BG62" s="532"/>
      <c r="BH62" s="532"/>
      <c r="BI62" s="532"/>
      <c r="BJ62" s="532"/>
      <c r="BK62" s="532"/>
      <c r="BL62" s="532"/>
      <c r="BM62" s="532"/>
      <c r="BN62" s="532"/>
      <c r="BO62" s="532"/>
      <c r="BP62" s="532"/>
      <c r="BQ62" s="532"/>
      <c r="BR62" s="532"/>
      <c r="BS62" s="532"/>
      <c r="BT62" s="532"/>
      <c r="BU62" s="532"/>
      <c r="BV62" s="532"/>
      <c r="BW62" s="532"/>
      <c r="BX62" s="532"/>
      <c r="BY62" s="532"/>
      <c r="BZ62" s="532"/>
      <c r="CA62" s="532"/>
      <c r="CB62" s="532"/>
      <c r="CC62" s="532"/>
      <c r="CD62" s="532"/>
      <c r="CE62" s="532"/>
      <c r="CF62" s="532"/>
      <c r="CG62" s="532"/>
      <c r="CH62" s="532"/>
      <c r="CI62" s="532"/>
      <c r="CJ62" s="532"/>
      <c r="CK62" s="532"/>
      <c r="CL62" s="532"/>
      <c r="CM62" s="532"/>
      <c r="CN62" s="532"/>
      <c r="CO62" s="532"/>
      <c r="CP62" s="532"/>
      <c r="CQ62" s="532"/>
      <c r="CR62" s="532"/>
      <c r="CS62" s="532"/>
      <c r="CT62" s="532"/>
      <c r="CU62" s="532"/>
      <c r="CV62" s="532"/>
      <c r="CW62" s="532"/>
      <c r="CX62" s="532"/>
      <c r="CY62" s="532"/>
      <c r="CZ62" s="532"/>
      <c r="DA62" s="532"/>
      <c r="DB62" s="532"/>
      <c r="DC62" s="532"/>
      <c r="DD62" s="532"/>
      <c r="DE62" s="532"/>
      <c r="DF62" s="532"/>
      <c r="DG62" s="532"/>
      <c r="DH62" s="532"/>
      <c r="DI62" s="532"/>
      <c r="DJ62" s="532"/>
      <c r="DK62" s="532"/>
      <c r="DL62" s="532"/>
      <c r="DM62" s="532"/>
      <c r="DN62" s="532"/>
      <c r="DO62" s="532"/>
      <c r="DP62" s="532"/>
      <c r="DQ62" s="532"/>
      <c r="DR62" s="532"/>
      <c r="DS62" s="532"/>
      <c r="DT62" s="532"/>
      <c r="DU62" s="532"/>
      <c r="DV62" s="532"/>
      <c r="DW62" s="532"/>
      <c r="DX62" s="532"/>
      <c r="DY62" s="532"/>
      <c r="DZ62" s="532"/>
      <c r="EA62" s="532"/>
      <c r="EB62" s="532"/>
      <c r="EC62" s="532"/>
      <c r="ED62" s="532"/>
      <c r="EE62" s="532"/>
      <c r="EF62" s="532"/>
      <c r="EG62" s="532"/>
      <c r="EH62" s="532"/>
      <c r="EI62" s="532"/>
      <c r="EJ62" s="532"/>
      <c r="EK62" s="533"/>
    </row>
    <row r="63" spans="1:141" s="36" customFormat="1" ht="12.75" x14ac:dyDescent="0.2">
      <c r="A63" s="301" t="s">
        <v>862</v>
      </c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698"/>
      <c r="AF63" s="702"/>
      <c r="AG63" s="284"/>
      <c r="AH63" s="284"/>
      <c r="AI63" s="284"/>
      <c r="AJ63" s="703"/>
      <c r="AK63" s="532"/>
      <c r="AL63" s="532"/>
      <c r="AM63" s="532"/>
      <c r="AN63" s="532"/>
      <c r="AO63" s="532"/>
      <c r="AP63" s="532"/>
      <c r="AQ63" s="532"/>
      <c r="AR63" s="532"/>
      <c r="AS63" s="532"/>
      <c r="AT63" s="532"/>
      <c r="AU63" s="532"/>
      <c r="AV63" s="532"/>
      <c r="AW63" s="532"/>
      <c r="AX63" s="532"/>
      <c r="AY63" s="532"/>
      <c r="AZ63" s="532"/>
      <c r="BA63" s="532"/>
      <c r="BB63" s="532"/>
      <c r="BC63" s="532"/>
      <c r="BD63" s="532"/>
      <c r="BE63" s="532"/>
      <c r="BF63" s="532"/>
      <c r="BG63" s="532"/>
      <c r="BH63" s="532"/>
      <c r="BI63" s="532"/>
      <c r="BJ63" s="532"/>
      <c r="BK63" s="532"/>
      <c r="BL63" s="532"/>
      <c r="BM63" s="532"/>
      <c r="BN63" s="532"/>
      <c r="BO63" s="532"/>
      <c r="BP63" s="532"/>
      <c r="BQ63" s="532"/>
      <c r="BR63" s="532"/>
      <c r="BS63" s="532"/>
      <c r="BT63" s="532"/>
      <c r="BU63" s="532"/>
      <c r="BV63" s="532"/>
      <c r="BW63" s="532"/>
      <c r="BX63" s="532"/>
      <c r="BY63" s="532"/>
      <c r="BZ63" s="532"/>
      <c r="CA63" s="532"/>
      <c r="CB63" s="532"/>
      <c r="CC63" s="532"/>
      <c r="CD63" s="532"/>
      <c r="CE63" s="532"/>
      <c r="CF63" s="532"/>
      <c r="CG63" s="532"/>
      <c r="CH63" s="532"/>
      <c r="CI63" s="532"/>
      <c r="CJ63" s="532"/>
      <c r="CK63" s="532"/>
      <c r="CL63" s="532"/>
      <c r="CM63" s="532"/>
      <c r="CN63" s="532"/>
      <c r="CO63" s="532"/>
      <c r="CP63" s="532"/>
      <c r="CQ63" s="532"/>
      <c r="CR63" s="532"/>
      <c r="CS63" s="532"/>
      <c r="CT63" s="532"/>
      <c r="CU63" s="532"/>
      <c r="CV63" s="532"/>
      <c r="CW63" s="532"/>
      <c r="CX63" s="532"/>
      <c r="CY63" s="532"/>
      <c r="CZ63" s="532"/>
      <c r="DA63" s="532"/>
      <c r="DB63" s="532"/>
      <c r="DC63" s="532"/>
      <c r="DD63" s="532"/>
      <c r="DE63" s="532"/>
      <c r="DF63" s="532"/>
      <c r="DG63" s="532"/>
      <c r="DH63" s="532"/>
      <c r="DI63" s="532"/>
      <c r="DJ63" s="532"/>
      <c r="DK63" s="532"/>
      <c r="DL63" s="532"/>
      <c r="DM63" s="532"/>
      <c r="DN63" s="532"/>
      <c r="DO63" s="532"/>
      <c r="DP63" s="532"/>
      <c r="DQ63" s="532"/>
      <c r="DR63" s="532"/>
      <c r="DS63" s="532"/>
      <c r="DT63" s="532"/>
      <c r="DU63" s="532"/>
      <c r="DV63" s="532"/>
      <c r="DW63" s="532"/>
      <c r="DX63" s="532"/>
      <c r="DY63" s="532"/>
      <c r="DZ63" s="532"/>
      <c r="EA63" s="532"/>
      <c r="EB63" s="532"/>
      <c r="EC63" s="532"/>
      <c r="ED63" s="532"/>
      <c r="EE63" s="532"/>
      <c r="EF63" s="532"/>
      <c r="EG63" s="532"/>
      <c r="EH63" s="532"/>
      <c r="EI63" s="532"/>
      <c r="EJ63" s="532"/>
      <c r="EK63" s="533"/>
    </row>
    <row r="64" spans="1:141" s="25" customFormat="1" ht="15" customHeight="1" x14ac:dyDescent="0.2">
      <c r="A64" s="692" t="s">
        <v>697</v>
      </c>
      <c r="B64" s="692"/>
      <c r="C64" s="692"/>
      <c r="D64" s="692"/>
      <c r="E64" s="692"/>
      <c r="F64" s="692"/>
      <c r="G64" s="692"/>
      <c r="H64" s="692"/>
      <c r="I64" s="692"/>
      <c r="J64" s="692"/>
      <c r="K64" s="692"/>
      <c r="L64" s="692"/>
      <c r="M64" s="692"/>
      <c r="N64" s="692"/>
      <c r="O64" s="692"/>
      <c r="P64" s="692"/>
      <c r="Q64" s="692"/>
      <c r="R64" s="692"/>
      <c r="S64" s="692"/>
      <c r="T64" s="692"/>
      <c r="U64" s="692"/>
      <c r="V64" s="692"/>
      <c r="W64" s="692"/>
      <c r="X64" s="692"/>
      <c r="Y64" s="692"/>
      <c r="Z64" s="692"/>
      <c r="AA64" s="692"/>
      <c r="AB64" s="692"/>
      <c r="AC64" s="692"/>
      <c r="AD64" s="692"/>
      <c r="AE64" s="692"/>
      <c r="AF64" s="747" t="s">
        <v>168</v>
      </c>
      <c r="AG64" s="748"/>
      <c r="AH64" s="748"/>
      <c r="AI64" s="748"/>
      <c r="AJ64" s="748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2"/>
      <c r="BN64" s="532"/>
      <c r="BO64" s="532"/>
      <c r="BP64" s="532"/>
      <c r="BQ64" s="532"/>
      <c r="BR64" s="532"/>
      <c r="BS64" s="532"/>
      <c r="BT64" s="532"/>
      <c r="BU64" s="532"/>
      <c r="BV64" s="532"/>
      <c r="BW64" s="532"/>
      <c r="BX64" s="532"/>
      <c r="BY64" s="532"/>
      <c r="BZ64" s="532"/>
      <c r="CA64" s="532"/>
      <c r="CB64" s="532"/>
      <c r="CC64" s="532"/>
      <c r="CD64" s="532"/>
      <c r="CE64" s="532"/>
      <c r="CF64" s="532"/>
      <c r="CG64" s="532"/>
      <c r="CH64" s="532"/>
      <c r="CI64" s="532"/>
      <c r="CJ64" s="532"/>
      <c r="CK64" s="532"/>
      <c r="CL64" s="532"/>
      <c r="CM64" s="532"/>
      <c r="CN64" s="532"/>
      <c r="CO64" s="532"/>
      <c r="CP64" s="532"/>
      <c r="CQ64" s="532"/>
      <c r="CR64" s="532"/>
      <c r="CS64" s="532"/>
      <c r="CT64" s="532"/>
      <c r="CU64" s="532"/>
      <c r="CV64" s="532"/>
      <c r="CW64" s="532"/>
      <c r="CX64" s="532"/>
      <c r="CY64" s="532"/>
      <c r="CZ64" s="532"/>
      <c r="DA64" s="532"/>
      <c r="DB64" s="532"/>
      <c r="DC64" s="532"/>
      <c r="DD64" s="532"/>
      <c r="DE64" s="532"/>
      <c r="DF64" s="532"/>
      <c r="DG64" s="532"/>
      <c r="DH64" s="532"/>
      <c r="DI64" s="532"/>
      <c r="DJ64" s="532"/>
      <c r="DK64" s="532"/>
      <c r="DL64" s="532"/>
      <c r="DM64" s="532"/>
      <c r="DN64" s="532"/>
      <c r="DO64" s="532"/>
      <c r="DP64" s="532"/>
      <c r="DQ64" s="532"/>
      <c r="DR64" s="532"/>
      <c r="DS64" s="532"/>
      <c r="DT64" s="532"/>
      <c r="DU64" s="532"/>
      <c r="DV64" s="532"/>
      <c r="DW64" s="532"/>
      <c r="DX64" s="532"/>
      <c r="DY64" s="532"/>
      <c r="DZ64" s="532"/>
      <c r="EA64" s="532"/>
      <c r="EB64" s="532"/>
      <c r="EC64" s="532"/>
      <c r="ED64" s="532"/>
      <c r="EE64" s="532"/>
      <c r="EF64" s="532"/>
      <c r="EG64" s="532"/>
      <c r="EH64" s="532"/>
      <c r="EI64" s="532"/>
      <c r="EJ64" s="532"/>
      <c r="EK64" s="533"/>
    </row>
    <row r="65" spans="1:172" s="36" customFormat="1" ht="15" customHeight="1" x14ac:dyDescent="0.2">
      <c r="A65" s="290" t="s">
        <v>698</v>
      </c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305" t="s">
        <v>167</v>
      </c>
      <c r="AG65" s="306"/>
      <c r="AH65" s="306"/>
      <c r="AI65" s="306"/>
      <c r="AJ65" s="306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R65" s="532"/>
      <c r="BS65" s="532"/>
      <c r="BT65" s="532"/>
      <c r="BU65" s="532"/>
      <c r="BV65" s="532"/>
      <c r="BW65" s="532"/>
      <c r="BX65" s="532"/>
      <c r="BY65" s="532"/>
      <c r="BZ65" s="532"/>
      <c r="CA65" s="532"/>
      <c r="CB65" s="532"/>
      <c r="CC65" s="532"/>
      <c r="CD65" s="532"/>
      <c r="CE65" s="532"/>
      <c r="CF65" s="532"/>
      <c r="CG65" s="532"/>
      <c r="CH65" s="532"/>
      <c r="CI65" s="532"/>
      <c r="CJ65" s="532"/>
      <c r="CK65" s="532"/>
      <c r="CL65" s="532"/>
      <c r="CM65" s="532"/>
      <c r="CN65" s="532"/>
      <c r="CO65" s="532"/>
      <c r="CP65" s="532"/>
      <c r="CQ65" s="532"/>
      <c r="CR65" s="532"/>
      <c r="CS65" s="532"/>
      <c r="CT65" s="532"/>
      <c r="CU65" s="532"/>
      <c r="CV65" s="532"/>
      <c r="CW65" s="532"/>
      <c r="CX65" s="532"/>
      <c r="CY65" s="532"/>
      <c r="CZ65" s="532"/>
      <c r="DA65" s="532"/>
      <c r="DB65" s="532"/>
      <c r="DC65" s="532"/>
      <c r="DD65" s="532"/>
      <c r="DE65" s="532"/>
      <c r="DF65" s="532"/>
      <c r="DG65" s="532"/>
      <c r="DH65" s="532"/>
      <c r="DI65" s="532"/>
      <c r="DJ65" s="532"/>
      <c r="DK65" s="532"/>
      <c r="DL65" s="532"/>
      <c r="DM65" s="532"/>
      <c r="DN65" s="532"/>
      <c r="DO65" s="532"/>
      <c r="DP65" s="532"/>
      <c r="DQ65" s="532"/>
      <c r="DR65" s="532"/>
      <c r="DS65" s="532"/>
      <c r="DT65" s="532"/>
      <c r="DU65" s="532"/>
      <c r="DV65" s="532"/>
      <c r="DW65" s="532"/>
      <c r="DX65" s="532"/>
      <c r="DY65" s="532"/>
      <c r="DZ65" s="532"/>
      <c r="EA65" s="532"/>
      <c r="EB65" s="532"/>
      <c r="EC65" s="532"/>
      <c r="ED65" s="532"/>
      <c r="EE65" s="532"/>
      <c r="EF65" s="532"/>
      <c r="EG65" s="532"/>
      <c r="EH65" s="532"/>
      <c r="EI65" s="532"/>
      <c r="EJ65" s="532"/>
      <c r="EK65" s="533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</row>
    <row r="66" spans="1:172" s="36" customFormat="1" ht="15" customHeight="1" x14ac:dyDescent="0.2">
      <c r="A66" s="290" t="s">
        <v>699</v>
      </c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305" t="s">
        <v>166</v>
      </c>
      <c r="AG66" s="306"/>
      <c r="AH66" s="306"/>
      <c r="AI66" s="306"/>
      <c r="AJ66" s="306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2"/>
      <c r="DU66" s="532"/>
      <c r="DV66" s="532"/>
      <c r="DW66" s="532"/>
      <c r="DX66" s="532"/>
      <c r="DY66" s="532"/>
      <c r="DZ66" s="532"/>
      <c r="EA66" s="532"/>
      <c r="EB66" s="532"/>
      <c r="EC66" s="532"/>
      <c r="ED66" s="532"/>
      <c r="EE66" s="532"/>
      <c r="EF66" s="532"/>
      <c r="EG66" s="532"/>
      <c r="EH66" s="532"/>
      <c r="EI66" s="532"/>
      <c r="EJ66" s="532"/>
      <c r="EK66" s="533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</row>
    <row r="67" spans="1:172" s="36" customFormat="1" ht="15" customHeight="1" x14ac:dyDescent="0.2">
      <c r="A67" s="290" t="s">
        <v>700</v>
      </c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305" t="s">
        <v>165</v>
      </c>
      <c r="AG67" s="306"/>
      <c r="AH67" s="306"/>
      <c r="AI67" s="306"/>
      <c r="AJ67" s="306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R67" s="532"/>
      <c r="BS67" s="532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2"/>
      <c r="DU67" s="532"/>
      <c r="DV67" s="532"/>
      <c r="DW67" s="532"/>
      <c r="DX67" s="532"/>
      <c r="DY67" s="532"/>
      <c r="DZ67" s="532"/>
      <c r="EA67" s="532"/>
      <c r="EB67" s="532"/>
      <c r="EC67" s="532"/>
      <c r="ED67" s="532"/>
      <c r="EE67" s="532"/>
      <c r="EF67" s="532"/>
      <c r="EG67" s="532"/>
      <c r="EH67" s="532"/>
      <c r="EI67" s="532"/>
      <c r="EJ67" s="532"/>
      <c r="EK67" s="533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</row>
    <row r="68" spans="1:172" s="36" customFormat="1" ht="15" customHeight="1" x14ac:dyDescent="0.2">
      <c r="A68" s="290" t="s">
        <v>701</v>
      </c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305" t="s">
        <v>164</v>
      </c>
      <c r="AG68" s="306"/>
      <c r="AH68" s="306"/>
      <c r="AI68" s="306"/>
      <c r="AJ68" s="306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R68" s="532"/>
      <c r="BS68" s="532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2"/>
      <c r="DU68" s="532"/>
      <c r="DV68" s="532"/>
      <c r="DW68" s="532"/>
      <c r="DX68" s="532"/>
      <c r="DY68" s="532"/>
      <c r="DZ68" s="532"/>
      <c r="EA68" s="532"/>
      <c r="EB68" s="532"/>
      <c r="EC68" s="532"/>
      <c r="ED68" s="532"/>
      <c r="EE68" s="532"/>
      <c r="EF68" s="532"/>
      <c r="EG68" s="532"/>
      <c r="EH68" s="532"/>
      <c r="EI68" s="532"/>
      <c r="EJ68" s="532"/>
      <c r="EK68" s="533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</row>
    <row r="69" spans="1:172" s="36" customFormat="1" ht="15" customHeight="1" x14ac:dyDescent="0.2">
      <c r="A69" s="290" t="s">
        <v>702</v>
      </c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305" t="s">
        <v>821</v>
      </c>
      <c r="AG69" s="306"/>
      <c r="AH69" s="306"/>
      <c r="AI69" s="306"/>
      <c r="AJ69" s="306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R69" s="532"/>
      <c r="BS69" s="532"/>
      <c r="BT69" s="532"/>
      <c r="BU69" s="532"/>
      <c r="BV69" s="532"/>
      <c r="BW69" s="532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2"/>
      <c r="DU69" s="532"/>
      <c r="DV69" s="532"/>
      <c r="DW69" s="532"/>
      <c r="DX69" s="532"/>
      <c r="DY69" s="532"/>
      <c r="DZ69" s="532"/>
      <c r="EA69" s="532"/>
      <c r="EB69" s="532"/>
      <c r="EC69" s="532"/>
      <c r="ED69" s="532"/>
      <c r="EE69" s="532"/>
      <c r="EF69" s="532"/>
      <c r="EG69" s="532"/>
      <c r="EH69" s="532"/>
      <c r="EI69" s="532"/>
      <c r="EJ69" s="532"/>
      <c r="EK69" s="533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</row>
    <row r="70" spans="1:172" s="36" customFormat="1" ht="15" customHeight="1" x14ac:dyDescent="0.2">
      <c r="A70" s="290" t="s">
        <v>703</v>
      </c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305" t="s">
        <v>822</v>
      </c>
      <c r="AG70" s="306"/>
      <c r="AH70" s="306"/>
      <c r="AI70" s="306"/>
      <c r="AJ70" s="306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R70" s="532"/>
      <c r="BS70" s="532"/>
      <c r="BT70" s="532"/>
      <c r="BU70" s="532"/>
      <c r="BV70" s="532"/>
      <c r="BW70" s="532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2"/>
      <c r="DU70" s="532"/>
      <c r="DV70" s="532"/>
      <c r="DW70" s="532"/>
      <c r="DX70" s="532"/>
      <c r="DY70" s="532"/>
      <c r="DZ70" s="532"/>
      <c r="EA70" s="532"/>
      <c r="EB70" s="532"/>
      <c r="EC70" s="532"/>
      <c r="ED70" s="532"/>
      <c r="EE70" s="532"/>
      <c r="EF70" s="532"/>
      <c r="EG70" s="532"/>
      <c r="EH70" s="532"/>
      <c r="EI70" s="532"/>
      <c r="EJ70" s="532"/>
      <c r="EK70" s="533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</row>
    <row r="71" spans="1:172" s="36" customFormat="1" ht="15" customHeight="1" x14ac:dyDescent="0.2">
      <c r="A71" s="290" t="s">
        <v>704</v>
      </c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305" t="s">
        <v>823</v>
      </c>
      <c r="AG71" s="306"/>
      <c r="AH71" s="306"/>
      <c r="AI71" s="306"/>
      <c r="AJ71" s="306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R71" s="532"/>
      <c r="BS71" s="532"/>
      <c r="BT71" s="532"/>
      <c r="BU71" s="532"/>
      <c r="BV71" s="532"/>
      <c r="BW71" s="532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2"/>
      <c r="DU71" s="532"/>
      <c r="DV71" s="532"/>
      <c r="DW71" s="532"/>
      <c r="DX71" s="532"/>
      <c r="DY71" s="532"/>
      <c r="DZ71" s="532"/>
      <c r="EA71" s="532"/>
      <c r="EB71" s="532"/>
      <c r="EC71" s="532"/>
      <c r="ED71" s="532"/>
      <c r="EE71" s="532"/>
      <c r="EF71" s="532"/>
      <c r="EG71" s="532"/>
      <c r="EH71" s="532"/>
      <c r="EI71" s="532"/>
      <c r="EJ71" s="532"/>
      <c r="EK71" s="533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</row>
    <row r="72" spans="1:172" s="36" customFormat="1" ht="15" customHeight="1" x14ac:dyDescent="0.2">
      <c r="A72" s="290" t="s">
        <v>705</v>
      </c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305" t="s">
        <v>824</v>
      </c>
      <c r="AG72" s="306"/>
      <c r="AH72" s="306"/>
      <c r="AI72" s="306"/>
      <c r="AJ72" s="306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R72" s="532"/>
      <c r="BS72" s="532"/>
      <c r="BT72" s="532"/>
      <c r="BU72" s="532"/>
      <c r="BV72" s="532"/>
      <c r="BW72" s="532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2"/>
      <c r="DU72" s="532"/>
      <c r="DV72" s="532"/>
      <c r="DW72" s="532"/>
      <c r="DX72" s="532"/>
      <c r="DY72" s="532"/>
      <c r="DZ72" s="532"/>
      <c r="EA72" s="532"/>
      <c r="EB72" s="532"/>
      <c r="EC72" s="532"/>
      <c r="ED72" s="532"/>
      <c r="EE72" s="532"/>
      <c r="EF72" s="532"/>
      <c r="EG72" s="532"/>
      <c r="EH72" s="532"/>
      <c r="EI72" s="532"/>
      <c r="EJ72" s="532"/>
      <c r="EK72" s="533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</row>
    <row r="73" spans="1:172" s="36" customFormat="1" ht="12.75" x14ac:dyDescent="0.2">
      <c r="A73" s="336" t="s">
        <v>706</v>
      </c>
      <c r="B73" s="33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  <c r="Y73" s="336"/>
      <c r="Z73" s="336"/>
      <c r="AA73" s="336"/>
      <c r="AB73" s="336"/>
      <c r="AC73" s="336"/>
      <c r="AD73" s="336"/>
      <c r="AE73" s="336"/>
      <c r="AF73" s="305" t="s">
        <v>825</v>
      </c>
      <c r="AG73" s="306"/>
      <c r="AH73" s="306"/>
      <c r="AI73" s="306"/>
      <c r="AJ73" s="306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R73" s="532"/>
      <c r="BS73" s="532"/>
      <c r="BT73" s="532"/>
      <c r="BU73" s="532"/>
      <c r="BV73" s="532"/>
      <c r="BW73" s="53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  <c r="DY73" s="532"/>
      <c r="DZ73" s="532"/>
      <c r="EA73" s="532"/>
      <c r="EB73" s="532"/>
      <c r="EC73" s="532"/>
      <c r="ED73" s="532"/>
      <c r="EE73" s="532"/>
      <c r="EF73" s="532"/>
      <c r="EG73" s="532"/>
      <c r="EH73" s="532"/>
      <c r="EI73" s="532"/>
      <c r="EJ73" s="532"/>
      <c r="EK73" s="533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</row>
    <row r="74" spans="1:172" s="36" customFormat="1" ht="12.75" x14ac:dyDescent="0.2">
      <c r="A74" s="336" t="s">
        <v>707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  <c r="Y74" s="336"/>
      <c r="Z74" s="336"/>
      <c r="AA74" s="336"/>
      <c r="AB74" s="336"/>
      <c r="AC74" s="336"/>
      <c r="AD74" s="336"/>
      <c r="AE74" s="336"/>
      <c r="AF74" s="305"/>
      <c r="AG74" s="306"/>
      <c r="AH74" s="306"/>
      <c r="AI74" s="306"/>
      <c r="AJ74" s="306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R74" s="532"/>
      <c r="BS74" s="532"/>
      <c r="BT74" s="532"/>
      <c r="BU74" s="532"/>
      <c r="BV74" s="532"/>
      <c r="BW74" s="53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  <c r="DY74" s="532"/>
      <c r="DZ74" s="532"/>
      <c r="EA74" s="532"/>
      <c r="EB74" s="532"/>
      <c r="EC74" s="532"/>
      <c r="ED74" s="532"/>
      <c r="EE74" s="532"/>
      <c r="EF74" s="532"/>
      <c r="EG74" s="532"/>
      <c r="EH74" s="532"/>
      <c r="EI74" s="532"/>
      <c r="EJ74" s="532"/>
      <c r="EK74" s="533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</row>
    <row r="75" spans="1:172" s="36" customFormat="1" ht="12.75" x14ac:dyDescent="0.2">
      <c r="A75" s="290" t="s">
        <v>708</v>
      </c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305"/>
      <c r="AG75" s="306"/>
      <c r="AH75" s="306"/>
      <c r="AI75" s="306"/>
      <c r="AJ75" s="306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R75" s="532"/>
      <c r="BS75" s="532"/>
      <c r="BT75" s="532"/>
      <c r="BU75" s="532"/>
      <c r="BV75" s="532"/>
      <c r="BW75" s="53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  <c r="DY75" s="532"/>
      <c r="DZ75" s="532"/>
      <c r="EA75" s="532"/>
      <c r="EB75" s="532"/>
      <c r="EC75" s="532"/>
      <c r="ED75" s="532"/>
      <c r="EE75" s="532"/>
      <c r="EF75" s="532"/>
      <c r="EG75" s="532"/>
      <c r="EH75" s="532"/>
      <c r="EI75" s="532"/>
      <c r="EJ75" s="532"/>
      <c r="EK75" s="533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</row>
    <row r="76" spans="1:172" s="36" customFormat="1" ht="15" customHeight="1" thickBot="1" x14ac:dyDescent="0.25">
      <c r="A76" s="302" t="s">
        <v>38</v>
      </c>
      <c r="B76" s="302"/>
      <c r="C76" s="302"/>
      <c r="D76" s="302"/>
      <c r="E76" s="302"/>
      <c r="F76" s="302"/>
      <c r="G76" s="302"/>
      <c r="H76" s="302"/>
      <c r="I76" s="302"/>
      <c r="J76" s="302"/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22" t="s">
        <v>42</v>
      </c>
      <c r="AG76" s="323"/>
      <c r="AH76" s="323"/>
      <c r="AI76" s="323"/>
      <c r="AJ76" s="323"/>
      <c r="AK76" s="538"/>
      <c r="AL76" s="538"/>
      <c r="AM76" s="538"/>
      <c r="AN76" s="538"/>
      <c r="AO76" s="538"/>
      <c r="AP76" s="538"/>
      <c r="AQ76" s="538"/>
      <c r="AR76" s="538"/>
      <c r="AS76" s="538"/>
      <c r="AT76" s="538"/>
      <c r="AU76" s="538"/>
      <c r="AV76" s="538"/>
      <c r="AW76" s="538"/>
      <c r="AX76" s="538"/>
      <c r="AY76" s="538"/>
      <c r="AZ76" s="538"/>
      <c r="BA76" s="538"/>
      <c r="BB76" s="538"/>
      <c r="BC76" s="538"/>
      <c r="BD76" s="538"/>
      <c r="BE76" s="538"/>
      <c r="BF76" s="538"/>
      <c r="BG76" s="538"/>
      <c r="BH76" s="538"/>
      <c r="BI76" s="538"/>
      <c r="BJ76" s="538"/>
      <c r="BK76" s="538"/>
      <c r="BL76" s="538"/>
      <c r="BM76" s="538"/>
      <c r="BN76" s="538"/>
      <c r="BO76" s="538"/>
      <c r="BP76" s="538"/>
      <c r="BQ76" s="538"/>
      <c r="BR76" s="538"/>
      <c r="BS76" s="538"/>
      <c r="BT76" s="538"/>
      <c r="BU76" s="538"/>
      <c r="BV76" s="538"/>
      <c r="BW76" s="538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538"/>
      <c r="CY76" s="538"/>
      <c r="CZ76" s="538"/>
      <c r="DA76" s="538"/>
      <c r="DB76" s="538"/>
      <c r="DC76" s="538"/>
      <c r="DD76" s="538"/>
      <c r="DE76" s="538"/>
      <c r="DF76" s="538"/>
      <c r="DG76" s="538"/>
      <c r="DH76" s="538"/>
      <c r="DI76" s="538"/>
      <c r="DJ76" s="538"/>
      <c r="DK76" s="538"/>
      <c r="DL76" s="538"/>
      <c r="DM76" s="538"/>
      <c r="DN76" s="538"/>
      <c r="DO76" s="538"/>
      <c r="DP76" s="538"/>
      <c r="DQ76" s="538"/>
      <c r="DR76" s="538"/>
      <c r="DS76" s="538"/>
      <c r="DT76" s="538"/>
      <c r="DU76" s="538"/>
      <c r="DV76" s="538"/>
      <c r="DW76" s="538"/>
      <c r="DX76" s="538"/>
      <c r="DY76" s="538"/>
      <c r="DZ76" s="538"/>
      <c r="EA76" s="538"/>
      <c r="EB76" s="538"/>
      <c r="EC76" s="538"/>
      <c r="ED76" s="538"/>
      <c r="EE76" s="538"/>
      <c r="EF76" s="538"/>
      <c r="EG76" s="538"/>
      <c r="EH76" s="538"/>
      <c r="EI76" s="538"/>
      <c r="EJ76" s="538"/>
      <c r="EK76" s="539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</row>
    <row r="79" spans="1:172" s="25" customFormat="1" ht="12.75" x14ac:dyDescent="0.2">
      <c r="A79" s="28" t="s">
        <v>45</v>
      </c>
    </row>
    <row r="80" spans="1:172" s="25" customFormat="1" ht="12.75" x14ac:dyDescent="0.2">
      <c r="A80" s="28" t="s">
        <v>50</v>
      </c>
      <c r="W80" s="288" t="str">
        <f>Лист1!$O$68</f>
        <v>директор</v>
      </c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G80" s="288"/>
      <c r="BH80" s="288"/>
      <c r="BI80" s="288"/>
      <c r="BJ80" s="288"/>
      <c r="BK80" s="288"/>
      <c r="BL80" s="288"/>
      <c r="BM80" s="288"/>
      <c r="BN80" s="288"/>
      <c r="BO80" s="288"/>
      <c r="BP80" s="288"/>
      <c r="BQ80" s="288"/>
      <c r="BR80" s="288"/>
      <c r="BS80" s="288"/>
      <c r="BT80" s="288"/>
      <c r="BU80" s="288"/>
      <c r="BV80" s="288"/>
      <c r="BW80" s="288"/>
      <c r="BX80" s="288"/>
      <c r="BY80" s="288"/>
      <c r="BZ80" s="288"/>
      <c r="CA80" s="288"/>
      <c r="CB80" s="288"/>
      <c r="CC80" s="288"/>
      <c r="CD80" s="288"/>
      <c r="CE80" s="288"/>
      <c r="CF80" s="288"/>
      <c r="CG80" s="288"/>
      <c r="CH80" s="288"/>
      <c r="CI80" s="288"/>
      <c r="CJ80" s="288"/>
      <c r="CK80" s="288"/>
      <c r="CL80" s="288"/>
      <c r="CM80" s="288"/>
      <c r="CN80" s="288"/>
      <c r="CQ80" s="288" t="str">
        <f>Лист1!$BB$68</f>
        <v>И.Ю. Лодырев</v>
      </c>
      <c r="CR80" s="288"/>
      <c r="CS80" s="288"/>
      <c r="CT80" s="288"/>
      <c r="CU80" s="288"/>
      <c r="CV80" s="288"/>
      <c r="CW80" s="288"/>
      <c r="CX80" s="288"/>
      <c r="CY80" s="288"/>
      <c r="CZ80" s="288"/>
      <c r="DA80" s="288"/>
      <c r="DB80" s="288"/>
      <c r="DC80" s="288"/>
      <c r="DD80" s="288"/>
      <c r="DE80" s="288"/>
      <c r="DF80" s="288"/>
      <c r="DG80" s="288"/>
      <c r="DH80" s="288"/>
      <c r="DI80" s="288"/>
      <c r="DJ80" s="288"/>
      <c r="DK80" s="288"/>
      <c r="DL80" s="288"/>
      <c r="DM80" s="288"/>
      <c r="DN80" s="288"/>
      <c r="DO80" s="288"/>
      <c r="DP80" s="288"/>
      <c r="DQ80" s="288"/>
      <c r="DR80" s="288"/>
      <c r="DS80" s="288"/>
      <c r="DT80" s="288"/>
      <c r="DU80" s="288"/>
      <c r="DV80" s="288"/>
      <c r="DW80" s="288"/>
      <c r="DX80" s="288"/>
    </row>
    <row r="81" spans="1:128" s="24" customFormat="1" ht="10.5" x14ac:dyDescent="0.2">
      <c r="W81" s="287" t="s">
        <v>46</v>
      </c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7"/>
      <c r="BC81" s="287"/>
      <c r="BD81" s="287"/>
      <c r="BG81" s="287" t="s">
        <v>47</v>
      </c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7"/>
      <c r="BY81" s="287"/>
      <c r="BZ81" s="287"/>
      <c r="CA81" s="287"/>
      <c r="CB81" s="287"/>
      <c r="CC81" s="287"/>
      <c r="CD81" s="287"/>
      <c r="CE81" s="287"/>
      <c r="CF81" s="287"/>
      <c r="CG81" s="287"/>
      <c r="CH81" s="287"/>
      <c r="CI81" s="287"/>
      <c r="CJ81" s="287"/>
      <c r="CK81" s="287"/>
      <c r="CL81" s="287"/>
      <c r="CM81" s="287"/>
      <c r="CN81" s="287"/>
      <c r="CQ81" s="287" t="s">
        <v>48</v>
      </c>
      <c r="CR81" s="287"/>
      <c r="CS81" s="287"/>
      <c r="CT81" s="287"/>
      <c r="CU81" s="287"/>
      <c r="CV81" s="287"/>
      <c r="CW81" s="287"/>
      <c r="CX81" s="287"/>
      <c r="CY81" s="287"/>
      <c r="CZ81" s="287"/>
      <c r="DA81" s="287"/>
      <c r="DB81" s="287"/>
      <c r="DC81" s="287"/>
      <c r="DD81" s="287"/>
      <c r="DE81" s="287"/>
      <c r="DF81" s="287"/>
      <c r="DG81" s="287"/>
      <c r="DH81" s="287"/>
      <c r="DI81" s="287"/>
      <c r="DJ81" s="287"/>
      <c r="DK81" s="287"/>
      <c r="DL81" s="287"/>
      <c r="DM81" s="287"/>
      <c r="DN81" s="287"/>
      <c r="DO81" s="287"/>
      <c r="DP81" s="287"/>
      <c r="DQ81" s="287"/>
      <c r="DR81" s="287"/>
      <c r="DS81" s="287"/>
      <c r="DT81" s="287"/>
      <c r="DU81" s="287"/>
      <c r="DV81" s="287"/>
      <c r="DW81" s="287"/>
      <c r="DX81" s="287"/>
    </row>
    <row r="82" spans="1:128" s="24" customFormat="1" ht="3.75" customHeight="1" x14ac:dyDescent="0.2"/>
    <row r="83" spans="1:128" s="25" customFormat="1" ht="12.75" x14ac:dyDescent="0.2">
      <c r="A83" s="28" t="s">
        <v>49</v>
      </c>
      <c r="W83" s="288"/>
      <c r="X83" s="288"/>
      <c r="Y83" s="288"/>
      <c r="Z83" s="288"/>
      <c r="AA83" s="288"/>
      <c r="AB83" s="288"/>
      <c r="AC83" s="288"/>
      <c r="AD83" s="288"/>
      <c r="AE83" s="288"/>
      <c r="AF83" s="288"/>
      <c r="AG83" s="288"/>
      <c r="AH83" s="288"/>
      <c r="AI83" s="288"/>
      <c r="AJ83" s="288"/>
      <c r="AK83" s="288"/>
      <c r="AL83" s="288"/>
      <c r="AM83" s="288"/>
      <c r="AN83" s="288"/>
      <c r="AO83" s="288"/>
      <c r="AP83" s="288"/>
      <c r="AQ83" s="288"/>
      <c r="AR83" s="288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G83" s="288"/>
      <c r="BH83" s="288"/>
      <c r="BI83" s="288"/>
      <c r="BJ83" s="288"/>
      <c r="BK83" s="288"/>
      <c r="BL83" s="288"/>
      <c r="BM83" s="288"/>
      <c r="BN83" s="288"/>
      <c r="BO83" s="288"/>
      <c r="BP83" s="288"/>
      <c r="BQ83" s="288"/>
      <c r="BR83" s="288"/>
      <c r="BS83" s="288"/>
      <c r="BT83" s="288"/>
      <c r="BU83" s="288"/>
      <c r="BV83" s="288"/>
      <c r="BW83" s="288"/>
      <c r="BX83" s="288"/>
      <c r="BY83" s="288"/>
      <c r="BZ83" s="288"/>
      <c r="CA83" s="288"/>
      <c r="CB83" s="288"/>
      <c r="CC83" s="288"/>
      <c r="CD83" s="288"/>
      <c r="CE83" s="288"/>
      <c r="CF83" s="288"/>
      <c r="CG83" s="288"/>
      <c r="CH83" s="288"/>
      <c r="CI83" s="288"/>
      <c r="CJ83" s="288"/>
      <c r="CK83" s="288"/>
      <c r="CL83" s="288"/>
      <c r="CM83" s="288"/>
      <c r="CN83" s="288"/>
      <c r="CQ83" s="284"/>
      <c r="CR83" s="284"/>
      <c r="CS83" s="284"/>
      <c r="CT83" s="284"/>
      <c r="CU83" s="284"/>
      <c r="CV83" s="284"/>
      <c r="CW83" s="284"/>
      <c r="CX83" s="284"/>
      <c r="CY83" s="284"/>
      <c r="CZ83" s="284"/>
      <c r="DA83" s="284"/>
      <c r="DB83" s="284"/>
      <c r="DC83" s="284"/>
      <c r="DD83" s="284"/>
      <c r="DE83" s="284"/>
      <c r="DF83" s="284"/>
      <c r="DG83" s="284"/>
      <c r="DH83" s="284"/>
      <c r="DI83" s="284"/>
      <c r="DJ83" s="284"/>
      <c r="DK83" s="284"/>
      <c r="DL83" s="284"/>
      <c r="DM83" s="284"/>
      <c r="DN83" s="284"/>
      <c r="DO83" s="284"/>
      <c r="DP83" s="284"/>
      <c r="DQ83" s="284"/>
      <c r="DR83" s="284"/>
      <c r="DS83" s="284"/>
      <c r="DT83" s="284"/>
      <c r="DU83" s="284"/>
      <c r="DV83" s="284"/>
      <c r="DW83" s="284"/>
      <c r="DX83" s="284"/>
    </row>
    <row r="84" spans="1:128" s="24" customFormat="1" ht="10.5" x14ac:dyDescent="0.2">
      <c r="W84" s="287" t="s">
        <v>46</v>
      </c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G84" s="287" t="s">
        <v>87</v>
      </c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Q84" s="287" t="s">
        <v>169</v>
      </c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</row>
    <row r="85" spans="1:128" s="24" customFormat="1" ht="3.75" customHeight="1" x14ac:dyDescent="0.2"/>
    <row r="86" spans="1:128" s="25" customFormat="1" ht="12.75" x14ac:dyDescent="0.2">
      <c r="A86" s="23" t="s">
        <v>51</v>
      </c>
      <c r="B86" s="540" t="str">
        <f>Лист1!$B$74</f>
        <v>20</v>
      </c>
      <c r="C86" s="540"/>
      <c r="D86" s="540"/>
      <c r="E86" s="28" t="s">
        <v>52</v>
      </c>
      <c r="G86" s="284" t="str">
        <f>Лист1!$G$74</f>
        <v>февраля</v>
      </c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5">
        <v>20</v>
      </c>
      <c r="S86" s="285"/>
      <c r="T86" s="285"/>
      <c r="U86" s="541" t="str">
        <f>Лист1!$U$74</f>
        <v>25</v>
      </c>
      <c r="V86" s="541"/>
      <c r="W86" s="541"/>
      <c r="X86" s="28" t="s">
        <v>10</v>
      </c>
    </row>
  </sheetData>
  <customSheetViews>
    <customSheetView guid="{5B44D67A-4A8A-4B75-BA10-E8F24D4649E0}">
      <selection activeCell="B87" sqref="B87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B87" sqref="B87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B87" sqref="B87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780">
    <mergeCell ref="ED62:EK63"/>
    <mergeCell ref="DV56:EC57"/>
    <mergeCell ref="ED56:EK57"/>
    <mergeCell ref="CP59:CW59"/>
    <mergeCell ref="AK56:AS57"/>
    <mergeCell ref="AT56:BA57"/>
    <mergeCell ref="BB56:BI57"/>
    <mergeCell ref="BJ56:BQ57"/>
    <mergeCell ref="BR56:BY57"/>
    <mergeCell ref="DV60:EC60"/>
    <mergeCell ref="ED60:EK60"/>
    <mergeCell ref="CP60:CW60"/>
    <mergeCell ref="CX60:DE60"/>
    <mergeCell ref="DF60:DM60"/>
    <mergeCell ref="DV61:EC61"/>
    <mergeCell ref="ED61:EK61"/>
    <mergeCell ref="CP61:CW61"/>
    <mergeCell ref="CX61:DE61"/>
    <mergeCell ref="DV59:EC59"/>
    <mergeCell ref="ED59:EK59"/>
    <mergeCell ref="ED58:EK58"/>
    <mergeCell ref="CP58:CW58"/>
    <mergeCell ref="CX58:DE58"/>
    <mergeCell ref="DF58:DM58"/>
    <mergeCell ref="CP26:CW28"/>
    <mergeCell ref="CX26:DE28"/>
    <mergeCell ref="DF26:DM28"/>
    <mergeCell ref="DN26:DU28"/>
    <mergeCell ref="DV26:EC28"/>
    <mergeCell ref="ED26:EK28"/>
    <mergeCell ref="AF29:AJ31"/>
    <mergeCell ref="AK29:AS31"/>
    <mergeCell ref="AT29:BA31"/>
    <mergeCell ref="BB29:BI31"/>
    <mergeCell ref="BJ29:BQ31"/>
    <mergeCell ref="BR29:BY31"/>
    <mergeCell ref="BZ29:CG31"/>
    <mergeCell ref="CH29:CO31"/>
    <mergeCell ref="CP29:CW31"/>
    <mergeCell ref="CX29:DE31"/>
    <mergeCell ref="DF29:DM31"/>
    <mergeCell ref="DN29:DU31"/>
    <mergeCell ref="DV29:EC31"/>
    <mergeCell ref="ED29:EK31"/>
    <mergeCell ref="DV23:EC25"/>
    <mergeCell ref="ED23:EK25"/>
    <mergeCell ref="AF20:AJ22"/>
    <mergeCell ref="AK20:AS22"/>
    <mergeCell ref="AT20:BA22"/>
    <mergeCell ref="BB20:BI22"/>
    <mergeCell ref="BJ20:BQ22"/>
    <mergeCell ref="BR20:BY22"/>
    <mergeCell ref="BZ20:CG22"/>
    <mergeCell ref="CH20:CO22"/>
    <mergeCell ref="CP20:CW22"/>
    <mergeCell ref="CX20:DE22"/>
    <mergeCell ref="DF20:DM22"/>
    <mergeCell ref="DN20:DU22"/>
    <mergeCell ref="DV20:EC22"/>
    <mergeCell ref="ED20:EK22"/>
    <mergeCell ref="CP23:CW25"/>
    <mergeCell ref="AF23:AJ25"/>
    <mergeCell ref="CX23:DE25"/>
    <mergeCell ref="DF23:DM25"/>
    <mergeCell ref="DN23:DU25"/>
    <mergeCell ref="AF73:AJ75"/>
    <mergeCell ref="AK73:AS75"/>
    <mergeCell ref="AT73:BA75"/>
    <mergeCell ref="BB73:BI75"/>
    <mergeCell ref="BJ73:BQ75"/>
    <mergeCell ref="BR73:BY75"/>
    <mergeCell ref="BZ73:CG75"/>
    <mergeCell ref="CH73:CO75"/>
    <mergeCell ref="CP73:CW75"/>
    <mergeCell ref="CX73:DE75"/>
    <mergeCell ref="DF73:DM75"/>
    <mergeCell ref="DN73:DU75"/>
    <mergeCell ref="DV73:EC75"/>
    <mergeCell ref="ED73:EK75"/>
    <mergeCell ref="DV44:EC45"/>
    <mergeCell ref="ED44:EK45"/>
    <mergeCell ref="AF49:AJ50"/>
    <mergeCell ref="AK49:AS50"/>
    <mergeCell ref="AT49:BA50"/>
    <mergeCell ref="BB49:BI50"/>
    <mergeCell ref="BJ49:BQ50"/>
    <mergeCell ref="BR49:BY50"/>
    <mergeCell ref="BZ49:CG50"/>
    <mergeCell ref="CH49:CO50"/>
    <mergeCell ref="CP49:CW50"/>
    <mergeCell ref="CX49:DE50"/>
    <mergeCell ref="DF49:DM50"/>
    <mergeCell ref="DN49:DU50"/>
    <mergeCell ref="DV49:EC50"/>
    <mergeCell ref="ED49:EK50"/>
    <mergeCell ref="DN59:DU59"/>
    <mergeCell ref="DF59:DM59"/>
    <mergeCell ref="CX59:DE59"/>
    <mergeCell ref="DN47:DU47"/>
    <mergeCell ref="DF47:DM47"/>
    <mergeCell ref="CX47:DE47"/>
    <mergeCell ref="CP47:CW47"/>
    <mergeCell ref="AK44:AS45"/>
    <mergeCell ref="AT44:BA45"/>
    <mergeCell ref="BB44:BI45"/>
    <mergeCell ref="BJ44:BQ45"/>
    <mergeCell ref="BR44:BY45"/>
    <mergeCell ref="CH44:CO45"/>
    <mergeCell ref="CP44:CW45"/>
    <mergeCell ref="CX44:DE45"/>
    <mergeCell ref="DF44:DM45"/>
    <mergeCell ref="DN44:DU45"/>
    <mergeCell ref="AT46:BA46"/>
    <mergeCell ref="BB46:BI46"/>
    <mergeCell ref="BJ46:BQ46"/>
    <mergeCell ref="BR46:BY46"/>
    <mergeCell ref="BZ46:CG46"/>
    <mergeCell ref="DN18:DU19"/>
    <mergeCell ref="DV18:EC19"/>
    <mergeCell ref="ED18:EK19"/>
    <mergeCell ref="AK32:AS33"/>
    <mergeCell ref="AT32:BA33"/>
    <mergeCell ref="BB32:BI33"/>
    <mergeCell ref="BJ32:BQ33"/>
    <mergeCell ref="BR32:BY33"/>
    <mergeCell ref="BZ32:CG33"/>
    <mergeCell ref="CH32:CO33"/>
    <mergeCell ref="CP32:CW33"/>
    <mergeCell ref="CX32:DE33"/>
    <mergeCell ref="DF32:DM33"/>
    <mergeCell ref="DN32:DU33"/>
    <mergeCell ref="DV32:EC33"/>
    <mergeCell ref="ED32:EK33"/>
    <mergeCell ref="AK23:AS25"/>
    <mergeCell ref="AT23:BA25"/>
    <mergeCell ref="BB23:BI25"/>
    <mergeCell ref="BJ23:BQ25"/>
    <mergeCell ref="BR23:BY25"/>
    <mergeCell ref="CH26:CO28"/>
    <mergeCell ref="BZ23:CG25"/>
    <mergeCell ref="CH23:CO25"/>
    <mergeCell ref="CP76:CW76"/>
    <mergeCell ref="CX76:DE76"/>
    <mergeCell ref="DF76:DM76"/>
    <mergeCell ref="DN76:DU76"/>
    <mergeCell ref="DV76:EC76"/>
    <mergeCell ref="ED76:EK76"/>
    <mergeCell ref="AF76:AJ76"/>
    <mergeCell ref="AK76:AS76"/>
    <mergeCell ref="AT76:BA76"/>
    <mergeCell ref="BB76:BI76"/>
    <mergeCell ref="BJ76:BQ76"/>
    <mergeCell ref="BR76:BY76"/>
    <mergeCell ref="BZ76:CG76"/>
    <mergeCell ref="CH76:CO76"/>
    <mergeCell ref="AT70:BA70"/>
    <mergeCell ref="BB70:BI70"/>
    <mergeCell ref="CP72:CW72"/>
    <mergeCell ref="CX72:DE72"/>
    <mergeCell ref="DF72:DM72"/>
    <mergeCell ref="DN72:DU72"/>
    <mergeCell ref="DV72:EC72"/>
    <mergeCell ref="ED72:EK72"/>
    <mergeCell ref="AF72:AJ72"/>
    <mergeCell ref="AK72:AS72"/>
    <mergeCell ref="AT72:BA72"/>
    <mergeCell ref="BB72:BI72"/>
    <mergeCell ref="BJ72:BQ72"/>
    <mergeCell ref="BR72:BY72"/>
    <mergeCell ref="BZ72:CG72"/>
    <mergeCell ref="CH72:CO72"/>
    <mergeCell ref="CX68:DE68"/>
    <mergeCell ref="DF68:DM68"/>
    <mergeCell ref="CP70:CW70"/>
    <mergeCell ref="CX70:DE70"/>
    <mergeCell ref="DF70:DM70"/>
    <mergeCell ref="DN70:DU70"/>
    <mergeCell ref="DV70:EC70"/>
    <mergeCell ref="ED70:EK70"/>
    <mergeCell ref="AF71:AJ71"/>
    <mergeCell ref="AK71:AS71"/>
    <mergeCell ref="AT71:BA71"/>
    <mergeCell ref="BB71:BI71"/>
    <mergeCell ref="BJ71:BQ71"/>
    <mergeCell ref="BR71:BY71"/>
    <mergeCell ref="BZ71:CG71"/>
    <mergeCell ref="CH71:CO71"/>
    <mergeCell ref="CP71:CW71"/>
    <mergeCell ref="CX71:DE71"/>
    <mergeCell ref="DF71:DM71"/>
    <mergeCell ref="DN71:DU71"/>
    <mergeCell ref="DV71:EC71"/>
    <mergeCell ref="ED71:EK71"/>
    <mergeCell ref="AF70:AJ70"/>
    <mergeCell ref="AK70:AS70"/>
    <mergeCell ref="CX69:DE69"/>
    <mergeCell ref="DF69:DM69"/>
    <mergeCell ref="DN69:DU69"/>
    <mergeCell ref="DV69:EC69"/>
    <mergeCell ref="ED69:EK69"/>
    <mergeCell ref="BJ70:BQ70"/>
    <mergeCell ref="BR70:BY70"/>
    <mergeCell ref="BZ70:CG70"/>
    <mergeCell ref="CH70:CO70"/>
    <mergeCell ref="AF69:AJ69"/>
    <mergeCell ref="AK69:AS69"/>
    <mergeCell ref="AT69:BA69"/>
    <mergeCell ref="BB69:BI69"/>
    <mergeCell ref="BJ69:BQ69"/>
    <mergeCell ref="BR69:BY69"/>
    <mergeCell ref="BZ69:CG69"/>
    <mergeCell ref="CH69:CO69"/>
    <mergeCell ref="CP69:CW69"/>
    <mergeCell ref="BB68:BI68"/>
    <mergeCell ref="BJ68:BQ68"/>
    <mergeCell ref="BR68:BY68"/>
    <mergeCell ref="ED66:EK66"/>
    <mergeCell ref="AF67:AJ67"/>
    <mergeCell ref="AK67:AS67"/>
    <mergeCell ref="AT67:BA67"/>
    <mergeCell ref="BB67:BI67"/>
    <mergeCell ref="BJ67:BQ67"/>
    <mergeCell ref="BR67:BY67"/>
    <mergeCell ref="BZ67:CG67"/>
    <mergeCell ref="CH67:CO67"/>
    <mergeCell ref="CP67:CW67"/>
    <mergeCell ref="CX67:DE67"/>
    <mergeCell ref="DF67:DM67"/>
    <mergeCell ref="DN67:DU67"/>
    <mergeCell ref="DV67:EC67"/>
    <mergeCell ref="ED67:EK67"/>
    <mergeCell ref="DN68:DU68"/>
    <mergeCell ref="DV68:EC68"/>
    <mergeCell ref="ED68:EK68"/>
    <mergeCell ref="BZ68:CG68"/>
    <mergeCell ref="CH68:CO68"/>
    <mergeCell ref="CP68:CW68"/>
    <mergeCell ref="ED65:EK65"/>
    <mergeCell ref="AF66:AJ66"/>
    <mergeCell ref="AK66:AS66"/>
    <mergeCell ref="AT66:BA66"/>
    <mergeCell ref="BB66:BI66"/>
    <mergeCell ref="BJ66:BQ66"/>
    <mergeCell ref="BR66:BY66"/>
    <mergeCell ref="BZ66:CG66"/>
    <mergeCell ref="CH66:CO66"/>
    <mergeCell ref="CP66:CW66"/>
    <mergeCell ref="CX66:DE66"/>
    <mergeCell ref="DF66:DM66"/>
    <mergeCell ref="DN66:DU66"/>
    <mergeCell ref="DV66:EC66"/>
    <mergeCell ref="AF65:AJ65"/>
    <mergeCell ref="AK65:AS65"/>
    <mergeCell ref="AT65:BA65"/>
    <mergeCell ref="BB65:BI65"/>
    <mergeCell ref="BJ65:BQ65"/>
    <mergeCell ref="BR65:BY65"/>
    <mergeCell ref="BZ65:CG65"/>
    <mergeCell ref="CH65:CO65"/>
    <mergeCell ref="A62:AE62"/>
    <mergeCell ref="A64:AE64"/>
    <mergeCell ref="A65:AE65"/>
    <mergeCell ref="A66:AE66"/>
    <mergeCell ref="CP65:CW65"/>
    <mergeCell ref="CX65:DE65"/>
    <mergeCell ref="DF65:DM65"/>
    <mergeCell ref="DN65:DU65"/>
    <mergeCell ref="DV65:EC65"/>
    <mergeCell ref="AF62:AJ63"/>
    <mergeCell ref="AK62:AS63"/>
    <mergeCell ref="AT62:BA63"/>
    <mergeCell ref="BB62:BI63"/>
    <mergeCell ref="BJ62:BQ63"/>
    <mergeCell ref="BR62:BY63"/>
    <mergeCell ref="BZ62:CG63"/>
    <mergeCell ref="CH62:CO63"/>
    <mergeCell ref="CP62:CW63"/>
    <mergeCell ref="CX62:DE63"/>
    <mergeCell ref="DF62:DM63"/>
    <mergeCell ref="DN62:DU63"/>
    <mergeCell ref="DV62:EC63"/>
    <mergeCell ref="A48:AE48"/>
    <mergeCell ref="A49:AE49"/>
    <mergeCell ref="A50:AE50"/>
    <mergeCell ref="A51:AE51"/>
    <mergeCell ref="A52:AE52"/>
    <mergeCell ref="A53:AE53"/>
    <mergeCell ref="A54:AE54"/>
    <mergeCell ref="A55:AE55"/>
    <mergeCell ref="A56:AE56"/>
    <mergeCell ref="A39:AE39"/>
    <mergeCell ref="A40:AE40"/>
    <mergeCell ref="A41:AE41"/>
    <mergeCell ref="A42:AE42"/>
    <mergeCell ref="A43:AE43"/>
    <mergeCell ref="A44:AE44"/>
    <mergeCell ref="A45:AE45"/>
    <mergeCell ref="A46:AE46"/>
    <mergeCell ref="A47:AE47"/>
    <mergeCell ref="A30:AE30"/>
    <mergeCell ref="A31:AE31"/>
    <mergeCell ref="A32:AE32"/>
    <mergeCell ref="A33:AE33"/>
    <mergeCell ref="A34:AE34"/>
    <mergeCell ref="A35:AE35"/>
    <mergeCell ref="A36:AE36"/>
    <mergeCell ref="A37:AE37"/>
    <mergeCell ref="A38:AE38"/>
    <mergeCell ref="A21:AE21"/>
    <mergeCell ref="A22:AE22"/>
    <mergeCell ref="A23:AE23"/>
    <mergeCell ref="A24:AE24"/>
    <mergeCell ref="A25:AE25"/>
    <mergeCell ref="A26:AE26"/>
    <mergeCell ref="A27:AE27"/>
    <mergeCell ref="A28:AE28"/>
    <mergeCell ref="A29:AE29"/>
    <mergeCell ref="A12:AE12"/>
    <mergeCell ref="A13:AE13"/>
    <mergeCell ref="A14:AE14"/>
    <mergeCell ref="A15:AE15"/>
    <mergeCell ref="A16:AE16"/>
    <mergeCell ref="A17:AE17"/>
    <mergeCell ref="A18:AE18"/>
    <mergeCell ref="A19:AE19"/>
    <mergeCell ref="A20:AE20"/>
    <mergeCell ref="DV9:EC9"/>
    <mergeCell ref="ED9:EK9"/>
    <mergeCell ref="A10:AE10"/>
    <mergeCell ref="AF10:AJ10"/>
    <mergeCell ref="AK10:AS10"/>
    <mergeCell ref="AT10:BA10"/>
    <mergeCell ref="BB10:BI10"/>
    <mergeCell ref="BJ10:BQ10"/>
    <mergeCell ref="BR10:BY10"/>
    <mergeCell ref="BZ10:CG10"/>
    <mergeCell ref="CH10:CO10"/>
    <mergeCell ref="CP10:CW10"/>
    <mergeCell ref="CX10:DE10"/>
    <mergeCell ref="DF10:DM10"/>
    <mergeCell ref="DN10:DU10"/>
    <mergeCell ref="DV10:EC10"/>
    <mergeCell ref="ED10:EK10"/>
    <mergeCell ref="AT9:BA9"/>
    <mergeCell ref="BB9:BI9"/>
    <mergeCell ref="BJ9:BQ9"/>
    <mergeCell ref="BR9:BY9"/>
    <mergeCell ref="BZ9:CG9"/>
    <mergeCell ref="CH9:CO9"/>
    <mergeCell ref="W80:BD80"/>
    <mergeCell ref="BG80:CN80"/>
    <mergeCell ref="CQ80:DX80"/>
    <mergeCell ref="W81:BD81"/>
    <mergeCell ref="BG81:CN81"/>
    <mergeCell ref="CQ81:DX81"/>
    <mergeCell ref="CP64:CW64"/>
    <mergeCell ref="CX64:DE64"/>
    <mergeCell ref="DF64:DM64"/>
    <mergeCell ref="DN64:DU64"/>
    <mergeCell ref="DV64:EC64"/>
    <mergeCell ref="A76:AE76"/>
    <mergeCell ref="A67:AE67"/>
    <mergeCell ref="A68:AE68"/>
    <mergeCell ref="A69:AE69"/>
    <mergeCell ref="A70:AE70"/>
    <mergeCell ref="A71:AE71"/>
    <mergeCell ref="A72:AE72"/>
    <mergeCell ref="A73:AE73"/>
    <mergeCell ref="A74:AE74"/>
    <mergeCell ref="A75:AE75"/>
    <mergeCell ref="AF68:AJ68"/>
    <mergeCell ref="AK68:AS68"/>
    <mergeCell ref="AT68:BA68"/>
    <mergeCell ref="B86:D86"/>
    <mergeCell ref="G86:Q86"/>
    <mergeCell ref="R86:T86"/>
    <mergeCell ref="U86:W86"/>
    <mergeCell ref="W83:BD83"/>
    <mergeCell ref="BG83:CN83"/>
    <mergeCell ref="CQ83:DX83"/>
    <mergeCell ref="W84:BD84"/>
    <mergeCell ref="BG84:CN84"/>
    <mergeCell ref="CQ84:DX84"/>
    <mergeCell ref="ED64:EK64"/>
    <mergeCell ref="AF64:AJ64"/>
    <mergeCell ref="AK64:AS64"/>
    <mergeCell ref="AT64:BA64"/>
    <mergeCell ref="BB64:BI64"/>
    <mergeCell ref="BJ64:BQ64"/>
    <mergeCell ref="BR64:BY64"/>
    <mergeCell ref="BZ64:CG64"/>
    <mergeCell ref="CH64:CO64"/>
    <mergeCell ref="AF61:AJ61"/>
    <mergeCell ref="AK61:AS61"/>
    <mergeCell ref="AT61:BA61"/>
    <mergeCell ref="BB61:BI61"/>
    <mergeCell ref="BJ61:BQ61"/>
    <mergeCell ref="BR61:BY61"/>
    <mergeCell ref="BR60:BY60"/>
    <mergeCell ref="BZ60:CG60"/>
    <mergeCell ref="CH60:CO60"/>
    <mergeCell ref="AF60:AJ60"/>
    <mergeCell ref="AK60:AS60"/>
    <mergeCell ref="AT60:BA60"/>
    <mergeCell ref="BB60:BI60"/>
    <mergeCell ref="BJ60:BQ60"/>
    <mergeCell ref="CH61:CO61"/>
    <mergeCell ref="AF59:AJ59"/>
    <mergeCell ref="AK59:AS59"/>
    <mergeCell ref="AT59:BA59"/>
    <mergeCell ref="BB59:BI59"/>
    <mergeCell ref="BJ59:BQ59"/>
    <mergeCell ref="BR59:BY59"/>
    <mergeCell ref="BZ59:CG59"/>
    <mergeCell ref="CH59:CO59"/>
    <mergeCell ref="CH58:CO58"/>
    <mergeCell ref="DN58:DU58"/>
    <mergeCell ref="DV58:EC58"/>
    <mergeCell ref="CH56:CO57"/>
    <mergeCell ref="CP56:CW57"/>
    <mergeCell ref="CX56:DE57"/>
    <mergeCell ref="DF56:DM57"/>
    <mergeCell ref="DN56:DU57"/>
    <mergeCell ref="A63:AE63"/>
    <mergeCell ref="AF58:AJ58"/>
    <mergeCell ref="AK58:AS58"/>
    <mergeCell ref="AT58:BA58"/>
    <mergeCell ref="BB58:BI58"/>
    <mergeCell ref="BJ58:BQ58"/>
    <mergeCell ref="BR58:BY58"/>
    <mergeCell ref="BZ58:CG58"/>
    <mergeCell ref="AF56:AJ57"/>
    <mergeCell ref="BZ56:CG57"/>
    <mergeCell ref="DN60:DU60"/>
    <mergeCell ref="DF61:DM61"/>
    <mergeCell ref="DN61:DU61"/>
    <mergeCell ref="BZ61:CG61"/>
    <mergeCell ref="A57:AE57"/>
    <mergeCell ref="A58:AE58"/>
    <mergeCell ref="A59:AE59"/>
    <mergeCell ref="A60:AE60"/>
    <mergeCell ref="A61:AE61"/>
    <mergeCell ref="ED55:EK55"/>
    <mergeCell ref="ED54:EK54"/>
    <mergeCell ref="AF55:AJ55"/>
    <mergeCell ref="AK55:AS55"/>
    <mergeCell ref="AT55:BA55"/>
    <mergeCell ref="BB55:BI55"/>
    <mergeCell ref="BJ55:BQ55"/>
    <mergeCell ref="BR55:BY55"/>
    <mergeCell ref="BZ55:CG55"/>
    <mergeCell ref="CH55:CO55"/>
    <mergeCell ref="CH54:CO54"/>
    <mergeCell ref="CP54:CW54"/>
    <mergeCell ref="CX54:DE54"/>
    <mergeCell ref="DF54:DM54"/>
    <mergeCell ref="DN54:DU54"/>
    <mergeCell ref="DV54:EC54"/>
    <mergeCell ref="AF54:AJ54"/>
    <mergeCell ref="AK54:AS54"/>
    <mergeCell ref="AT54:BA54"/>
    <mergeCell ref="BB54:BI54"/>
    <mergeCell ref="BJ54:BQ54"/>
    <mergeCell ref="BR54:BY54"/>
    <mergeCell ref="BZ54:CG54"/>
    <mergeCell ref="CP53:CW53"/>
    <mergeCell ref="CX53:DE53"/>
    <mergeCell ref="DF53:DM53"/>
    <mergeCell ref="DN53:DU53"/>
    <mergeCell ref="CP55:CW55"/>
    <mergeCell ref="CX55:DE55"/>
    <mergeCell ref="DF55:DM55"/>
    <mergeCell ref="DN55:DU55"/>
    <mergeCell ref="CH53:CO53"/>
    <mergeCell ref="DV55:EC55"/>
    <mergeCell ref="BZ53:CG53"/>
    <mergeCell ref="DN52:DU52"/>
    <mergeCell ref="DV52:EC52"/>
    <mergeCell ref="ED52:EK52"/>
    <mergeCell ref="AF53:AJ53"/>
    <mergeCell ref="AK53:AS53"/>
    <mergeCell ref="AT53:BA53"/>
    <mergeCell ref="BB53:BI53"/>
    <mergeCell ref="BJ53:BQ53"/>
    <mergeCell ref="BR53:BY53"/>
    <mergeCell ref="BR52:BY52"/>
    <mergeCell ref="BZ52:CG52"/>
    <mergeCell ref="CH52:CO52"/>
    <mergeCell ref="CP52:CW52"/>
    <mergeCell ref="CX52:DE52"/>
    <mergeCell ref="DF52:DM52"/>
    <mergeCell ref="AF52:AJ52"/>
    <mergeCell ref="AK52:AS52"/>
    <mergeCell ref="AT52:BA52"/>
    <mergeCell ref="BB52:BI52"/>
    <mergeCell ref="BJ52:BQ52"/>
    <mergeCell ref="DV53:EC53"/>
    <mergeCell ref="ED53:EK53"/>
    <mergeCell ref="DV51:EC51"/>
    <mergeCell ref="ED51:EK51"/>
    <mergeCell ref="AF51:AJ51"/>
    <mergeCell ref="AK51:AS51"/>
    <mergeCell ref="AT51:BA51"/>
    <mergeCell ref="BB51:BI51"/>
    <mergeCell ref="BJ51:BQ51"/>
    <mergeCell ref="BR51:BY51"/>
    <mergeCell ref="BZ51:CG51"/>
    <mergeCell ref="CH51:CO51"/>
    <mergeCell ref="CP51:CW51"/>
    <mergeCell ref="CX51:DE51"/>
    <mergeCell ref="DF51:DM51"/>
    <mergeCell ref="DN51:DU51"/>
    <mergeCell ref="DN48:DU48"/>
    <mergeCell ref="DV48:EC48"/>
    <mergeCell ref="ED48:EK48"/>
    <mergeCell ref="BR48:BY48"/>
    <mergeCell ref="BZ48:CG48"/>
    <mergeCell ref="CH48:CO48"/>
    <mergeCell ref="CP48:CW48"/>
    <mergeCell ref="CX48:DE48"/>
    <mergeCell ref="DF48:DM48"/>
    <mergeCell ref="AF48:AJ48"/>
    <mergeCell ref="AK48:AS48"/>
    <mergeCell ref="AT48:BA48"/>
    <mergeCell ref="BB48:BI48"/>
    <mergeCell ref="BJ48:BQ48"/>
    <mergeCell ref="DV47:EC47"/>
    <mergeCell ref="ED47:EK47"/>
    <mergeCell ref="ED46:EK46"/>
    <mergeCell ref="AF47:AJ47"/>
    <mergeCell ref="AK47:AS47"/>
    <mergeCell ref="AT47:BA47"/>
    <mergeCell ref="BB47:BI47"/>
    <mergeCell ref="BJ47:BQ47"/>
    <mergeCell ref="BR47:BY47"/>
    <mergeCell ref="BZ47:CG47"/>
    <mergeCell ref="CH47:CO47"/>
    <mergeCell ref="CH46:CO46"/>
    <mergeCell ref="CP46:CW46"/>
    <mergeCell ref="CX46:DE46"/>
    <mergeCell ref="DF46:DM46"/>
    <mergeCell ref="DN46:DU46"/>
    <mergeCell ref="DV46:EC46"/>
    <mergeCell ref="AF46:AJ46"/>
    <mergeCell ref="AK46:AS46"/>
    <mergeCell ref="CP43:CW43"/>
    <mergeCell ref="CX43:DE43"/>
    <mergeCell ref="DF43:DM43"/>
    <mergeCell ref="DN43:DU43"/>
    <mergeCell ref="AF44:AJ45"/>
    <mergeCell ref="BZ44:CG45"/>
    <mergeCell ref="DV43:EC43"/>
    <mergeCell ref="ED43:EK43"/>
    <mergeCell ref="ED42:EK42"/>
    <mergeCell ref="AF43:AJ43"/>
    <mergeCell ref="AK43:AS43"/>
    <mergeCell ref="AT43:BA43"/>
    <mergeCell ref="BB43:BI43"/>
    <mergeCell ref="BJ43:BQ43"/>
    <mergeCell ref="BR43:BY43"/>
    <mergeCell ref="BZ43:CG43"/>
    <mergeCell ref="CH43:CO43"/>
    <mergeCell ref="CH42:CO42"/>
    <mergeCell ref="CP42:CW42"/>
    <mergeCell ref="CX42:DE42"/>
    <mergeCell ref="DF42:DM42"/>
    <mergeCell ref="DN42:DU42"/>
    <mergeCell ref="DV42:EC42"/>
    <mergeCell ref="AF42:AJ42"/>
    <mergeCell ref="BR42:BY42"/>
    <mergeCell ref="BZ42:CG42"/>
    <mergeCell ref="BZ41:CG41"/>
    <mergeCell ref="AF41:AJ41"/>
    <mergeCell ref="AK41:AS41"/>
    <mergeCell ref="AT41:BA41"/>
    <mergeCell ref="BB41:BI41"/>
    <mergeCell ref="BJ41:BQ41"/>
    <mergeCell ref="BR41:BY41"/>
    <mergeCell ref="AK42:AS42"/>
    <mergeCell ref="AT42:BA42"/>
    <mergeCell ref="BB42:BI42"/>
    <mergeCell ref="BJ42:BQ42"/>
    <mergeCell ref="DV41:EC41"/>
    <mergeCell ref="ED41:EK41"/>
    <mergeCell ref="AK37:AS40"/>
    <mergeCell ref="AT37:BA40"/>
    <mergeCell ref="BB37:BI40"/>
    <mergeCell ref="BJ37:BQ40"/>
    <mergeCell ref="BR37:BY40"/>
    <mergeCell ref="BZ37:CG40"/>
    <mergeCell ref="CH37:CO40"/>
    <mergeCell ref="CP37:CW40"/>
    <mergeCell ref="CX37:DE40"/>
    <mergeCell ref="DF37:DM40"/>
    <mergeCell ref="DN37:DU40"/>
    <mergeCell ref="CH41:CO41"/>
    <mergeCell ref="CP41:CW41"/>
    <mergeCell ref="CX41:DE41"/>
    <mergeCell ref="DF41:DM41"/>
    <mergeCell ref="DN41:DU41"/>
    <mergeCell ref="DV37:EC40"/>
    <mergeCell ref="ED37:EK40"/>
    <mergeCell ref="AF37:AJ40"/>
    <mergeCell ref="DN36:DU36"/>
    <mergeCell ref="DV36:EC36"/>
    <mergeCell ref="ED36:EK36"/>
    <mergeCell ref="BR36:BY36"/>
    <mergeCell ref="BZ36:CG36"/>
    <mergeCell ref="CH36:CO36"/>
    <mergeCell ref="CP36:CW36"/>
    <mergeCell ref="CX36:DE36"/>
    <mergeCell ref="DF36:DM36"/>
    <mergeCell ref="AF36:AJ36"/>
    <mergeCell ref="AK36:AS36"/>
    <mergeCell ref="AT36:BA36"/>
    <mergeCell ref="BB36:BI36"/>
    <mergeCell ref="BJ36:BQ36"/>
    <mergeCell ref="DV35:EC35"/>
    <mergeCell ref="ED35:EK35"/>
    <mergeCell ref="ED34:EK34"/>
    <mergeCell ref="AF35:AJ35"/>
    <mergeCell ref="AK35:AS35"/>
    <mergeCell ref="AT35:BA35"/>
    <mergeCell ref="BB35:BI35"/>
    <mergeCell ref="BJ35:BQ35"/>
    <mergeCell ref="BR35:BY35"/>
    <mergeCell ref="BZ35:CG35"/>
    <mergeCell ref="CH35:CO35"/>
    <mergeCell ref="CH34:CO34"/>
    <mergeCell ref="CP34:CW34"/>
    <mergeCell ref="CX34:DE34"/>
    <mergeCell ref="DF34:DM34"/>
    <mergeCell ref="DN34:DU34"/>
    <mergeCell ref="DV34:EC34"/>
    <mergeCell ref="CP35:CW35"/>
    <mergeCell ref="CX35:DE35"/>
    <mergeCell ref="DF35:DM35"/>
    <mergeCell ref="DN35:DU35"/>
    <mergeCell ref="AF34:AJ34"/>
    <mergeCell ref="AK34:AS34"/>
    <mergeCell ref="AT34:BA34"/>
    <mergeCell ref="BB34:BI34"/>
    <mergeCell ref="BJ34:BQ34"/>
    <mergeCell ref="BR34:BY34"/>
    <mergeCell ref="BZ34:CG34"/>
    <mergeCell ref="AF32:AJ33"/>
    <mergeCell ref="AF26:AJ28"/>
    <mergeCell ref="AK26:AS28"/>
    <mergeCell ref="AT26:BA28"/>
    <mergeCell ref="BB26:BI28"/>
    <mergeCell ref="BJ26:BQ28"/>
    <mergeCell ref="BR26:BY28"/>
    <mergeCell ref="BZ26:CG28"/>
    <mergeCell ref="CX18:DE19"/>
    <mergeCell ref="DF18:DM19"/>
    <mergeCell ref="AF15:AJ17"/>
    <mergeCell ref="AK15:AS17"/>
    <mergeCell ref="AT15:BA17"/>
    <mergeCell ref="BB15:BI17"/>
    <mergeCell ref="BJ15:BQ17"/>
    <mergeCell ref="BR15:BY17"/>
    <mergeCell ref="BZ15:CG17"/>
    <mergeCell ref="CH15:CO17"/>
    <mergeCell ref="CP15:CW17"/>
    <mergeCell ref="CX15:DE17"/>
    <mergeCell ref="DF15:DM17"/>
    <mergeCell ref="AK18:AS19"/>
    <mergeCell ref="AT18:BA19"/>
    <mergeCell ref="BB18:BI19"/>
    <mergeCell ref="BJ18:BQ19"/>
    <mergeCell ref="BR18:BY19"/>
    <mergeCell ref="BZ18:CG19"/>
    <mergeCell ref="CH18:CO19"/>
    <mergeCell ref="AF18:AJ19"/>
    <mergeCell ref="CP18:CW19"/>
    <mergeCell ref="BR13:BY14"/>
    <mergeCell ref="BZ13:CG14"/>
    <mergeCell ref="CH13:CO14"/>
    <mergeCell ref="AF13:AJ14"/>
    <mergeCell ref="AK13:AS14"/>
    <mergeCell ref="AT13:BA14"/>
    <mergeCell ref="BB13:BI14"/>
    <mergeCell ref="BJ13:BQ14"/>
    <mergeCell ref="CP13:CW14"/>
    <mergeCell ref="BJ12:BQ12"/>
    <mergeCell ref="BR12:BY12"/>
    <mergeCell ref="BZ12:CG12"/>
    <mergeCell ref="CH12:CO12"/>
    <mergeCell ref="AF12:AJ12"/>
    <mergeCell ref="AK12:AS12"/>
    <mergeCell ref="AT12:BA12"/>
    <mergeCell ref="BB12:BI12"/>
    <mergeCell ref="DF12:DM12"/>
    <mergeCell ref="DN12:DU12"/>
    <mergeCell ref="DV12:EC12"/>
    <mergeCell ref="ED12:EK12"/>
    <mergeCell ref="CP12:CW12"/>
    <mergeCell ref="CX12:DE12"/>
    <mergeCell ref="DN13:DU14"/>
    <mergeCell ref="DV13:EC14"/>
    <mergeCell ref="ED13:EK14"/>
    <mergeCell ref="DN15:DU17"/>
    <mergeCell ref="DV15:EC17"/>
    <mergeCell ref="ED15:EK17"/>
    <mergeCell ref="CX13:DE14"/>
    <mergeCell ref="DF13:DM14"/>
    <mergeCell ref="DF8:DM8"/>
    <mergeCell ref="DN8:DU8"/>
    <mergeCell ref="DV8:EC8"/>
    <mergeCell ref="ED8:EK8"/>
    <mergeCell ref="A11:AE11"/>
    <mergeCell ref="AF11:AJ11"/>
    <mergeCell ref="AK11:AS11"/>
    <mergeCell ref="AT11:BA11"/>
    <mergeCell ref="BB11:BI11"/>
    <mergeCell ref="BJ8:BQ8"/>
    <mergeCell ref="BR8:BY8"/>
    <mergeCell ref="BZ8:CG8"/>
    <mergeCell ref="CH8:CO8"/>
    <mergeCell ref="CP8:CW8"/>
    <mergeCell ref="CX8:DE8"/>
    <mergeCell ref="DF11:DM11"/>
    <mergeCell ref="DN11:DU11"/>
    <mergeCell ref="DV11:EC11"/>
    <mergeCell ref="ED11:EK11"/>
    <mergeCell ref="CP11:CW11"/>
    <mergeCell ref="CP9:CW9"/>
    <mergeCell ref="CX9:DE9"/>
    <mergeCell ref="DF9:DM9"/>
    <mergeCell ref="DN9:DU9"/>
    <mergeCell ref="CX11:DE11"/>
    <mergeCell ref="A9:AE9"/>
    <mergeCell ref="AF9:AJ9"/>
    <mergeCell ref="AK9:AS9"/>
    <mergeCell ref="A8:AE8"/>
    <mergeCell ref="AF8:AJ8"/>
    <mergeCell ref="AK8:AS8"/>
    <mergeCell ref="AT8:BA8"/>
    <mergeCell ref="BB8:BI8"/>
    <mergeCell ref="BJ11:BQ11"/>
    <mergeCell ref="BR11:BY11"/>
    <mergeCell ref="BZ11:CG11"/>
    <mergeCell ref="CH11:CO11"/>
    <mergeCell ref="BJ7:BQ7"/>
    <mergeCell ref="BR7:BY7"/>
    <mergeCell ref="BZ7:CG7"/>
    <mergeCell ref="CH7:CO7"/>
    <mergeCell ref="ED6:EK6"/>
    <mergeCell ref="A7:AE7"/>
    <mergeCell ref="AF7:AJ7"/>
    <mergeCell ref="AK7:AS7"/>
    <mergeCell ref="AT7:BA7"/>
    <mergeCell ref="BB7:BI7"/>
    <mergeCell ref="DF7:DM7"/>
    <mergeCell ref="DN7:DU7"/>
    <mergeCell ref="DV7:EC7"/>
    <mergeCell ref="ED7:EK7"/>
    <mergeCell ref="CP7:CW7"/>
    <mergeCell ref="CX7:DE7"/>
    <mergeCell ref="DF6:EC6"/>
    <mergeCell ref="CP6:DE6"/>
    <mergeCell ref="AT6:CO6"/>
    <mergeCell ref="A6:AE6"/>
    <mergeCell ref="AF6:AJ6"/>
    <mergeCell ref="AK6:AS6"/>
    <mergeCell ref="AK3:EK3"/>
    <mergeCell ref="AF3:AJ3"/>
    <mergeCell ref="A1:EK1"/>
    <mergeCell ref="A3:AE3"/>
    <mergeCell ref="AT5:CO5"/>
    <mergeCell ref="A5:AE5"/>
    <mergeCell ref="AF5:AJ5"/>
    <mergeCell ref="AK5:AS5"/>
    <mergeCell ref="ED5:EK5"/>
    <mergeCell ref="AT4:EK4"/>
    <mergeCell ref="CP5:DE5"/>
    <mergeCell ref="DF5:EC5"/>
    <mergeCell ref="A4:AE4"/>
    <mergeCell ref="AF4:AJ4"/>
    <mergeCell ref="AK4:AS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  <rowBreaks count="1" manualBreakCount="1">
    <brk id="4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L58"/>
  <sheetViews>
    <sheetView zoomScale="85" zoomScaleNormal="85" workbookViewId="0">
      <selection activeCell="CW31" sqref="CW31:DV32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49" t="s">
        <v>905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s="43" customFormat="1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</row>
    <row r="3" spans="1:142" s="43" customFormat="1" ht="13.5" thickBot="1" x14ac:dyDescent="0.25"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42" s="43" customFormat="1" ht="12.75" x14ac:dyDescent="0.2">
      <c r="A4" s="46"/>
      <c r="BL4" s="41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541" t="str">
        <f>Лист1!$BD$16</f>
        <v>25</v>
      </c>
      <c r="CB4" s="541"/>
      <c r="CC4" s="541"/>
      <c r="CD4" s="46" t="s">
        <v>10</v>
      </c>
      <c r="DU4" s="41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2" s="43" customFormat="1" ht="12.75" x14ac:dyDescent="0.2">
      <c r="A5" s="46"/>
      <c r="DU5" s="41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2" s="43" customFormat="1" ht="12.75" x14ac:dyDescent="0.2">
      <c r="A6" s="46"/>
      <c r="DU6" s="41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43" customFormat="1" ht="31.5" customHeight="1" x14ac:dyDescent="0.2">
      <c r="A7" s="46" t="s">
        <v>11</v>
      </c>
      <c r="Z7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41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43" customFormat="1" ht="12.75" x14ac:dyDescent="0.2">
      <c r="A8" s="46" t="s">
        <v>12</v>
      </c>
      <c r="DU8" s="41"/>
      <c r="DW8" s="499" t="str">
        <f>Лист1!$CI$22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43" customFormat="1" ht="12.75" x14ac:dyDescent="0.2">
      <c r="A9" s="46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41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43" customFormat="1" ht="12.75" x14ac:dyDescent="0.2">
      <c r="A10" s="46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41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43" customFormat="1" ht="13.5" thickBot="1" x14ac:dyDescent="0.25">
      <c r="A11" s="46" t="s">
        <v>15</v>
      </c>
      <c r="DU11" s="41"/>
      <c r="DW11" s="260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2"/>
    </row>
    <row r="13" spans="1:142" s="43" customFormat="1" ht="12.75" customHeight="1" x14ac:dyDescent="0.2">
      <c r="A13" s="544" t="s">
        <v>382</v>
      </c>
      <c r="B13" s="544"/>
      <c r="C13" s="544"/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3" t="s">
        <v>906</v>
      </c>
      <c r="T13" s="544"/>
      <c r="U13" s="544"/>
      <c r="V13" s="544"/>
      <c r="W13" s="544"/>
      <c r="X13" s="544"/>
      <c r="Y13" s="544"/>
      <c r="Z13" s="544"/>
      <c r="AA13" s="544"/>
      <c r="AB13" s="544"/>
      <c r="AC13" s="544"/>
      <c r="AD13" s="544"/>
      <c r="AE13" s="544"/>
      <c r="AF13" s="544"/>
      <c r="AG13" s="544"/>
      <c r="AH13" s="544"/>
      <c r="AI13" s="544"/>
      <c r="AJ13" s="544"/>
      <c r="AK13" s="544"/>
      <c r="AL13" s="544"/>
      <c r="AM13" s="544"/>
      <c r="AN13" s="544"/>
      <c r="AO13" s="544"/>
      <c r="AP13" s="544"/>
      <c r="AQ13" s="544"/>
      <c r="AR13" s="542"/>
      <c r="AS13" s="543" t="s">
        <v>907</v>
      </c>
      <c r="AT13" s="544"/>
      <c r="AU13" s="544"/>
      <c r="AV13" s="544"/>
      <c r="AW13" s="544"/>
      <c r="AX13" s="544"/>
      <c r="AY13" s="544"/>
      <c r="AZ13" s="544"/>
      <c r="BA13" s="544"/>
      <c r="BB13" s="544"/>
      <c r="BC13" s="544"/>
      <c r="BD13" s="544"/>
      <c r="BE13" s="544"/>
      <c r="BF13" s="544"/>
      <c r="BG13" s="542"/>
      <c r="BH13" s="544" t="s">
        <v>386</v>
      </c>
      <c r="BI13" s="544"/>
      <c r="BJ13" s="544"/>
      <c r="BK13" s="544"/>
      <c r="BL13" s="544"/>
      <c r="BM13" s="544"/>
      <c r="BN13" s="544"/>
      <c r="BO13" s="544"/>
      <c r="BP13" s="544"/>
      <c r="BQ13" s="544"/>
      <c r="BR13" s="544"/>
      <c r="BS13" s="544"/>
      <c r="BT13" s="544"/>
      <c r="BU13" s="544"/>
      <c r="BV13" s="544"/>
      <c r="BW13" s="544"/>
      <c r="BX13" s="544"/>
      <c r="BY13" s="544"/>
      <c r="BZ13" s="543" t="s">
        <v>18</v>
      </c>
      <c r="CA13" s="544"/>
      <c r="CB13" s="544"/>
      <c r="CC13" s="544"/>
      <c r="CD13" s="544"/>
      <c r="CE13" s="544"/>
      <c r="CF13" s="543" t="s">
        <v>909</v>
      </c>
      <c r="CG13" s="544"/>
      <c r="CH13" s="544"/>
      <c r="CI13" s="544"/>
      <c r="CJ13" s="544"/>
      <c r="CK13" s="544"/>
      <c r="CL13" s="544"/>
      <c r="CM13" s="544"/>
      <c r="CN13" s="544"/>
      <c r="CO13" s="544"/>
      <c r="CP13" s="544"/>
      <c r="CQ13" s="544"/>
      <c r="CR13" s="544"/>
      <c r="CS13" s="544"/>
      <c r="CT13" s="544"/>
      <c r="CU13" s="544"/>
      <c r="CV13" s="542"/>
      <c r="CW13" s="543" t="s">
        <v>910</v>
      </c>
      <c r="CX13" s="544"/>
      <c r="CY13" s="544"/>
      <c r="CZ13" s="544"/>
      <c r="DA13" s="544"/>
      <c r="DB13" s="544"/>
      <c r="DC13" s="544"/>
      <c r="DD13" s="544"/>
      <c r="DE13" s="544"/>
      <c r="DF13" s="544"/>
      <c r="DG13" s="544"/>
      <c r="DH13" s="544"/>
      <c r="DI13" s="544"/>
      <c r="DJ13" s="544"/>
      <c r="DK13" s="544"/>
      <c r="DL13" s="544"/>
      <c r="DM13" s="544"/>
      <c r="DN13" s="544"/>
      <c r="DO13" s="544"/>
      <c r="DP13" s="544"/>
      <c r="DQ13" s="544"/>
      <c r="DR13" s="544"/>
      <c r="DS13" s="544"/>
      <c r="DT13" s="544"/>
      <c r="DU13" s="544"/>
      <c r="DV13" s="542"/>
      <c r="DW13" s="543" t="s">
        <v>911</v>
      </c>
      <c r="DX13" s="544"/>
      <c r="DY13" s="544"/>
      <c r="DZ13" s="544"/>
      <c r="EA13" s="544"/>
      <c r="EB13" s="544"/>
      <c r="EC13" s="544"/>
      <c r="ED13" s="544"/>
      <c r="EE13" s="544"/>
      <c r="EF13" s="544"/>
      <c r="EG13" s="544"/>
      <c r="EH13" s="544"/>
      <c r="EI13" s="544"/>
      <c r="EJ13" s="544"/>
      <c r="EK13" s="544"/>
      <c r="EL13" s="76"/>
    </row>
    <row r="14" spans="1:142" s="43" customFormat="1" ht="12.75" customHeight="1" x14ac:dyDescent="0.2">
      <c r="A14" s="526"/>
      <c r="B14" s="526"/>
      <c r="C14" s="526"/>
      <c r="D14" s="526"/>
      <c r="E14" s="526"/>
      <c r="F14" s="526"/>
      <c r="G14" s="526"/>
      <c r="H14" s="526"/>
      <c r="I14" s="526"/>
      <c r="J14" s="526"/>
      <c r="K14" s="526"/>
      <c r="L14" s="526"/>
      <c r="M14" s="526"/>
      <c r="N14" s="526"/>
      <c r="O14" s="526"/>
      <c r="P14" s="526"/>
      <c r="Q14" s="526"/>
      <c r="R14" s="526"/>
      <c r="S14" s="576"/>
      <c r="T14" s="577"/>
      <c r="U14" s="577"/>
      <c r="V14" s="577"/>
      <c r="W14" s="577"/>
      <c r="X14" s="577"/>
      <c r="Y14" s="577"/>
      <c r="Z14" s="577"/>
      <c r="AA14" s="577"/>
      <c r="AB14" s="577"/>
      <c r="AC14" s="577"/>
      <c r="AD14" s="577"/>
      <c r="AE14" s="577"/>
      <c r="AF14" s="577"/>
      <c r="AG14" s="577"/>
      <c r="AH14" s="577"/>
      <c r="AI14" s="577"/>
      <c r="AJ14" s="577"/>
      <c r="AK14" s="577"/>
      <c r="AL14" s="577"/>
      <c r="AM14" s="577"/>
      <c r="AN14" s="577"/>
      <c r="AO14" s="577"/>
      <c r="AP14" s="577"/>
      <c r="AQ14" s="577"/>
      <c r="AR14" s="578"/>
      <c r="AS14" s="576" t="s">
        <v>908</v>
      </c>
      <c r="AT14" s="577"/>
      <c r="AU14" s="577"/>
      <c r="AV14" s="577"/>
      <c r="AW14" s="577"/>
      <c r="AX14" s="577"/>
      <c r="AY14" s="577"/>
      <c r="AZ14" s="577"/>
      <c r="BA14" s="577"/>
      <c r="BB14" s="577"/>
      <c r="BC14" s="577"/>
      <c r="BD14" s="577"/>
      <c r="BE14" s="577"/>
      <c r="BF14" s="577"/>
      <c r="BG14" s="57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576" t="s">
        <v>21</v>
      </c>
      <c r="CA14" s="577"/>
      <c r="CB14" s="577"/>
      <c r="CC14" s="577"/>
      <c r="CD14" s="577"/>
      <c r="CE14" s="577"/>
      <c r="CF14" s="576" t="s">
        <v>498</v>
      </c>
      <c r="CG14" s="577"/>
      <c r="CH14" s="577"/>
      <c r="CI14" s="577"/>
      <c r="CJ14" s="577"/>
      <c r="CK14" s="577"/>
      <c r="CL14" s="577"/>
      <c r="CM14" s="577"/>
      <c r="CN14" s="577"/>
      <c r="CO14" s="577"/>
      <c r="CP14" s="577"/>
      <c r="CQ14" s="577"/>
      <c r="CR14" s="577"/>
      <c r="CS14" s="577"/>
      <c r="CT14" s="577"/>
      <c r="CU14" s="577"/>
      <c r="CV14" s="578"/>
      <c r="CW14" s="576"/>
      <c r="CX14" s="577"/>
      <c r="CY14" s="577"/>
      <c r="CZ14" s="577"/>
      <c r="DA14" s="577"/>
      <c r="DB14" s="577"/>
      <c r="DC14" s="577"/>
      <c r="DD14" s="577"/>
      <c r="DE14" s="577"/>
      <c r="DF14" s="577"/>
      <c r="DG14" s="577"/>
      <c r="DH14" s="577"/>
      <c r="DI14" s="577"/>
      <c r="DJ14" s="577"/>
      <c r="DK14" s="577"/>
      <c r="DL14" s="577"/>
      <c r="DM14" s="577"/>
      <c r="DN14" s="577"/>
      <c r="DO14" s="577"/>
      <c r="DP14" s="577"/>
      <c r="DQ14" s="577"/>
      <c r="DR14" s="577"/>
      <c r="DS14" s="577"/>
      <c r="DT14" s="577"/>
      <c r="DU14" s="577"/>
      <c r="DV14" s="578"/>
      <c r="DW14" s="576"/>
      <c r="DX14" s="577"/>
      <c r="DY14" s="577"/>
      <c r="DZ14" s="577"/>
      <c r="EA14" s="577"/>
      <c r="EB14" s="577"/>
      <c r="EC14" s="577"/>
      <c r="ED14" s="577"/>
      <c r="EE14" s="577"/>
      <c r="EF14" s="577"/>
      <c r="EG14" s="577"/>
      <c r="EH14" s="577"/>
      <c r="EI14" s="577"/>
      <c r="EJ14" s="577"/>
      <c r="EK14" s="577"/>
      <c r="EL14" s="76"/>
    </row>
    <row r="15" spans="1:142" s="43" customFormat="1" ht="12.75" customHeight="1" x14ac:dyDescent="0.2">
      <c r="A15" s="526"/>
      <c r="B15" s="526"/>
      <c r="C15" s="526"/>
      <c r="D15" s="526"/>
      <c r="E15" s="526"/>
      <c r="F15" s="526"/>
      <c r="G15" s="526"/>
      <c r="H15" s="526"/>
      <c r="I15" s="526"/>
      <c r="J15" s="526"/>
      <c r="K15" s="526"/>
      <c r="L15" s="526"/>
      <c r="M15" s="526"/>
      <c r="N15" s="526"/>
      <c r="O15" s="526"/>
      <c r="P15" s="526"/>
      <c r="Q15" s="526"/>
      <c r="R15" s="526"/>
      <c r="S15" s="576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7"/>
      <c r="AJ15" s="577"/>
      <c r="AK15" s="577"/>
      <c r="AL15" s="577"/>
      <c r="AM15" s="577"/>
      <c r="AN15" s="577"/>
      <c r="AO15" s="577"/>
      <c r="AP15" s="577"/>
      <c r="AQ15" s="577"/>
      <c r="AR15" s="578"/>
      <c r="AS15" s="576"/>
      <c r="AT15" s="577"/>
      <c r="AU15" s="577"/>
      <c r="AV15" s="577"/>
      <c r="AW15" s="577"/>
      <c r="AX15" s="577"/>
      <c r="AY15" s="577"/>
      <c r="AZ15" s="577"/>
      <c r="BA15" s="577"/>
      <c r="BB15" s="577"/>
      <c r="BC15" s="577"/>
      <c r="BD15" s="577"/>
      <c r="BE15" s="577"/>
      <c r="BF15" s="577"/>
      <c r="BG15" s="578"/>
      <c r="BH15" s="543" t="s">
        <v>25</v>
      </c>
      <c r="BI15" s="544"/>
      <c r="BJ15" s="544"/>
      <c r="BK15" s="544"/>
      <c r="BL15" s="544"/>
      <c r="BM15" s="544"/>
      <c r="BN15" s="544"/>
      <c r="BO15" s="544"/>
      <c r="BP15" s="544"/>
      <c r="BQ15" s="544"/>
      <c r="BR15" s="544"/>
      <c r="BS15" s="542"/>
      <c r="BT15" s="543" t="s">
        <v>26</v>
      </c>
      <c r="BU15" s="544"/>
      <c r="BV15" s="544"/>
      <c r="BW15" s="544"/>
      <c r="BX15" s="544"/>
      <c r="BY15" s="542"/>
      <c r="BZ15" s="576"/>
      <c r="CA15" s="577"/>
      <c r="CB15" s="577"/>
      <c r="CC15" s="577"/>
      <c r="CD15" s="577"/>
      <c r="CE15" s="577"/>
      <c r="CF15" s="576"/>
      <c r="CG15" s="577"/>
      <c r="CH15" s="577"/>
      <c r="CI15" s="577"/>
      <c r="CJ15" s="577"/>
      <c r="CK15" s="577"/>
      <c r="CL15" s="577"/>
      <c r="CM15" s="577"/>
      <c r="CN15" s="577"/>
      <c r="CO15" s="577"/>
      <c r="CP15" s="577"/>
      <c r="CQ15" s="577"/>
      <c r="CR15" s="577"/>
      <c r="CS15" s="577"/>
      <c r="CT15" s="577"/>
      <c r="CU15" s="577"/>
      <c r="CV15" s="578"/>
      <c r="CW15" s="576"/>
      <c r="CX15" s="577"/>
      <c r="CY15" s="577"/>
      <c r="CZ15" s="577"/>
      <c r="DA15" s="577"/>
      <c r="DB15" s="577"/>
      <c r="DC15" s="577"/>
      <c r="DD15" s="577"/>
      <c r="DE15" s="577"/>
      <c r="DF15" s="577"/>
      <c r="DG15" s="577"/>
      <c r="DH15" s="577"/>
      <c r="DI15" s="577"/>
      <c r="DJ15" s="577"/>
      <c r="DK15" s="577"/>
      <c r="DL15" s="577"/>
      <c r="DM15" s="577"/>
      <c r="DN15" s="577"/>
      <c r="DO15" s="577"/>
      <c r="DP15" s="577"/>
      <c r="DQ15" s="577"/>
      <c r="DR15" s="577"/>
      <c r="DS15" s="577"/>
      <c r="DT15" s="577"/>
      <c r="DU15" s="577"/>
      <c r="DV15" s="578"/>
      <c r="DW15" s="576"/>
      <c r="DX15" s="577"/>
      <c r="DY15" s="577"/>
      <c r="DZ15" s="577"/>
      <c r="EA15" s="577"/>
      <c r="EB15" s="577"/>
      <c r="EC15" s="577"/>
      <c r="ED15" s="577"/>
      <c r="EE15" s="577"/>
      <c r="EF15" s="577"/>
      <c r="EG15" s="577"/>
      <c r="EH15" s="577"/>
      <c r="EI15" s="577"/>
      <c r="EJ15" s="577"/>
      <c r="EK15" s="577"/>
      <c r="EL15" s="76"/>
    </row>
    <row r="16" spans="1:142" s="43" customFormat="1" ht="12.75" customHeight="1" x14ac:dyDescent="0.2">
      <c r="A16" s="526"/>
      <c r="B16" s="526"/>
      <c r="C16" s="526"/>
      <c r="D16" s="526"/>
      <c r="E16" s="526"/>
      <c r="F16" s="526"/>
      <c r="G16" s="526"/>
      <c r="H16" s="526"/>
      <c r="I16" s="526"/>
      <c r="J16" s="526"/>
      <c r="K16" s="526"/>
      <c r="L16" s="526"/>
      <c r="M16" s="526"/>
      <c r="N16" s="526"/>
      <c r="O16" s="526"/>
      <c r="P16" s="526"/>
      <c r="Q16" s="526"/>
      <c r="R16" s="526"/>
      <c r="S16" s="576"/>
      <c r="T16" s="577"/>
      <c r="U16" s="577"/>
      <c r="V16" s="577"/>
      <c r="W16" s="577"/>
      <c r="X16" s="577"/>
      <c r="Y16" s="577"/>
      <c r="Z16" s="577"/>
      <c r="AA16" s="577"/>
      <c r="AB16" s="577"/>
      <c r="AC16" s="577"/>
      <c r="AD16" s="577"/>
      <c r="AE16" s="577"/>
      <c r="AF16" s="577"/>
      <c r="AG16" s="577"/>
      <c r="AH16" s="577"/>
      <c r="AI16" s="577"/>
      <c r="AJ16" s="577"/>
      <c r="AK16" s="577"/>
      <c r="AL16" s="577"/>
      <c r="AM16" s="577"/>
      <c r="AN16" s="577"/>
      <c r="AO16" s="577"/>
      <c r="AP16" s="577"/>
      <c r="AQ16" s="577"/>
      <c r="AR16" s="578"/>
      <c r="AS16" s="576"/>
      <c r="AT16" s="577"/>
      <c r="AU16" s="577"/>
      <c r="AV16" s="577"/>
      <c r="AW16" s="577"/>
      <c r="AX16" s="577"/>
      <c r="AY16" s="577"/>
      <c r="AZ16" s="577"/>
      <c r="BA16" s="577"/>
      <c r="BB16" s="577"/>
      <c r="BC16" s="577"/>
      <c r="BD16" s="577"/>
      <c r="BE16" s="577"/>
      <c r="BF16" s="577"/>
      <c r="BG16" s="578"/>
      <c r="BH16" s="576"/>
      <c r="BI16" s="577"/>
      <c r="BJ16" s="577"/>
      <c r="BK16" s="577"/>
      <c r="BL16" s="577"/>
      <c r="BM16" s="577"/>
      <c r="BN16" s="577"/>
      <c r="BO16" s="577"/>
      <c r="BP16" s="577"/>
      <c r="BQ16" s="577"/>
      <c r="BR16" s="577"/>
      <c r="BS16" s="578"/>
      <c r="BT16" s="576" t="s">
        <v>27</v>
      </c>
      <c r="BU16" s="577"/>
      <c r="BV16" s="577"/>
      <c r="BW16" s="577"/>
      <c r="BX16" s="577"/>
      <c r="BY16" s="578"/>
      <c r="BZ16" s="576"/>
      <c r="CA16" s="577"/>
      <c r="CB16" s="577"/>
      <c r="CC16" s="577"/>
      <c r="CD16" s="577"/>
      <c r="CE16" s="577"/>
      <c r="CF16" s="576"/>
      <c r="CG16" s="577"/>
      <c r="CH16" s="577"/>
      <c r="CI16" s="577"/>
      <c r="CJ16" s="577"/>
      <c r="CK16" s="577"/>
      <c r="CL16" s="577"/>
      <c r="CM16" s="577"/>
      <c r="CN16" s="577"/>
      <c r="CO16" s="577"/>
      <c r="CP16" s="577"/>
      <c r="CQ16" s="577"/>
      <c r="CR16" s="577"/>
      <c r="CS16" s="577"/>
      <c r="CT16" s="577"/>
      <c r="CU16" s="577"/>
      <c r="CV16" s="578"/>
      <c r="CW16" s="576"/>
      <c r="CX16" s="577"/>
      <c r="CY16" s="577"/>
      <c r="CZ16" s="577"/>
      <c r="DA16" s="577"/>
      <c r="DB16" s="577"/>
      <c r="DC16" s="577"/>
      <c r="DD16" s="577"/>
      <c r="DE16" s="577"/>
      <c r="DF16" s="577"/>
      <c r="DG16" s="577"/>
      <c r="DH16" s="577"/>
      <c r="DI16" s="577"/>
      <c r="DJ16" s="577"/>
      <c r="DK16" s="577"/>
      <c r="DL16" s="577"/>
      <c r="DM16" s="577"/>
      <c r="DN16" s="577"/>
      <c r="DO16" s="577"/>
      <c r="DP16" s="577"/>
      <c r="DQ16" s="577"/>
      <c r="DR16" s="577"/>
      <c r="DS16" s="577"/>
      <c r="DT16" s="577"/>
      <c r="DU16" s="577"/>
      <c r="DV16" s="578"/>
      <c r="DW16" s="576"/>
      <c r="DX16" s="577"/>
      <c r="DY16" s="577"/>
      <c r="DZ16" s="577"/>
      <c r="EA16" s="577"/>
      <c r="EB16" s="577"/>
      <c r="EC16" s="577"/>
      <c r="ED16" s="577"/>
      <c r="EE16" s="577"/>
      <c r="EF16" s="577"/>
      <c r="EG16" s="577"/>
      <c r="EH16" s="577"/>
      <c r="EI16" s="577"/>
      <c r="EJ16" s="577"/>
      <c r="EK16" s="577"/>
      <c r="EL16" s="76"/>
    </row>
    <row r="17" spans="1:142" s="43" customFormat="1" ht="13.5" thickBot="1" x14ac:dyDescent="0.25">
      <c r="A17" s="356">
        <v>1</v>
      </c>
      <c r="B17" s="357"/>
      <c r="C17" s="357"/>
      <c r="D17" s="357"/>
      <c r="E17" s="357"/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47">
        <v>2</v>
      </c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>
        <v>3</v>
      </c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>
        <v>4</v>
      </c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>
        <v>5</v>
      </c>
      <c r="BU17" s="347"/>
      <c r="BV17" s="347"/>
      <c r="BW17" s="347"/>
      <c r="BX17" s="347"/>
      <c r="BY17" s="347"/>
      <c r="BZ17" s="347">
        <v>6</v>
      </c>
      <c r="CA17" s="347"/>
      <c r="CB17" s="347"/>
      <c r="CC17" s="347"/>
      <c r="CD17" s="347"/>
      <c r="CE17" s="347"/>
      <c r="CF17" s="347">
        <v>7</v>
      </c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>
        <v>8</v>
      </c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>
        <v>9</v>
      </c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8"/>
      <c r="EL17" s="76"/>
    </row>
    <row r="18" spans="1:142" s="43" customFormat="1" ht="15" customHeight="1" x14ac:dyDescent="0.2">
      <c r="A18" s="286" t="s">
        <v>411</v>
      </c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525" t="s">
        <v>39</v>
      </c>
      <c r="T18" s="525"/>
      <c r="U18" s="525"/>
      <c r="V18" s="525"/>
      <c r="W18" s="525"/>
      <c r="X18" s="525"/>
      <c r="Y18" s="525"/>
      <c r="Z18" s="525"/>
      <c r="AA18" s="525"/>
      <c r="AB18" s="525"/>
      <c r="AC18" s="525"/>
      <c r="AD18" s="525"/>
      <c r="AE18" s="525"/>
      <c r="AF18" s="525"/>
      <c r="AG18" s="525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  <c r="AR18" s="631"/>
      <c r="AS18" s="306" t="s">
        <v>39</v>
      </c>
      <c r="AT18" s="306"/>
      <c r="AU18" s="306"/>
      <c r="AV18" s="306"/>
      <c r="AW18" s="306"/>
      <c r="AX18" s="306"/>
      <c r="AY18" s="306"/>
      <c r="AZ18" s="306"/>
      <c r="BA18" s="306"/>
      <c r="BB18" s="306"/>
      <c r="BC18" s="306"/>
      <c r="BD18" s="306"/>
      <c r="BE18" s="306"/>
      <c r="BF18" s="306"/>
      <c r="BG18" s="306"/>
      <c r="BH18" s="525" t="s">
        <v>1485</v>
      </c>
      <c r="BI18" s="525"/>
      <c r="BJ18" s="525"/>
      <c r="BK18" s="525"/>
      <c r="BL18" s="525"/>
      <c r="BM18" s="525"/>
      <c r="BN18" s="525"/>
      <c r="BO18" s="525"/>
      <c r="BP18" s="525"/>
      <c r="BQ18" s="525"/>
      <c r="BR18" s="525"/>
      <c r="BS18" s="631"/>
      <c r="BT18" s="349" t="s">
        <v>1486</v>
      </c>
      <c r="BU18" s="350"/>
      <c r="BV18" s="350"/>
      <c r="BW18" s="350"/>
      <c r="BX18" s="350"/>
      <c r="BY18" s="350"/>
      <c r="BZ18" s="350" t="s">
        <v>40</v>
      </c>
      <c r="CA18" s="350"/>
      <c r="CB18" s="350"/>
      <c r="CC18" s="350"/>
      <c r="CD18" s="350"/>
      <c r="CE18" s="350"/>
      <c r="CF18" s="623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23"/>
      <c r="CR18" s="623"/>
      <c r="CS18" s="623"/>
      <c r="CT18" s="623"/>
      <c r="CU18" s="623"/>
      <c r="CV18" s="623"/>
      <c r="CW18" s="350" t="s">
        <v>39</v>
      </c>
      <c r="CX18" s="350"/>
      <c r="CY18" s="350"/>
      <c r="CZ18" s="350"/>
      <c r="DA18" s="350"/>
      <c r="DB18" s="350"/>
      <c r="DC18" s="350"/>
      <c r="DD18" s="350"/>
      <c r="DE18" s="350"/>
      <c r="DF18" s="350"/>
      <c r="DG18" s="350"/>
      <c r="DH18" s="350"/>
      <c r="DI18" s="350"/>
      <c r="DJ18" s="350"/>
      <c r="DK18" s="350"/>
      <c r="DL18" s="350"/>
      <c r="DM18" s="350"/>
      <c r="DN18" s="350"/>
      <c r="DO18" s="350"/>
      <c r="DP18" s="350"/>
      <c r="DQ18" s="350"/>
      <c r="DR18" s="350"/>
      <c r="DS18" s="350"/>
      <c r="DT18" s="350"/>
      <c r="DU18" s="350"/>
      <c r="DV18" s="350"/>
      <c r="DW18" s="350" t="s">
        <v>39</v>
      </c>
      <c r="DX18" s="350"/>
      <c r="DY18" s="350"/>
      <c r="DZ18" s="350"/>
      <c r="EA18" s="350"/>
      <c r="EB18" s="350"/>
      <c r="EC18" s="350"/>
      <c r="ED18" s="350"/>
      <c r="EE18" s="350"/>
      <c r="EF18" s="350"/>
      <c r="EG18" s="350"/>
      <c r="EH18" s="350"/>
      <c r="EI18" s="350"/>
      <c r="EJ18" s="350"/>
      <c r="EK18" s="749"/>
    </row>
    <row r="19" spans="1:142" s="43" customFormat="1" ht="12.75" x14ac:dyDescent="0.2">
      <c r="A19" s="313" t="s">
        <v>133</v>
      </c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525"/>
      <c r="T19" s="525"/>
      <c r="U19" s="525"/>
      <c r="V19" s="525"/>
      <c r="W19" s="525"/>
      <c r="X19" s="525"/>
      <c r="Y19" s="525"/>
      <c r="Z19" s="525"/>
      <c r="AA19" s="525"/>
      <c r="AB19" s="525"/>
      <c r="AC19" s="525"/>
      <c r="AD19" s="525"/>
      <c r="AE19" s="525"/>
      <c r="AF19" s="525"/>
      <c r="AG19" s="525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  <c r="AR19" s="631"/>
      <c r="AS19" s="306"/>
      <c r="AT19" s="306"/>
      <c r="AU19" s="306"/>
      <c r="AV19" s="306"/>
      <c r="AW19" s="306"/>
      <c r="AX19" s="306"/>
      <c r="AY19" s="306"/>
      <c r="AZ19" s="306"/>
      <c r="BA19" s="306"/>
      <c r="BB19" s="306"/>
      <c r="BC19" s="306"/>
      <c r="BD19" s="306"/>
      <c r="BE19" s="306"/>
      <c r="BF19" s="306"/>
      <c r="BG19" s="306"/>
      <c r="BH19" s="667" t="s">
        <v>1485</v>
      </c>
      <c r="BI19" s="668"/>
      <c r="BJ19" s="668"/>
      <c r="BK19" s="668"/>
      <c r="BL19" s="668"/>
      <c r="BM19" s="668"/>
      <c r="BN19" s="668"/>
      <c r="BO19" s="668"/>
      <c r="BP19" s="668"/>
      <c r="BQ19" s="668"/>
      <c r="BR19" s="668"/>
      <c r="BS19" s="669"/>
      <c r="BT19" s="305" t="s">
        <v>1486</v>
      </c>
      <c r="BU19" s="306"/>
      <c r="BV19" s="306"/>
      <c r="BW19" s="306"/>
      <c r="BX19" s="306"/>
      <c r="BY19" s="306"/>
      <c r="BZ19" s="306" t="s">
        <v>419</v>
      </c>
      <c r="CA19" s="306"/>
      <c r="CB19" s="306"/>
      <c r="CC19" s="306"/>
      <c r="CD19" s="306"/>
      <c r="CE19" s="306"/>
      <c r="CF19" s="525"/>
      <c r="CG19" s="525"/>
      <c r="CH19" s="525"/>
      <c r="CI19" s="525"/>
      <c r="CJ19" s="525"/>
      <c r="CK19" s="525"/>
      <c r="CL19" s="525"/>
      <c r="CM19" s="525"/>
      <c r="CN19" s="525"/>
      <c r="CO19" s="525"/>
      <c r="CP19" s="525"/>
      <c r="CQ19" s="525"/>
      <c r="CR19" s="525"/>
      <c r="CS19" s="525"/>
      <c r="CT19" s="525"/>
      <c r="CU19" s="525"/>
      <c r="CV19" s="525"/>
      <c r="CW19" s="306"/>
      <c r="CX19" s="306"/>
      <c r="CY19" s="306"/>
      <c r="CZ19" s="306"/>
      <c r="DA19" s="306"/>
      <c r="DB19" s="306"/>
      <c r="DC19" s="306"/>
      <c r="DD19" s="306"/>
      <c r="DE19" s="306"/>
      <c r="DF19" s="306"/>
      <c r="DG19" s="306"/>
      <c r="DH19" s="306"/>
      <c r="DI19" s="306"/>
      <c r="DJ19" s="306"/>
      <c r="DK19" s="306"/>
      <c r="DL19" s="306"/>
      <c r="DM19" s="306"/>
      <c r="DN19" s="306"/>
      <c r="DO19" s="306"/>
      <c r="DP19" s="306"/>
      <c r="DQ19" s="306"/>
      <c r="DR19" s="306"/>
      <c r="DS19" s="306"/>
      <c r="DT19" s="306"/>
      <c r="DU19" s="306"/>
      <c r="DV19" s="306"/>
      <c r="DW19" s="306"/>
      <c r="DX19" s="306"/>
      <c r="DY19" s="306"/>
      <c r="DZ19" s="306"/>
      <c r="EA19" s="306"/>
      <c r="EB19" s="306"/>
      <c r="EC19" s="306"/>
      <c r="ED19" s="306"/>
      <c r="EE19" s="306"/>
      <c r="EF19" s="306"/>
      <c r="EG19" s="306"/>
      <c r="EH19" s="306"/>
      <c r="EI19" s="306"/>
      <c r="EJ19" s="306"/>
      <c r="EK19" s="750"/>
    </row>
    <row r="20" spans="1:142" s="43" customFormat="1" ht="12.75" x14ac:dyDescent="0.2">
      <c r="A20" s="290"/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525"/>
      <c r="T20" s="525"/>
      <c r="U20" s="525"/>
      <c r="V20" s="525"/>
      <c r="W20" s="525"/>
      <c r="X20" s="525"/>
      <c r="Y20" s="525"/>
      <c r="Z20" s="525"/>
      <c r="AA20" s="525"/>
      <c r="AB20" s="525"/>
      <c r="AC20" s="525"/>
      <c r="AD20" s="525"/>
      <c r="AE20" s="525"/>
      <c r="AF20" s="525"/>
      <c r="AG20" s="525"/>
      <c r="AH20" s="525"/>
      <c r="AI20" s="525"/>
      <c r="AJ20" s="525"/>
      <c r="AK20" s="525"/>
      <c r="AL20" s="525"/>
      <c r="AM20" s="525"/>
      <c r="AN20" s="525"/>
      <c r="AO20" s="525"/>
      <c r="AP20" s="525"/>
      <c r="AQ20" s="525"/>
      <c r="AR20" s="631"/>
      <c r="AS20" s="306"/>
      <c r="AT20" s="306"/>
      <c r="AU20" s="306"/>
      <c r="AV20" s="306"/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670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671"/>
      <c r="BT20" s="305"/>
      <c r="BU20" s="306"/>
      <c r="BV20" s="306"/>
      <c r="BW20" s="306"/>
      <c r="BX20" s="306"/>
      <c r="BY20" s="306"/>
      <c r="BZ20" s="306"/>
      <c r="CA20" s="306"/>
      <c r="CB20" s="306"/>
      <c r="CC20" s="306"/>
      <c r="CD20" s="306"/>
      <c r="CE20" s="306"/>
      <c r="CF20" s="525"/>
      <c r="CG20" s="525"/>
      <c r="CH20" s="525"/>
      <c r="CI20" s="525"/>
      <c r="CJ20" s="525"/>
      <c r="CK20" s="525"/>
      <c r="CL20" s="525"/>
      <c r="CM20" s="525"/>
      <c r="CN20" s="525"/>
      <c r="CO20" s="525"/>
      <c r="CP20" s="525"/>
      <c r="CQ20" s="525"/>
      <c r="CR20" s="525"/>
      <c r="CS20" s="525"/>
      <c r="CT20" s="525"/>
      <c r="CU20" s="525"/>
      <c r="CV20" s="525"/>
      <c r="CW20" s="306"/>
      <c r="CX20" s="306"/>
      <c r="CY20" s="306"/>
      <c r="CZ20" s="306"/>
      <c r="DA20" s="306"/>
      <c r="DB20" s="306"/>
      <c r="DC20" s="306"/>
      <c r="DD20" s="306"/>
      <c r="DE20" s="306"/>
      <c r="DF20" s="306"/>
      <c r="DG20" s="306"/>
      <c r="DH20" s="306"/>
      <c r="DI20" s="306"/>
      <c r="DJ20" s="306"/>
      <c r="DK20" s="306"/>
      <c r="DL20" s="306"/>
      <c r="DM20" s="306"/>
      <c r="DN20" s="306"/>
      <c r="DO20" s="306"/>
      <c r="DP20" s="306"/>
      <c r="DQ20" s="306"/>
      <c r="DR20" s="306"/>
      <c r="DS20" s="306"/>
      <c r="DT20" s="306"/>
      <c r="DU20" s="306"/>
      <c r="DV20" s="306"/>
      <c r="DW20" s="306"/>
      <c r="DX20" s="306"/>
      <c r="DY20" s="306"/>
      <c r="DZ20" s="306"/>
      <c r="EA20" s="306"/>
      <c r="EB20" s="306"/>
      <c r="EC20" s="306"/>
      <c r="ED20" s="306"/>
      <c r="EE20" s="306"/>
      <c r="EF20" s="306"/>
      <c r="EG20" s="306"/>
      <c r="EH20" s="306"/>
      <c r="EI20" s="306"/>
      <c r="EJ20" s="306"/>
      <c r="EK20" s="750"/>
    </row>
    <row r="21" spans="1:142" s="43" customFormat="1" ht="15" customHeight="1" x14ac:dyDescent="0.2">
      <c r="A21" s="286"/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525"/>
      <c r="T21" s="525"/>
      <c r="U21" s="525"/>
      <c r="V21" s="525"/>
      <c r="W21" s="525"/>
      <c r="X21" s="525"/>
      <c r="Y21" s="525"/>
      <c r="Z21" s="525"/>
      <c r="AA21" s="525"/>
      <c r="AB21" s="525"/>
      <c r="AC21" s="525"/>
      <c r="AD21" s="525"/>
      <c r="AE21" s="525"/>
      <c r="AF21" s="525"/>
      <c r="AG21" s="525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  <c r="AR21" s="631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  <c r="BC21" s="306"/>
      <c r="BD21" s="306"/>
      <c r="BE21" s="306"/>
      <c r="BF21" s="306"/>
      <c r="BG21" s="306"/>
      <c r="BH21" s="525" t="s">
        <v>1485</v>
      </c>
      <c r="BI21" s="525"/>
      <c r="BJ21" s="525"/>
      <c r="BK21" s="525"/>
      <c r="BL21" s="525"/>
      <c r="BM21" s="525"/>
      <c r="BN21" s="525"/>
      <c r="BO21" s="525"/>
      <c r="BP21" s="525"/>
      <c r="BQ21" s="525"/>
      <c r="BR21" s="525"/>
      <c r="BS21" s="631"/>
      <c r="BT21" s="305" t="s">
        <v>1486</v>
      </c>
      <c r="BU21" s="306"/>
      <c r="BV21" s="306"/>
      <c r="BW21" s="306"/>
      <c r="BX21" s="306"/>
      <c r="BY21" s="306"/>
      <c r="BZ21" s="306"/>
      <c r="CA21" s="306"/>
      <c r="CB21" s="306"/>
      <c r="CC21" s="306"/>
      <c r="CD21" s="306"/>
      <c r="CE21" s="306"/>
      <c r="CF21" s="525"/>
      <c r="CG21" s="525"/>
      <c r="CH21" s="525"/>
      <c r="CI21" s="525"/>
      <c r="CJ21" s="525"/>
      <c r="CK21" s="525"/>
      <c r="CL21" s="525"/>
      <c r="CM21" s="525"/>
      <c r="CN21" s="525"/>
      <c r="CO21" s="525"/>
      <c r="CP21" s="525"/>
      <c r="CQ21" s="525"/>
      <c r="CR21" s="525"/>
      <c r="CS21" s="525"/>
      <c r="CT21" s="525"/>
      <c r="CU21" s="525"/>
      <c r="CV21" s="525"/>
      <c r="CW21" s="306"/>
      <c r="CX21" s="306"/>
      <c r="CY21" s="306"/>
      <c r="CZ21" s="306"/>
      <c r="DA21" s="306"/>
      <c r="DB21" s="306"/>
      <c r="DC21" s="306"/>
      <c r="DD21" s="306"/>
      <c r="DE21" s="306"/>
      <c r="DF21" s="306"/>
      <c r="DG21" s="306"/>
      <c r="DH21" s="306"/>
      <c r="DI21" s="306"/>
      <c r="DJ21" s="306"/>
      <c r="DK21" s="306"/>
      <c r="DL21" s="306"/>
      <c r="DM21" s="306"/>
      <c r="DN21" s="306"/>
      <c r="DO21" s="306"/>
      <c r="DP21" s="306"/>
      <c r="DQ21" s="306"/>
      <c r="DR21" s="306"/>
      <c r="DS21" s="306"/>
      <c r="DT21" s="306"/>
      <c r="DU21" s="306"/>
      <c r="DV21" s="306"/>
      <c r="DW21" s="306"/>
      <c r="DX21" s="306"/>
      <c r="DY21" s="306"/>
      <c r="DZ21" s="306"/>
      <c r="EA21" s="306"/>
      <c r="EB21" s="306"/>
      <c r="EC21" s="306"/>
      <c r="ED21" s="306"/>
      <c r="EE21" s="306"/>
      <c r="EF21" s="306"/>
      <c r="EG21" s="306"/>
      <c r="EH21" s="306"/>
      <c r="EI21" s="306"/>
      <c r="EJ21" s="306"/>
      <c r="EK21" s="750"/>
    </row>
    <row r="22" spans="1:142" s="43" customFormat="1" ht="15" customHeight="1" x14ac:dyDescent="0.2">
      <c r="A22" s="286" t="s">
        <v>412</v>
      </c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525" t="s">
        <v>39</v>
      </c>
      <c r="T22" s="525"/>
      <c r="U22" s="525"/>
      <c r="V22" s="525"/>
      <c r="W22" s="525"/>
      <c r="X22" s="525"/>
      <c r="Y22" s="525"/>
      <c r="Z22" s="525"/>
      <c r="AA22" s="525"/>
      <c r="AB22" s="525"/>
      <c r="AC22" s="525"/>
      <c r="AD22" s="525"/>
      <c r="AE22" s="525"/>
      <c r="AF22" s="525"/>
      <c r="AG22" s="525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  <c r="AR22" s="631"/>
      <c r="AS22" s="306" t="s">
        <v>39</v>
      </c>
      <c r="AT22" s="306"/>
      <c r="AU22" s="306"/>
      <c r="AV22" s="306"/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525" t="s">
        <v>1487</v>
      </c>
      <c r="BI22" s="525"/>
      <c r="BJ22" s="525"/>
      <c r="BK22" s="525"/>
      <c r="BL22" s="525"/>
      <c r="BM22" s="525"/>
      <c r="BN22" s="525"/>
      <c r="BO22" s="525"/>
      <c r="BP22" s="525"/>
      <c r="BQ22" s="525"/>
      <c r="BR22" s="525"/>
      <c r="BS22" s="631"/>
      <c r="BT22" s="305" t="s">
        <v>1488</v>
      </c>
      <c r="BU22" s="306"/>
      <c r="BV22" s="306"/>
      <c r="BW22" s="306"/>
      <c r="BX22" s="306"/>
      <c r="BY22" s="306"/>
      <c r="BZ22" s="306" t="s">
        <v>41</v>
      </c>
      <c r="CA22" s="306"/>
      <c r="CB22" s="306"/>
      <c r="CC22" s="306"/>
      <c r="CD22" s="306"/>
      <c r="CE22" s="306"/>
      <c r="CF22" s="525"/>
      <c r="CG22" s="525"/>
      <c r="CH22" s="525"/>
      <c r="CI22" s="525"/>
      <c r="CJ22" s="525"/>
      <c r="CK22" s="525"/>
      <c r="CL22" s="525"/>
      <c r="CM22" s="525"/>
      <c r="CN22" s="525"/>
      <c r="CO22" s="525"/>
      <c r="CP22" s="525"/>
      <c r="CQ22" s="525"/>
      <c r="CR22" s="525"/>
      <c r="CS22" s="525"/>
      <c r="CT22" s="525"/>
      <c r="CU22" s="525"/>
      <c r="CV22" s="525"/>
      <c r="CW22" s="306" t="s">
        <v>39</v>
      </c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  <c r="DV22" s="306"/>
      <c r="DW22" s="306" t="s">
        <v>39</v>
      </c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750"/>
    </row>
    <row r="23" spans="1:142" s="43" customFormat="1" ht="12.75" x14ac:dyDescent="0.2">
      <c r="A23" s="313" t="s">
        <v>133</v>
      </c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525"/>
      <c r="T23" s="525"/>
      <c r="U23" s="525"/>
      <c r="V23" s="525"/>
      <c r="W23" s="525"/>
      <c r="X23" s="525"/>
      <c r="Y23" s="525"/>
      <c r="Z23" s="525"/>
      <c r="AA23" s="525"/>
      <c r="AB23" s="525"/>
      <c r="AC23" s="525"/>
      <c r="AD23" s="525"/>
      <c r="AE23" s="525"/>
      <c r="AF23" s="525"/>
      <c r="AG23" s="525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  <c r="AR23" s="631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 t="s">
        <v>1487</v>
      </c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634"/>
      <c r="BT23" s="305" t="s">
        <v>1488</v>
      </c>
      <c r="BU23" s="306"/>
      <c r="BV23" s="306"/>
      <c r="BW23" s="306"/>
      <c r="BX23" s="306"/>
      <c r="BY23" s="306"/>
      <c r="BZ23" s="306" t="s">
        <v>420</v>
      </c>
      <c r="CA23" s="306"/>
      <c r="CB23" s="306"/>
      <c r="CC23" s="306"/>
      <c r="CD23" s="306"/>
      <c r="CE23" s="306"/>
      <c r="CF23" s="525"/>
      <c r="CG23" s="525"/>
      <c r="CH23" s="525"/>
      <c r="CI23" s="525"/>
      <c r="CJ23" s="525"/>
      <c r="CK23" s="525"/>
      <c r="CL23" s="525"/>
      <c r="CM23" s="525"/>
      <c r="CN23" s="525"/>
      <c r="CO23" s="525"/>
      <c r="CP23" s="525"/>
      <c r="CQ23" s="525"/>
      <c r="CR23" s="525"/>
      <c r="CS23" s="525"/>
      <c r="CT23" s="525"/>
      <c r="CU23" s="525"/>
      <c r="CV23" s="525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  <c r="DS23" s="306"/>
      <c r="DT23" s="306"/>
      <c r="DU23" s="306"/>
      <c r="DV23" s="306"/>
      <c r="DW23" s="306"/>
      <c r="DX23" s="306"/>
      <c r="DY23" s="306"/>
      <c r="DZ23" s="306"/>
      <c r="EA23" s="306"/>
      <c r="EB23" s="306"/>
      <c r="EC23" s="306"/>
      <c r="ED23" s="306"/>
      <c r="EE23" s="306"/>
      <c r="EF23" s="306"/>
      <c r="EG23" s="306"/>
      <c r="EH23" s="306"/>
      <c r="EI23" s="306"/>
      <c r="EJ23" s="306"/>
      <c r="EK23" s="750"/>
    </row>
    <row r="24" spans="1:142" s="43" customFormat="1" ht="12.75" x14ac:dyDescent="0.2">
      <c r="A24" s="290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525"/>
      <c r="T24" s="525"/>
      <c r="U24" s="525"/>
      <c r="V24" s="525"/>
      <c r="W24" s="525"/>
      <c r="X24" s="525"/>
      <c r="Y24" s="525"/>
      <c r="Z24" s="525"/>
      <c r="AA24" s="525"/>
      <c r="AB24" s="525"/>
      <c r="AC24" s="525"/>
      <c r="AD24" s="525"/>
      <c r="AE24" s="525"/>
      <c r="AF24" s="525"/>
      <c r="AG24" s="525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  <c r="AR24" s="631"/>
      <c r="AS24" s="306"/>
      <c r="AT24" s="306"/>
      <c r="AU24" s="306"/>
      <c r="AV24" s="306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6"/>
      <c r="BR24" s="306"/>
      <c r="BS24" s="634"/>
      <c r="BT24" s="305"/>
      <c r="BU24" s="306"/>
      <c r="BV24" s="306"/>
      <c r="BW24" s="306"/>
      <c r="BX24" s="306"/>
      <c r="BY24" s="306"/>
      <c r="BZ24" s="306"/>
      <c r="CA24" s="306"/>
      <c r="CB24" s="306"/>
      <c r="CC24" s="306"/>
      <c r="CD24" s="306"/>
      <c r="CE24" s="306"/>
      <c r="CF24" s="525"/>
      <c r="CG24" s="525"/>
      <c r="CH24" s="525"/>
      <c r="CI24" s="525"/>
      <c r="CJ24" s="525"/>
      <c r="CK24" s="525"/>
      <c r="CL24" s="525"/>
      <c r="CM24" s="525"/>
      <c r="CN24" s="525"/>
      <c r="CO24" s="525"/>
      <c r="CP24" s="525"/>
      <c r="CQ24" s="525"/>
      <c r="CR24" s="525"/>
      <c r="CS24" s="525"/>
      <c r="CT24" s="525"/>
      <c r="CU24" s="525"/>
      <c r="CV24" s="525"/>
      <c r="CW24" s="306"/>
      <c r="CX24" s="306"/>
      <c r="CY24" s="306"/>
      <c r="CZ24" s="306"/>
      <c r="DA24" s="306"/>
      <c r="DB24" s="306"/>
      <c r="DC24" s="306"/>
      <c r="DD24" s="306"/>
      <c r="DE24" s="306"/>
      <c r="DF24" s="306"/>
      <c r="DG24" s="306"/>
      <c r="DH24" s="306"/>
      <c r="DI24" s="306"/>
      <c r="DJ24" s="306"/>
      <c r="DK24" s="306"/>
      <c r="DL24" s="306"/>
      <c r="DM24" s="306"/>
      <c r="DN24" s="306"/>
      <c r="DO24" s="306"/>
      <c r="DP24" s="306"/>
      <c r="DQ24" s="306"/>
      <c r="DR24" s="306"/>
      <c r="DS24" s="306"/>
      <c r="DT24" s="306"/>
      <c r="DU24" s="306"/>
      <c r="DV24" s="306"/>
      <c r="DW24" s="306"/>
      <c r="DX24" s="306"/>
      <c r="DY24" s="306"/>
      <c r="DZ24" s="306"/>
      <c r="EA24" s="306"/>
      <c r="EB24" s="306"/>
      <c r="EC24" s="306"/>
      <c r="ED24" s="306"/>
      <c r="EE24" s="306"/>
      <c r="EF24" s="306"/>
      <c r="EG24" s="306"/>
      <c r="EH24" s="306"/>
      <c r="EI24" s="306"/>
      <c r="EJ24" s="306"/>
      <c r="EK24" s="750"/>
    </row>
    <row r="25" spans="1:142" s="43" customFormat="1" ht="15" customHeight="1" x14ac:dyDescent="0.2">
      <c r="A25" s="286"/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525"/>
      <c r="T25" s="525"/>
      <c r="U25" s="525"/>
      <c r="V25" s="525"/>
      <c r="W25" s="525"/>
      <c r="X25" s="525"/>
      <c r="Y25" s="525"/>
      <c r="Z25" s="525"/>
      <c r="AA25" s="525"/>
      <c r="AB25" s="525"/>
      <c r="AC25" s="525"/>
      <c r="AD25" s="525"/>
      <c r="AE25" s="525"/>
      <c r="AF25" s="525"/>
      <c r="AG25" s="525"/>
      <c r="AH25" s="525"/>
      <c r="AI25" s="525"/>
      <c r="AJ25" s="525"/>
      <c r="AK25" s="525"/>
      <c r="AL25" s="525"/>
      <c r="AM25" s="525"/>
      <c r="AN25" s="525"/>
      <c r="AO25" s="525"/>
      <c r="AP25" s="525"/>
      <c r="AQ25" s="525"/>
      <c r="AR25" s="631"/>
      <c r="AS25" s="306"/>
      <c r="AT25" s="306"/>
      <c r="AU25" s="306"/>
      <c r="AV25" s="306"/>
      <c r="AW25" s="306"/>
      <c r="AX25" s="306"/>
      <c r="AY25" s="306"/>
      <c r="AZ25" s="306"/>
      <c r="BA25" s="306"/>
      <c r="BB25" s="306"/>
      <c r="BC25" s="306"/>
      <c r="BD25" s="306"/>
      <c r="BE25" s="306"/>
      <c r="BF25" s="306"/>
      <c r="BG25" s="306"/>
      <c r="BH25" s="525" t="s">
        <v>1487</v>
      </c>
      <c r="BI25" s="525"/>
      <c r="BJ25" s="525"/>
      <c r="BK25" s="525"/>
      <c r="BL25" s="525"/>
      <c r="BM25" s="525"/>
      <c r="BN25" s="525"/>
      <c r="BO25" s="525"/>
      <c r="BP25" s="525"/>
      <c r="BQ25" s="525"/>
      <c r="BR25" s="525"/>
      <c r="BS25" s="631"/>
      <c r="BT25" s="305" t="s">
        <v>1488</v>
      </c>
      <c r="BU25" s="306"/>
      <c r="BV25" s="306"/>
      <c r="BW25" s="306"/>
      <c r="BX25" s="306"/>
      <c r="BY25" s="306"/>
      <c r="BZ25" s="306"/>
      <c r="CA25" s="306"/>
      <c r="CB25" s="306"/>
      <c r="CC25" s="306"/>
      <c r="CD25" s="306"/>
      <c r="CE25" s="306"/>
      <c r="CF25" s="525"/>
      <c r="CG25" s="525"/>
      <c r="CH25" s="525"/>
      <c r="CI25" s="525"/>
      <c r="CJ25" s="525"/>
      <c r="CK25" s="525"/>
      <c r="CL25" s="525"/>
      <c r="CM25" s="525"/>
      <c r="CN25" s="525"/>
      <c r="CO25" s="525"/>
      <c r="CP25" s="525"/>
      <c r="CQ25" s="525"/>
      <c r="CR25" s="525"/>
      <c r="CS25" s="525"/>
      <c r="CT25" s="525"/>
      <c r="CU25" s="525"/>
      <c r="CV25" s="525"/>
      <c r="CW25" s="306"/>
      <c r="CX25" s="306"/>
      <c r="CY25" s="306"/>
      <c r="CZ25" s="306"/>
      <c r="DA25" s="306"/>
      <c r="DB25" s="306"/>
      <c r="DC25" s="306"/>
      <c r="DD25" s="306"/>
      <c r="DE25" s="306"/>
      <c r="DF25" s="306"/>
      <c r="DG25" s="306"/>
      <c r="DH25" s="306"/>
      <c r="DI25" s="306"/>
      <c r="DJ25" s="306"/>
      <c r="DK25" s="306"/>
      <c r="DL25" s="306"/>
      <c r="DM25" s="306"/>
      <c r="DN25" s="306"/>
      <c r="DO25" s="306"/>
      <c r="DP25" s="306"/>
      <c r="DQ25" s="306"/>
      <c r="DR25" s="306"/>
      <c r="DS25" s="306"/>
      <c r="DT25" s="306"/>
      <c r="DU25" s="306"/>
      <c r="DV25" s="306"/>
      <c r="DW25" s="306"/>
      <c r="DX25" s="306"/>
      <c r="DY25" s="306"/>
      <c r="DZ25" s="306"/>
      <c r="EA25" s="306"/>
      <c r="EB25" s="306"/>
      <c r="EC25" s="306"/>
      <c r="ED25" s="306"/>
      <c r="EE25" s="306"/>
      <c r="EF25" s="306"/>
      <c r="EG25" s="306"/>
      <c r="EH25" s="306"/>
      <c r="EI25" s="306"/>
      <c r="EJ25" s="306"/>
      <c r="EK25" s="750"/>
    </row>
    <row r="26" spans="1:142" s="43" customFormat="1" ht="12.75" x14ac:dyDescent="0.2">
      <c r="A26" s="304" t="s">
        <v>413</v>
      </c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525" t="s">
        <v>39</v>
      </c>
      <c r="T26" s="525"/>
      <c r="U26" s="525"/>
      <c r="V26" s="525"/>
      <c r="W26" s="525"/>
      <c r="X26" s="525"/>
      <c r="Y26" s="525"/>
      <c r="Z26" s="525"/>
      <c r="AA26" s="525"/>
      <c r="AB26" s="525"/>
      <c r="AC26" s="525"/>
      <c r="AD26" s="525"/>
      <c r="AE26" s="525"/>
      <c r="AF26" s="525"/>
      <c r="AG26" s="525"/>
      <c r="AH26" s="525"/>
      <c r="AI26" s="525"/>
      <c r="AJ26" s="525"/>
      <c r="AK26" s="525"/>
      <c r="AL26" s="525"/>
      <c r="AM26" s="525"/>
      <c r="AN26" s="525"/>
      <c r="AO26" s="525"/>
      <c r="AP26" s="525"/>
      <c r="AQ26" s="525"/>
      <c r="AR26" s="631"/>
      <c r="AS26" s="306" t="s">
        <v>39</v>
      </c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06" t="s">
        <v>1489</v>
      </c>
      <c r="BI26" s="306"/>
      <c r="BJ26" s="306"/>
      <c r="BK26" s="306"/>
      <c r="BL26" s="306"/>
      <c r="BM26" s="306"/>
      <c r="BN26" s="306"/>
      <c r="BO26" s="306"/>
      <c r="BP26" s="306"/>
      <c r="BQ26" s="306"/>
      <c r="BR26" s="306"/>
      <c r="BS26" s="634"/>
      <c r="BT26" s="305" t="s">
        <v>1490</v>
      </c>
      <c r="BU26" s="306"/>
      <c r="BV26" s="306"/>
      <c r="BW26" s="306"/>
      <c r="BX26" s="306"/>
      <c r="BY26" s="306"/>
      <c r="BZ26" s="306" t="s">
        <v>168</v>
      </c>
      <c r="CA26" s="306"/>
      <c r="CB26" s="306"/>
      <c r="CC26" s="306"/>
      <c r="CD26" s="306"/>
      <c r="CE26" s="306"/>
      <c r="CF26" s="525"/>
      <c r="CG26" s="525"/>
      <c r="CH26" s="525"/>
      <c r="CI26" s="525"/>
      <c r="CJ26" s="525"/>
      <c r="CK26" s="525"/>
      <c r="CL26" s="525"/>
      <c r="CM26" s="525"/>
      <c r="CN26" s="525"/>
      <c r="CO26" s="525"/>
      <c r="CP26" s="525"/>
      <c r="CQ26" s="525"/>
      <c r="CR26" s="525"/>
      <c r="CS26" s="525"/>
      <c r="CT26" s="525"/>
      <c r="CU26" s="525"/>
      <c r="CV26" s="525"/>
      <c r="CW26" s="306" t="s">
        <v>39</v>
      </c>
      <c r="CX26" s="306"/>
      <c r="CY26" s="306"/>
      <c r="CZ26" s="306"/>
      <c r="DA26" s="306"/>
      <c r="DB26" s="306"/>
      <c r="DC26" s="306"/>
      <c r="DD26" s="306"/>
      <c r="DE26" s="306"/>
      <c r="DF26" s="306"/>
      <c r="DG26" s="306"/>
      <c r="DH26" s="306"/>
      <c r="DI26" s="306"/>
      <c r="DJ26" s="306"/>
      <c r="DK26" s="306"/>
      <c r="DL26" s="306"/>
      <c r="DM26" s="306"/>
      <c r="DN26" s="306"/>
      <c r="DO26" s="306"/>
      <c r="DP26" s="306"/>
      <c r="DQ26" s="306"/>
      <c r="DR26" s="306"/>
      <c r="DS26" s="306"/>
      <c r="DT26" s="306"/>
      <c r="DU26" s="306"/>
      <c r="DV26" s="306"/>
      <c r="DW26" s="306" t="s">
        <v>39</v>
      </c>
      <c r="DX26" s="306"/>
      <c r="DY26" s="306"/>
      <c r="DZ26" s="306"/>
      <c r="EA26" s="306"/>
      <c r="EB26" s="306"/>
      <c r="EC26" s="306"/>
      <c r="ED26" s="306"/>
      <c r="EE26" s="306"/>
      <c r="EF26" s="306"/>
      <c r="EG26" s="306"/>
      <c r="EH26" s="306"/>
      <c r="EI26" s="306"/>
      <c r="EJ26" s="306"/>
      <c r="EK26" s="750"/>
    </row>
    <row r="27" spans="1:142" s="43" customFormat="1" ht="12.75" x14ac:dyDescent="0.2">
      <c r="A27" s="290" t="s">
        <v>414</v>
      </c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525"/>
      <c r="T27" s="525"/>
      <c r="U27" s="525"/>
      <c r="V27" s="525"/>
      <c r="W27" s="525"/>
      <c r="X27" s="525"/>
      <c r="Y27" s="525"/>
      <c r="Z27" s="525"/>
      <c r="AA27" s="525"/>
      <c r="AB27" s="525"/>
      <c r="AC27" s="525"/>
      <c r="AD27" s="525"/>
      <c r="AE27" s="525"/>
      <c r="AF27" s="525"/>
      <c r="AG27" s="525"/>
      <c r="AH27" s="525"/>
      <c r="AI27" s="525"/>
      <c r="AJ27" s="525"/>
      <c r="AK27" s="525"/>
      <c r="AL27" s="525"/>
      <c r="AM27" s="525"/>
      <c r="AN27" s="525"/>
      <c r="AO27" s="525"/>
      <c r="AP27" s="525"/>
      <c r="AQ27" s="525"/>
      <c r="AR27" s="631"/>
      <c r="AS27" s="306"/>
      <c r="AT27" s="306"/>
      <c r="AU27" s="306"/>
      <c r="AV27" s="306"/>
      <c r="AW27" s="306"/>
      <c r="AX27" s="306"/>
      <c r="AY27" s="306"/>
      <c r="AZ27" s="306"/>
      <c r="BA27" s="306"/>
      <c r="BB27" s="306"/>
      <c r="BC27" s="306"/>
      <c r="BD27" s="306"/>
      <c r="BE27" s="306"/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6"/>
      <c r="BQ27" s="306"/>
      <c r="BR27" s="306"/>
      <c r="BS27" s="634"/>
      <c r="BT27" s="305"/>
      <c r="BU27" s="306"/>
      <c r="BV27" s="306"/>
      <c r="BW27" s="306"/>
      <c r="BX27" s="306"/>
      <c r="BY27" s="306"/>
      <c r="BZ27" s="306"/>
      <c r="CA27" s="306"/>
      <c r="CB27" s="306"/>
      <c r="CC27" s="306"/>
      <c r="CD27" s="306"/>
      <c r="CE27" s="306"/>
      <c r="CF27" s="525"/>
      <c r="CG27" s="525"/>
      <c r="CH27" s="525"/>
      <c r="CI27" s="525"/>
      <c r="CJ27" s="525"/>
      <c r="CK27" s="525"/>
      <c r="CL27" s="525"/>
      <c r="CM27" s="525"/>
      <c r="CN27" s="525"/>
      <c r="CO27" s="525"/>
      <c r="CP27" s="525"/>
      <c r="CQ27" s="525"/>
      <c r="CR27" s="525"/>
      <c r="CS27" s="525"/>
      <c r="CT27" s="525"/>
      <c r="CU27" s="525"/>
      <c r="CV27" s="525"/>
      <c r="CW27" s="306"/>
      <c r="CX27" s="306"/>
      <c r="CY27" s="306"/>
      <c r="CZ27" s="306"/>
      <c r="DA27" s="306"/>
      <c r="DB27" s="306"/>
      <c r="DC27" s="306"/>
      <c r="DD27" s="306"/>
      <c r="DE27" s="306"/>
      <c r="DF27" s="306"/>
      <c r="DG27" s="306"/>
      <c r="DH27" s="306"/>
      <c r="DI27" s="306"/>
      <c r="DJ27" s="306"/>
      <c r="DK27" s="306"/>
      <c r="DL27" s="306"/>
      <c r="DM27" s="306"/>
      <c r="DN27" s="306"/>
      <c r="DO27" s="306"/>
      <c r="DP27" s="306"/>
      <c r="DQ27" s="306"/>
      <c r="DR27" s="306"/>
      <c r="DS27" s="306"/>
      <c r="DT27" s="306"/>
      <c r="DU27" s="306"/>
      <c r="DV27" s="306"/>
      <c r="DW27" s="306"/>
      <c r="DX27" s="306"/>
      <c r="DY27" s="306"/>
      <c r="DZ27" s="306"/>
      <c r="EA27" s="306"/>
      <c r="EB27" s="306"/>
      <c r="EC27" s="306"/>
      <c r="ED27" s="306"/>
      <c r="EE27" s="306"/>
      <c r="EF27" s="306"/>
      <c r="EG27" s="306"/>
      <c r="EH27" s="306"/>
      <c r="EI27" s="306"/>
      <c r="EJ27" s="306"/>
      <c r="EK27" s="750"/>
    </row>
    <row r="28" spans="1:142" s="43" customFormat="1" ht="12.75" x14ac:dyDescent="0.2">
      <c r="A28" s="313" t="s">
        <v>133</v>
      </c>
      <c r="B28" s="313"/>
      <c r="C28" s="313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525"/>
      <c r="T28" s="525"/>
      <c r="U28" s="525"/>
      <c r="V28" s="525"/>
      <c r="W28" s="525"/>
      <c r="X28" s="525"/>
      <c r="Y28" s="525"/>
      <c r="Z28" s="525"/>
      <c r="AA28" s="525"/>
      <c r="AB28" s="525"/>
      <c r="AC28" s="525"/>
      <c r="AD28" s="525"/>
      <c r="AE28" s="525"/>
      <c r="AF28" s="525"/>
      <c r="AG28" s="525"/>
      <c r="AH28" s="525"/>
      <c r="AI28" s="525"/>
      <c r="AJ28" s="525"/>
      <c r="AK28" s="525"/>
      <c r="AL28" s="525"/>
      <c r="AM28" s="525"/>
      <c r="AN28" s="525"/>
      <c r="AO28" s="525"/>
      <c r="AP28" s="525"/>
      <c r="AQ28" s="525"/>
      <c r="AR28" s="631"/>
      <c r="AS28" s="306"/>
      <c r="AT28" s="306"/>
      <c r="AU28" s="306"/>
      <c r="AV28" s="306"/>
      <c r="AW28" s="306"/>
      <c r="AX28" s="306"/>
      <c r="AY28" s="306"/>
      <c r="AZ28" s="306"/>
      <c r="BA28" s="306"/>
      <c r="BB28" s="306"/>
      <c r="BC28" s="306"/>
      <c r="BD28" s="306"/>
      <c r="BE28" s="306"/>
      <c r="BF28" s="306"/>
      <c r="BG28" s="306"/>
      <c r="BH28" s="306" t="s">
        <v>1489</v>
      </c>
      <c r="BI28" s="306"/>
      <c r="BJ28" s="306"/>
      <c r="BK28" s="306"/>
      <c r="BL28" s="306"/>
      <c r="BM28" s="306"/>
      <c r="BN28" s="306"/>
      <c r="BO28" s="306"/>
      <c r="BP28" s="306"/>
      <c r="BQ28" s="306"/>
      <c r="BR28" s="306"/>
      <c r="BS28" s="634"/>
      <c r="BT28" s="305" t="s">
        <v>1490</v>
      </c>
      <c r="BU28" s="306"/>
      <c r="BV28" s="306"/>
      <c r="BW28" s="306"/>
      <c r="BX28" s="306"/>
      <c r="BY28" s="306"/>
      <c r="BZ28" s="306" t="s">
        <v>421</v>
      </c>
      <c r="CA28" s="306"/>
      <c r="CB28" s="306"/>
      <c r="CC28" s="306"/>
      <c r="CD28" s="306"/>
      <c r="CE28" s="306"/>
      <c r="CF28" s="525"/>
      <c r="CG28" s="525"/>
      <c r="CH28" s="525"/>
      <c r="CI28" s="525"/>
      <c r="CJ28" s="525"/>
      <c r="CK28" s="525"/>
      <c r="CL28" s="525"/>
      <c r="CM28" s="525"/>
      <c r="CN28" s="525"/>
      <c r="CO28" s="525"/>
      <c r="CP28" s="525"/>
      <c r="CQ28" s="525"/>
      <c r="CR28" s="525"/>
      <c r="CS28" s="525"/>
      <c r="CT28" s="525"/>
      <c r="CU28" s="525"/>
      <c r="CV28" s="525"/>
      <c r="CW28" s="306"/>
      <c r="CX28" s="306"/>
      <c r="CY28" s="306"/>
      <c r="CZ28" s="306"/>
      <c r="DA28" s="306"/>
      <c r="DB28" s="306"/>
      <c r="DC28" s="306"/>
      <c r="DD28" s="306"/>
      <c r="DE28" s="306"/>
      <c r="DF28" s="306"/>
      <c r="DG28" s="306"/>
      <c r="DH28" s="306"/>
      <c r="DI28" s="306"/>
      <c r="DJ28" s="306"/>
      <c r="DK28" s="306"/>
      <c r="DL28" s="306"/>
      <c r="DM28" s="306"/>
      <c r="DN28" s="306"/>
      <c r="DO28" s="306"/>
      <c r="DP28" s="306"/>
      <c r="DQ28" s="306"/>
      <c r="DR28" s="306"/>
      <c r="DS28" s="306"/>
      <c r="DT28" s="306"/>
      <c r="DU28" s="306"/>
      <c r="DV28" s="306"/>
      <c r="DW28" s="306"/>
      <c r="DX28" s="306"/>
      <c r="DY28" s="306"/>
      <c r="DZ28" s="306"/>
      <c r="EA28" s="306"/>
      <c r="EB28" s="306"/>
      <c r="EC28" s="306"/>
      <c r="ED28" s="306"/>
      <c r="EE28" s="306"/>
      <c r="EF28" s="306"/>
      <c r="EG28" s="306"/>
      <c r="EH28" s="306"/>
      <c r="EI28" s="306"/>
      <c r="EJ28" s="306"/>
      <c r="EK28" s="750"/>
    </row>
    <row r="29" spans="1:142" s="43" customFormat="1" ht="12.75" x14ac:dyDescent="0.2">
      <c r="A29" s="290"/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25"/>
      <c r="AD29" s="525"/>
      <c r="AE29" s="525"/>
      <c r="AF29" s="525"/>
      <c r="AG29" s="525"/>
      <c r="AH29" s="525"/>
      <c r="AI29" s="525"/>
      <c r="AJ29" s="525"/>
      <c r="AK29" s="525"/>
      <c r="AL29" s="525"/>
      <c r="AM29" s="525"/>
      <c r="AN29" s="525"/>
      <c r="AO29" s="525"/>
      <c r="AP29" s="525"/>
      <c r="AQ29" s="525"/>
      <c r="AR29" s="631"/>
      <c r="AS29" s="306"/>
      <c r="AT29" s="306"/>
      <c r="AU29" s="306"/>
      <c r="AV29" s="306"/>
      <c r="AW29" s="306"/>
      <c r="AX29" s="306"/>
      <c r="AY29" s="306"/>
      <c r="AZ29" s="306"/>
      <c r="BA29" s="306"/>
      <c r="BB29" s="306"/>
      <c r="BC29" s="306"/>
      <c r="BD29" s="306"/>
      <c r="BE29" s="306"/>
      <c r="BF29" s="306"/>
      <c r="BG29" s="306"/>
      <c r="BH29" s="306"/>
      <c r="BI29" s="306"/>
      <c r="BJ29" s="306"/>
      <c r="BK29" s="306"/>
      <c r="BL29" s="306"/>
      <c r="BM29" s="306"/>
      <c r="BN29" s="306"/>
      <c r="BO29" s="306"/>
      <c r="BP29" s="306"/>
      <c r="BQ29" s="306"/>
      <c r="BR29" s="306"/>
      <c r="BS29" s="634"/>
      <c r="BT29" s="305"/>
      <c r="BU29" s="306"/>
      <c r="BV29" s="306"/>
      <c r="BW29" s="306"/>
      <c r="BX29" s="306"/>
      <c r="BY29" s="306"/>
      <c r="BZ29" s="306"/>
      <c r="CA29" s="306"/>
      <c r="CB29" s="306"/>
      <c r="CC29" s="306"/>
      <c r="CD29" s="306"/>
      <c r="CE29" s="306"/>
      <c r="CF29" s="525"/>
      <c r="CG29" s="525"/>
      <c r="CH29" s="525"/>
      <c r="CI29" s="525"/>
      <c r="CJ29" s="525"/>
      <c r="CK29" s="525"/>
      <c r="CL29" s="525"/>
      <c r="CM29" s="525"/>
      <c r="CN29" s="525"/>
      <c r="CO29" s="525"/>
      <c r="CP29" s="525"/>
      <c r="CQ29" s="525"/>
      <c r="CR29" s="525"/>
      <c r="CS29" s="525"/>
      <c r="CT29" s="525"/>
      <c r="CU29" s="525"/>
      <c r="CV29" s="525"/>
      <c r="CW29" s="306"/>
      <c r="CX29" s="306"/>
      <c r="CY29" s="306"/>
      <c r="CZ29" s="306"/>
      <c r="DA29" s="306"/>
      <c r="DB29" s="306"/>
      <c r="DC29" s="306"/>
      <c r="DD29" s="306"/>
      <c r="DE29" s="306"/>
      <c r="DF29" s="306"/>
      <c r="DG29" s="306"/>
      <c r="DH29" s="306"/>
      <c r="DI29" s="306"/>
      <c r="DJ29" s="306"/>
      <c r="DK29" s="306"/>
      <c r="DL29" s="306"/>
      <c r="DM29" s="306"/>
      <c r="DN29" s="306"/>
      <c r="DO29" s="306"/>
      <c r="DP29" s="306"/>
      <c r="DQ29" s="306"/>
      <c r="DR29" s="306"/>
      <c r="DS29" s="306"/>
      <c r="DT29" s="306"/>
      <c r="DU29" s="306"/>
      <c r="DV29" s="306"/>
      <c r="DW29" s="306"/>
      <c r="DX29" s="306"/>
      <c r="DY29" s="306"/>
      <c r="DZ29" s="306"/>
      <c r="EA29" s="306"/>
      <c r="EB29" s="306"/>
      <c r="EC29" s="306"/>
      <c r="ED29" s="306"/>
      <c r="EE29" s="306"/>
      <c r="EF29" s="306"/>
      <c r="EG29" s="306"/>
      <c r="EH29" s="306"/>
      <c r="EI29" s="306"/>
      <c r="EJ29" s="306"/>
      <c r="EK29" s="750"/>
    </row>
    <row r="30" spans="1:142" s="43" customFormat="1" ht="15" customHeight="1" x14ac:dyDescent="0.2">
      <c r="A30" s="286"/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525"/>
      <c r="T30" s="525"/>
      <c r="U30" s="525"/>
      <c r="V30" s="525"/>
      <c r="W30" s="525"/>
      <c r="X30" s="525"/>
      <c r="Y30" s="525"/>
      <c r="Z30" s="525"/>
      <c r="AA30" s="525"/>
      <c r="AB30" s="525"/>
      <c r="AC30" s="525"/>
      <c r="AD30" s="525"/>
      <c r="AE30" s="525"/>
      <c r="AF30" s="525"/>
      <c r="AG30" s="525"/>
      <c r="AH30" s="525"/>
      <c r="AI30" s="525"/>
      <c r="AJ30" s="525"/>
      <c r="AK30" s="525"/>
      <c r="AL30" s="525"/>
      <c r="AM30" s="525"/>
      <c r="AN30" s="525"/>
      <c r="AO30" s="525"/>
      <c r="AP30" s="525"/>
      <c r="AQ30" s="525"/>
      <c r="AR30" s="631"/>
      <c r="AS30" s="306"/>
      <c r="AT30" s="306"/>
      <c r="AU30" s="306"/>
      <c r="AV30" s="306"/>
      <c r="AW30" s="306"/>
      <c r="AX30" s="306"/>
      <c r="AY30" s="306"/>
      <c r="AZ30" s="306"/>
      <c r="BA30" s="306"/>
      <c r="BB30" s="306"/>
      <c r="BC30" s="306"/>
      <c r="BD30" s="306"/>
      <c r="BE30" s="306"/>
      <c r="BF30" s="306"/>
      <c r="BG30" s="306"/>
      <c r="BH30" s="525" t="s">
        <v>1489</v>
      </c>
      <c r="BI30" s="525"/>
      <c r="BJ30" s="525"/>
      <c r="BK30" s="525"/>
      <c r="BL30" s="525"/>
      <c r="BM30" s="525"/>
      <c r="BN30" s="525"/>
      <c r="BO30" s="525"/>
      <c r="BP30" s="525"/>
      <c r="BQ30" s="525"/>
      <c r="BR30" s="525"/>
      <c r="BS30" s="631"/>
      <c r="BT30" s="305" t="s">
        <v>1490</v>
      </c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525"/>
      <c r="CG30" s="525"/>
      <c r="CH30" s="525"/>
      <c r="CI30" s="525"/>
      <c r="CJ30" s="525"/>
      <c r="CK30" s="525"/>
      <c r="CL30" s="525"/>
      <c r="CM30" s="525"/>
      <c r="CN30" s="525"/>
      <c r="CO30" s="525"/>
      <c r="CP30" s="525"/>
      <c r="CQ30" s="525"/>
      <c r="CR30" s="525"/>
      <c r="CS30" s="525"/>
      <c r="CT30" s="525"/>
      <c r="CU30" s="525"/>
      <c r="CV30" s="525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  <c r="DS30" s="306"/>
      <c r="DT30" s="306"/>
      <c r="DU30" s="306"/>
      <c r="DV30" s="306"/>
      <c r="DW30" s="306"/>
      <c r="DX30" s="306"/>
      <c r="DY30" s="306"/>
      <c r="DZ30" s="306"/>
      <c r="EA30" s="306"/>
      <c r="EB30" s="306"/>
      <c r="EC30" s="306"/>
      <c r="ED30" s="306"/>
      <c r="EE30" s="306"/>
      <c r="EF30" s="306"/>
      <c r="EG30" s="306"/>
      <c r="EH30" s="306"/>
      <c r="EI30" s="306"/>
      <c r="EJ30" s="306"/>
      <c r="EK30" s="750"/>
    </row>
    <row r="31" spans="1:142" s="43" customFormat="1" ht="12.75" x14ac:dyDescent="0.2">
      <c r="A31" s="304" t="s">
        <v>415</v>
      </c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525" t="s">
        <v>39</v>
      </c>
      <c r="T31" s="525"/>
      <c r="U31" s="525"/>
      <c r="V31" s="525"/>
      <c r="W31" s="525"/>
      <c r="X31" s="525"/>
      <c r="Y31" s="525"/>
      <c r="Z31" s="525"/>
      <c r="AA31" s="525"/>
      <c r="AB31" s="525"/>
      <c r="AC31" s="525"/>
      <c r="AD31" s="525"/>
      <c r="AE31" s="525"/>
      <c r="AF31" s="525"/>
      <c r="AG31" s="525"/>
      <c r="AH31" s="525"/>
      <c r="AI31" s="525"/>
      <c r="AJ31" s="525"/>
      <c r="AK31" s="525"/>
      <c r="AL31" s="525"/>
      <c r="AM31" s="525"/>
      <c r="AN31" s="525"/>
      <c r="AO31" s="525"/>
      <c r="AP31" s="525"/>
      <c r="AQ31" s="525"/>
      <c r="AR31" s="631"/>
      <c r="AS31" s="306" t="s">
        <v>39</v>
      </c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/>
      <c r="BG31" s="306"/>
      <c r="BH31" s="306" t="s">
        <v>1487</v>
      </c>
      <c r="BI31" s="306"/>
      <c r="BJ31" s="306"/>
      <c r="BK31" s="306"/>
      <c r="BL31" s="306"/>
      <c r="BM31" s="306"/>
      <c r="BN31" s="306"/>
      <c r="BO31" s="306"/>
      <c r="BP31" s="306"/>
      <c r="BQ31" s="306"/>
      <c r="BR31" s="306"/>
      <c r="BS31" s="634"/>
      <c r="BT31" s="305" t="s">
        <v>1488</v>
      </c>
      <c r="BU31" s="306"/>
      <c r="BV31" s="306"/>
      <c r="BW31" s="306"/>
      <c r="BX31" s="306"/>
      <c r="BY31" s="306"/>
      <c r="BZ31" s="306" t="s">
        <v>160</v>
      </c>
      <c r="CA31" s="306"/>
      <c r="CB31" s="306"/>
      <c r="CC31" s="306"/>
      <c r="CD31" s="306"/>
      <c r="CE31" s="306"/>
      <c r="CF31" s="525"/>
      <c r="CG31" s="525"/>
      <c r="CH31" s="525"/>
      <c r="CI31" s="525"/>
      <c r="CJ31" s="525"/>
      <c r="CK31" s="525"/>
      <c r="CL31" s="525"/>
      <c r="CM31" s="525"/>
      <c r="CN31" s="525"/>
      <c r="CO31" s="525"/>
      <c r="CP31" s="525"/>
      <c r="CQ31" s="525"/>
      <c r="CR31" s="525"/>
      <c r="CS31" s="525"/>
      <c r="CT31" s="525"/>
      <c r="CU31" s="525"/>
      <c r="CV31" s="525"/>
      <c r="CW31" s="306" t="s">
        <v>39</v>
      </c>
      <c r="CX31" s="306"/>
      <c r="CY31" s="306"/>
      <c r="CZ31" s="306"/>
      <c r="DA31" s="306"/>
      <c r="DB31" s="306"/>
      <c r="DC31" s="306"/>
      <c r="DD31" s="306"/>
      <c r="DE31" s="306"/>
      <c r="DF31" s="306"/>
      <c r="DG31" s="306"/>
      <c r="DH31" s="306"/>
      <c r="DI31" s="306"/>
      <c r="DJ31" s="306"/>
      <c r="DK31" s="306"/>
      <c r="DL31" s="306"/>
      <c r="DM31" s="306"/>
      <c r="DN31" s="306"/>
      <c r="DO31" s="306"/>
      <c r="DP31" s="306"/>
      <c r="DQ31" s="306"/>
      <c r="DR31" s="306"/>
      <c r="DS31" s="306"/>
      <c r="DT31" s="306"/>
      <c r="DU31" s="306"/>
      <c r="DV31" s="306"/>
      <c r="DW31" s="306" t="s">
        <v>39</v>
      </c>
      <c r="DX31" s="306"/>
      <c r="DY31" s="306"/>
      <c r="DZ31" s="306"/>
      <c r="EA31" s="306"/>
      <c r="EB31" s="306"/>
      <c r="EC31" s="306"/>
      <c r="ED31" s="306"/>
      <c r="EE31" s="306"/>
      <c r="EF31" s="306"/>
      <c r="EG31" s="306"/>
      <c r="EH31" s="306"/>
      <c r="EI31" s="306"/>
      <c r="EJ31" s="306"/>
      <c r="EK31" s="750"/>
    </row>
    <row r="32" spans="1:142" s="43" customFormat="1" ht="12.75" x14ac:dyDescent="0.2">
      <c r="A32" s="290" t="s">
        <v>416</v>
      </c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525"/>
      <c r="T32" s="525"/>
      <c r="U32" s="525"/>
      <c r="V32" s="525"/>
      <c r="W32" s="525"/>
      <c r="X32" s="525"/>
      <c r="Y32" s="525"/>
      <c r="Z32" s="525"/>
      <c r="AA32" s="525"/>
      <c r="AB32" s="525"/>
      <c r="AC32" s="525"/>
      <c r="AD32" s="525"/>
      <c r="AE32" s="525"/>
      <c r="AF32" s="525"/>
      <c r="AG32" s="525"/>
      <c r="AH32" s="525"/>
      <c r="AI32" s="525"/>
      <c r="AJ32" s="525"/>
      <c r="AK32" s="525"/>
      <c r="AL32" s="525"/>
      <c r="AM32" s="525"/>
      <c r="AN32" s="525"/>
      <c r="AO32" s="525"/>
      <c r="AP32" s="525"/>
      <c r="AQ32" s="525"/>
      <c r="AR32" s="631"/>
      <c r="AS32" s="306"/>
      <c r="AT32" s="306"/>
      <c r="AU32" s="306"/>
      <c r="AV32" s="306"/>
      <c r="AW32" s="306"/>
      <c r="AX32" s="306"/>
      <c r="AY32" s="306"/>
      <c r="AZ32" s="306"/>
      <c r="BA32" s="306"/>
      <c r="BB32" s="306"/>
      <c r="BC32" s="306"/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/>
      <c r="BQ32" s="306"/>
      <c r="BR32" s="306"/>
      <c r="BS32" s="634"/>
      <c r="BT32" s="305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525"/>
      <c r="CG32" s="525"/>
      <c r="CH32" s="525"/>
      <c r="CI32" s="525"/>
      <c r="CJ32" s="525"/>
      <c r="CK32" s="525"/>
      <c r="CL32" s="525"/>
      <c r="CM32" s="525"/>
      <c r="CN32" s="525"/>
      <c r="CO32" s="525"/>
      <c r="CP32" s="525"/>
      <c r="CQ32" s="525"/>
      <c r="CR32" s="525"/>
      <c r="CS32" s="525"/>
      <c r="CT32" s="525"/>
      <c r="CU32" s="525"/>
      <c r="CV32" s="525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  <c r="DS32" s="306"/>
      <c r="DT32" s="306"/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/>
      <c r="EF32" s="306"/>
      <c r="EG32" s="306"/>
      <c r="EH32" s="306"/>
      <c r="EI32" s="306"/>
      <c r="EJ32" s="306"/>
      <c r="EK32" s="750"/>
    </row>
    <row r="33" spans="1:141" s="43" customFormat="1" ht="12.75" x14ac:dyDescent="0.2">
      <c r="A33" s="313" t="s">
        <v>133</v>
      </c>
      <c r="B33" s="313"/>
      <c r="C33" s="313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525"/>
      <c r="T33" s="525"/>
      <c r="U33" s="525"/>
      <c r="V33" s="525"/>
      <c r="W33" s="525"/>
      <c r="X33" s="525"/>
      <c r="Y33" s="525"/>
      <c r="Z33" s="525"/>
      <c r="AA33" s="525"/>
      <c r="AB33" s="525"/>
      <c r="AC33" s="525"/>
      <c r="AD33" s="525"/>
      <c r="AE33" s="525"/>
      <c r="AF33" s="525"/>
      <c r="AG33" s="525"/>
      <c r="AH33" s="525"/>
      <c r="AI33" s="525"/>
      <c r="AJ33" s="525"/>
      <c r="AK33" s="525"/>
      <c r="AL33" s="525"/>
      <c r="AM33" s="525"/>
      <c r="AN33" s="525"/>
      <c r="AO33" s="525"/>
      <c r="AP33" s="525"/>
      <c r="AQ33" s="525"/>
      <c r="AR33" s="631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06" t="s">
        <v>1487</v>
      </c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634"/>
      <c r="BT33" s="305" t="s">
        <v>1488</v>
      </c>
      <c r="BU33" s="306"/>
      <c r="BV33" s="306"/>
      <c r="BW33" s="306"/>
      <c r="BX33" s="306"/>
      <c r="BY33" s="306"/>
      <c r="BZ33" s="306" t="s">
        <v>422</v>
      </c>
      <c r="CA33" s="306"/>
      <c r="CB33" s="306"/>
      <c r="CC33" s="306"/>
      <c r="CD33" s="306"/>
      <c r="CE33" s="306"/>
      <c r="CF33" s="525"/>
      <c r="CG33" s="525"/>
      <c r="CH33" s="525"/>
      <c r="CI33" s="525"/>
      <c r="CJ33" s="525"/>
      <c r="CK33" s="525"/>
      <c r="CL33" s="525"/>
      <c r="CM33" s="525"/>
      <c r="CN33" s="525"/>
      <c r="CO33" s="525"/>
      <c r="CP33" s="525"/>
      <c r="CQ33" s="525"/>
      <c r="CR33" s="525"/>
      <c r="CS33" s="525"/>
      <c r="CT33" s="525"/>
      <c r="CU33" s="525"/>
      <c r="CV33" s="525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  <c r="DS33" s="306"/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306"/>
      <c r="EG33" s="306"/>
      <c r="EH33" s="306"/>
      <c r="EI33" s="306"/>
      <c r="EJ33" s="306"/>
      <c r="EK33" s="750"/>
    </row>
    <row r="34" spans="1:141" s="43" customFormat="1" ht="12.75" x14ac:dyDescent="0.2">
      <c r="A34" s="290"/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525"/>
      <c r="T34" s="525"/>
      <c r="U34" s="525"/>
      <c r="V34" s="525"/>
      <c r="W34" s="525"/>
      <c r="X34" s="525"/>
      <c r="Y34" s="525"/>
      <c r="Z34" s="525"/>
      <c r="AA34" s="525"/>
      <c r="AB34" s="525"/>
      <c r="AC34" s="525"/>
      <c r="AD34" s="525"/>
      <c r="AE34" s="525"/>
      <c r="AF34" s="525"/>
      <c r="AG34" s="525"/>
      <c r="AH34" s="525"/>
      <c r="AI34" s="525"/>
      <c r="AJ34" s="525"/>
      <c r="AK34" s="525"/>
      <c r="AL34" s="525"/>
      <c r="AM34" s="525"/>
      <c r="AN34" s="525"/>
      <c r="AO34" s="525"/>
      <c r="AP34" s="525"/>
      <c r="AQ34" s="525"/>
      <c r="AR34" s="631"/>
      <c r="AS34" s="306"/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/>
      <c r="BQ34" s="306"/>
      <c r="BR34" s="306"/>
      <c r="BS34" s="634"/>
      <c r="BT34" s="305"/>
      <c r="BU34" s="306"/>
      <c r="BV34" s="306"/>
      <c r="BW34" s="306"/>
      <c r="BX34" s="306"/>
      <c r="BY34" s="306"/>
      <c r="BZ34" s="306"/>
      <c r="CA34" s="306"/>
      <c r="CB34" s="306"/>
      <c r="CC34" s="306"/>
      <c r="CD34" s="306"/>
      <c r="CE34" s="306"/>
      <c r="CF34" s="525"/>
      <c r="CG34" s="525"/>
      <c r="CH34" s="525"/>
      <c r="CI34" s="525"/>
      <c r="CJ34" s="525"/>
      <c r="CK34" s="525"/>
      <c r="CL34" s="525"/>
      <c r="CM34" s="525"/>
      <c r="CN34" s="525"/>
      <c r="CO34" s="525"/>
      <c r="CP34" s="525"/>
      <c r="CQ34" s="525"/>
      <c r="CR34" s="525"/>
      <c r="CS34" s="525"/>
      <c r="CT34" s="525"/>
      <c r="CU34" s="525"/>
      <c r="CV34" s="525"/>
      <c r="CW34" s="306"/>
      <c r="CX34" s="306"/>
      <c r="CY34" s="306"/>
      <c r="CZ34" s="306"/>
      <c r="DA34" s="306"/>
      <c r="DB34" s="306"/>
      <c r="DC34" s="306"/>
      <c r="DD34" s="306"/>
      <c r="DE34" s="306"/>
      <c r="DF34" s="306"/>
      <c r="DG34" s="306"/>
      <c r="DH34" s="306"/>
      <c r="DI34" s="306"/>
      <c r="DJ34" s="306"/>
      <c r="DK34" s="306"/>
      <c r="DL34" s="306"/>
      <c r="DM34" s="306"/>
      <c r="DN34" s="306"/>
      <c r="DO34" s="306"/>
      <c r="DP34" s="306"/>
      <c r="DQ34" s="306"/>
      <c r="DR34" s="306"/>
      <c r="DS34" s="306"/>
      <c r="DT34" s="306"/>
      <c r="DU34" s="306"/>
      <c r="DV34" s="306"/>
      <c r="DW34" s="306"/>
      <c r="DX34" s="306"/>
      <c r="DY34" s="306"/>
      <c r="DZ34" s="306"/>
      <c r="EA34" s="306"/>
      <c r="EB34" s="306"/>
      <c r="EC34" s="306"/>
      <c r="ED34" s="306"/>
      <c r="EE34" s="306"/>
      <c r="EF34" s="306"/>
      <c r="EG34" s="306"/>
      <c r="EH34" s="306"/>
      <c r="EI34" s="306"/>
      <c r="EJ34" s="306"/>
      <c r="EK34" s="750"/>
    </row>
    <row r="35" spans="1:141" s="43" customFormat="1" ht="15" customHeight="1" x14ac:dyDescent="0.2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525"/>
      <c r="T35" s="525"/>
      <c r="U35" s="525"/>
      <c r="V35" s="525"/>
      <c r="W35" s="525"/>
      <c r="X35" s="525"/>
      <c r="Y35" s="525"/>
      <c r="Z35" s="525"/>
      <c r="AA35" s="525"/>
      <c r="AB35" s="525"/>
      <c r="AC35" s="525"/>
      <c r="AD35" s="525"/>
      <c r="AE35" s="525"/>
      <c r="AF35" s="525"/>
      <c r="AG35" s="525"/>
      <c r="AH35" s="525"/>
      <c r="AI35" s="525"/>
      <c r="AJ35" s="525"/>
      <c r="AK35" s="525"/>
      <c r="AL35" s="525"/>
      <c r="AM35" s="525"/>
      <c r="AN35" s="525"/>
      <c r="AO35" s="525"/>
      <c r="AP35" s="525"/>
      <c r="AQ35" s="525"/>
      <c r="AR35" s="631"/>
      <c r="AS35" s="306"/>
      <c r="AT35" s="306"/>
      <c r="AU35" s="306"/>
      <c r="AV35" s="306"/>
      <c r="AW35" s="306"/>
      <c r="AX35" s="306"/>
      <c r="AY35" s="306"/>
      <c r="AZ35" s="306"/>
      <c r="BA35" s="306"/>
      <c r="BB35" s="306"/>
      <c r="BC35" s="306"/>
      <c r="BD35" s="306"/>
      <c r="BE35" s="306"/>
      <c r="BF35" s="306"/>
      <c r="BG35" s="306"/>
      <c r="BH35" s="525" t="s">
        <v>1487</v>
      </c>
      <c r="BI35" s="525"/>
      <c r="BJ35" s="525"/>
      <c r="BK35" s="525"/>
      <c r="BL35" s="525"/>
      <c r="BM35" s="525"/>
      <c r="BN35" s="525"/>
      <c r="BO35" s="525"/>
      <c r="BP35" s="525"/>
      <c r="BQ35" s="525"/>
      <c r="BR35" s="525"/>
      <c r="BS35" s="631"/>
      <c r="BT35" s="305" t="s">
        <v>1488</v>
      </c>
      <c r="BU35" s="306"/>
      <c r="BV35" s="306"/>
      <c r="BW35" s="306"/>
      <c r="BX35" s="306"/>
      <c r="BY35" s="306"/>
      <c r="BZ35" s="306"/>
      <c r="CA35" s="306"/>
      <c r="CB35" s="306"/>
      <c r="CC35" s="306"/>
      <c r="CD35" s="306"/>
      <c r="CE35" s="306"/>
      <c r="CF35" s="525"/>
      <c r="CG35" s="525"/>
      <c r="CH35" s="525"/>
      <c r="CI35" s="525"/>
      <c r="CJ35" s="525"/>
      <c r="CK35" s="525"/>
      <c r="CL35" s="525"/>
      <c r="CM35" s="525"/>
      <c r="CN35" s="525"/>
      <c r="CO35" s="525"/>
      <c r="CP35" s="525"/>
      <c r="CQ35" s="525"/>
      <c r="CR35" s="525"/>
      <c r="CS35" s="525"/>
      <c r="CT35" s="525"/>
      <c r="CU35" s="525"/>
      <c r="CV35" s="525"/>
      <c r="CW35" s="306"/>
      <c r="CX35" s="306"/>
      <c r="CY35" s="306"/>
      <c r="CZ35" s="306"/>
      <c r="DA35" s="306"/>
      <c r="DB35" s="306"/>
      <c r="DC35" s="306"/>
      <c r="DD35" s="306"/>
      <c r="DE35" s="306"/>
      <c r="DF35" s="306"/>
      <c r="DG35" s="306"/>
      <c r="DH35" s="306"/>
      <c r="DI35" s="306"/>
      <c r="DJ35" s="306"/>
      <c r="DK35" s="306"/>
      <c r="DL35" s="306"/>
      <c r="DM35" s="306"/>
      <c r="DN35" s="306"/>
      <c r="DO35" s="306"/>
      <c r="DP35" s="306"/>
      <c r="DQ35" s="306"/>
      <c r="DR35" s="306"/>
      <c r="DS35" s="306"/>
      <c r="DT35" s="306"/>
      <c r="DU35" s="306"/>
      <c r="DV35" s="306"/>
      <c r="DW35" s="306"/>
      <c r="DX35" s="306"/>
      <c r="DY35" s="306"/>
      <c r="DZ35" s="306"/>
      <c r="EA35" s="306"/>
      <c r="EB35" s="306"/>
      <c r="EC35" s="306"/>
      <c r="ED35" s="306"/>
      <c r="EE35" s="306"/>
      <c r="EF35" s="306"/>
      <c r="EG35" s="306"/>
      <c r="EH35" s="306"/>
      <c r="EI35" s="306"/>
      <c r="EJ35" s="306"/>
      <c r="EK35" s="750"/>
    </row>
    <row r="36" spans="1:141" s="43" customFormat="1" ht="12.75" x14ac:dyDescent="0.2">
      <c r="A36" s="304" t="s">
        <v>417</v>
      </c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525" t="s">
        <v>39</v>
      </c>
      <c r="T36" s="525"/>
      <c r="U36" s="525"/>
      <c r="V36" s="525"/>
      <c r="W36" s="525"/>
      <c r="X36" s="525"/>
      <c r="Y36" s="525"/>
      <c r="Z36" s="525"/>
      <c r="AA36" s="525"/>
      <c r="AB36" s="525"/>
      <c r="AC36" s="525"/>
      <c r="AD36" s="525"/>
      <c r="AE36" s="525"/>
      <c r="AF36" s="525"/>
      <c r="AG36" s="525"/>
      <c r="AH36" s="525"/>
      <c r="AI36" s="525"/>
      <c r="AJ36" s="525"/>
      <c r="AK36" s="525"/>
      <c r="AL36" s="525"/>
      <c r="AM36" s="525"/>
      <c r="AN36" s="525"/>
      <c r="AO36" s="525"/>
      <c r="AP36" s="525"/>
      <c r="AQ36" s="525"/>
      <c r="AR36" s="631"/>
      <c r="AS36" s="306" t="s">
        <v>39</v>
      </c>
      <c r="AT36" s="306"/>
      <c r="AU36" s="306"/>
      <c r="AV36" s="306"/>
      <c r="AW36" s="306"/>
      <c r="AX36" s="306"/>
      <c r="AY36" s="306"/>
      <c r="AZ36" s="306"/>
      <c r="BA36" s="306"/>
      <c r="BB36" s="306"/>
      <c r="BC36" s="306"/>
      <c r="BD36" s="306"/>
      <c r="BE36" s="306"/>
      <c r="BF36" s="306"/>
      <c r="BG36" s="306"/>
      <c r="BH36" s="306" t="s">
        <v>1491</v>
      </c>
      <c r="BI36" s="306"/>
      <c r="BJ36" s="306"/>
      <c r="BK36" s="306"/>
      <c r="BL36" s="306"/>
      <c r="BM36" s="306"/>
      <c r="BN36" s="306"/>
      <c r="BO36" s="306"/>
      <c r="BP36" s="306"/>
      <c r="BQ36" s="306"/>
      <c r="BR36" s="306"/>
      <c r="BS36" s="634"/>
      <c r="BT36" s="305" t="s">
        <v>1492</v>
      </c>
      <c r="BU36" s="306"/>
      <c r="BV36" s="306"/>
      <c r="BW36" s="306"/>
      <c r="BX36" s="306"/>
      <c r="BY36" s="306"/>
      <c r="BZ36" s="306" t="s">
        <v>158</v>
      </c>
      <c r="CA36" s="306"/>
      <c r="CB36" s="306"/>
      <c r="CC36" s="306"/>
      <c r="CD36" s="306"/>
      <c r="CE36" s="306"/>
      <c r="CF36" s="525"/>
      <c r="CG36" s="525"/>
      <c r="CH36" s="525"/>
      <c r="CI36" s="525"/>
      <c r="CJ36" s="525"/>
      <c r="CK36" s="525"/>
      <c r="CL36" s="525"/>
      <c r="CM36" s="525"/>
      <c r="CN36" s="525"/>
      <c r="CO36" s="525"/>
      <c r="CP36" s="525"/>
      <c r="CQ36" s="525"/>
      <c r="CR36" s="525"/>
      <c r="CS36" s="525"/>
      <c r="CT36" s="525"/>
      <c r="CU36" s="525"/>
      <c r="CV36" s="525"/>
      <c r="CW36" s="306" t="s">
        <v>39</v>
      </c>
      <c r="CX36" s="306"/>
      <c r="CY36" s="306"/>
      <c r="CZ36" s="306"/>
      <c r="DA36" s="306"/>
      <c r="DB36" s="306"/>
      <c r="DC36" s="306"/>
      <c r="DD36" s="306"/>
      <c r="DE36" s="306"/>
      <c r="DF36" s="306"/>
      <c r="DG36" s="306"/>
      <c r="DH36" s="306"/>
      <c r="DI36" s="306"/>
      <c r="DJ36" s="306"/>
      <c r="DK36" s="306"/>
      <c r="DL36" s="306"/>
      <c r="DM36" s="306"/>
      <c r="DN36" s="306"/>
      <c r="DO36" s="306"/>
      <c r="DP36" s="306"/>
      <c r="DQ36" s="306"/>
      <c r="DR36" s="306"/>
      <c r="DS36" s="306"/>
      <c r="DT36" s="306"/>
      <c r="DU36" s="306"/>
      <c r="DV36" s="306"/>
      <c r="DW36" s="306" t="s">
        <v>39</v>
      </c>
      <c r="DX36" s="306"/>
      <c r="DY36" s="306"/>
      <c r="DZ36" s="306"/>
      <c r="EA36" s="306"/>
      <c r="EB36" s="306"/>
      <c r="EC36" s="306"/>
      <c r="ED36" s="306"/>
      <c r="EE36" s="306"/>
      <c r="EF36" s="306"/>
      <c r="EG36" s="306"/>
      <c r="EH36" s="306"/>
      <c r="EI36" s="306"/>
      <c r="EJ36" s="306"/>
      <c r="EK36" s="750"/>
    </row>
    <row r="37" spans="1:141" s="43" customFormat="1" ht="12.75" x14ac:dyDescent="0.2">
      <c r="A37" s="290" t="s">
        <v>418</v>
      </c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525"/>
      <c r="T37" s="525"/>
      <c r="U37" s="525"/>
      <c r="V37" s="525"/>
      <c r="W37" s="525"/>
      <c r="X37" s="525"/>
      <c r="Y37" s="525"/>
      <c r="Z37" s="525"/>
      <c r="AA37" s="525"/>
      <c r="AB37" s="525"/>
      <c r="AC37" s="525"/>
      <c r="AD37" s="525"/>
      <c r="AE37" s="525"/>
      <c r="AF37" s="525"/>
      <c r="AG37" s="525"/>
      <c r="AH37" s="525"/>
      <c r="AI37" s="525"/>
      <c r="AJ37" s="525"/>
      <c r="AK37" s="525"/>
      <c r="AL37" s="525"/>
      <c r="AM37" s="525"/>
      <c r="AN37" s="525"/>
      <c r="AO37" s="525"/>
      <c r="AP37" s="525"/>
      <c r="AQ37" s="525"/>
      <c r="AR37" s="631"/>
      <c r="AS37" s="306"/>
      <c r="AT37" s="306"/>
      <c r="AU37" s="306"/>
      <c r="AV37" s="306"/>
      <c r="AW37" s="306"/>
      <c r="AX37" s="306"/>
      <c r="AY37" s="306"/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634"/>
      <c r="BT37" s="305"/>
      <c r="BU37" s="306"/>
      <c r="BV37" s="306"/>
      <c r="BW37" s="306"/>
      <c r="BX37" s="306"/>
      <c r="BY37" s="306"/>
      <c r="BZ37" s="306"/>
      <c r="CA37" s="306"/>
      <c r="CB37" s="306"/>
      <c r="CC37" s="306"/>
      <c r="CD37" s="306"/>
      <c r="CE37" s="306"/>
      <c r="CF37" s="525"/>
      <c r="CG37" s="525"/>
      <c r="CH37" s="525"/>
      <c r="CI37" s="525"/>
      <c r="CJ37" s="525"/>
      <c r="CK37" s="525"/>
      <c r="CL37" s="525"/>
      <c r="CM37" s="525"/>
      <c r="CN37" s="525"/>
      <c r="CO37" s="525"/>
      <c r="CP37" s="525"/>
      <c r="CQ37" s="525"/>
      <c r="CR37" s="525"/>
      <c r="CS37" s="525"/>
      <c r="CT37" s="525"/>
      <c r="CU37" s="525"/>
      <c r="CV37" s="525"/>
      <c r="CW37" s="306"/>
      <c r="CX37" s="306"/>
      <c r="CY37" s="306"/>
      <c r="CZ37" s="306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  <c r="DS37" s="306"/>
      <c r="DT37" s="306"/>
      <c r="DU37" s="306"/>
      <c r="DV37" s="306"/>
      <c r="DW37" s="306"/>
      <c r="DX37" s="306"/>
      <c r="DY37" s="306"/>
      <c r="DZ37" s="306"/>
      <c r="EA37" s="306"/>
      <c r="EB37" s="306"/>
      <c r="EC37" s="306"/>
      <c r="ED37" s="306"/>
      <c r="EE37" s="306"/>
      <c r="EF37" s="306"/>
      <c r="EG37" s="306"/>
      <c r="EH37" s="306"/>
      <c r="EI37" s="306"/>
      <c r="EJ37" s="306"/>
      <c r="EK37" s="750"/>
    </row>
    <row r="38" spans="1:141" s="43" customFormat="1" ht="12.75" x14ac:dyDescent="0.2">
      <c r="A38" s="313" t="s">
        <v>133</v>
      </c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525"/>
      <c r="T38" s="525"/>
      <c r="U38" s="525"/>
      <c r="V38" s="525"/>
      <c r="W38" s="525"/>
      <c r="X38" s="525"/>
      <c r="Y38" s="525"/>
      <c r="Z38" s="525"/>
      <c r="AA38" s="525"/>
      <c r="AB38" s="525"/>
      <c r="AC38" s="525"/>
      <c r="AD38" s="525"/>
      <c r="AE38" s="525"/>
      <c r="AF38" s="525"/>
      <c r="AG38" s="525"/>
      <c r="AH38" s="525"/>
      <c r="AI38" s="525"/>
      <c r="AJ38" s="525"/>
      <c r="AK38" s="525"/>
      <c r="AL38" s="525"/>
      <c r="AM38" s="525"/>
      <c r="AN38" s="525"/>
      <c r="AO38" s="525"/>
      <c r="AP38" s="525"/>
      <c r="AQ38" s="525"/>
      <c r="AR38" s="631"/>
      <c r="AS38" s="306"/>
      <c r="AT38" s="306"/>
      <c r="AU38" s="306"/>
      <c r="AV38" s="306"/>
      <c r="AW38" s="306"/>
      <c r="AX38" s="306"/>
      <c r="AY38" s="306"/>
      <c r="AZ38" s="306"/>
      <c r="BA38" s="306"/>
      <c r="BB38" s="306"/>
      <c r="BC38" s="306"/>
      <c r="BD38" s="306"/>
      <c r="BE38" s="306"/>
      <c r="BF38" s="306"/>
      <c r="BG38" s="306"/>
      <c r="BH38" s="306" t="s">
        <v>1491</v>
      </c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634"/>
      <c r="BT38" s="305" t="s">
        <v>1492</v>
      </c>
      <c r="BU38" s="306"/>
      <c r="BV38" s="306"/>
      <c r="BW38" s="306"/>
      <c r="BX38" s="306"/>
      <c r="BY38" s="306"/>
      <c r="BZ38" s="306" t="s">
        <v>423</v>
      </c>
      <c r="CA38" s="306"/>
      <c r="CB38" s="306"/>
      <c r="CC38" s="306"/>
      <c r="CD38" s="306"/>
      <c r="CE38" s="306"/>
      <c r="CF38" s="525"/>
      <c r="CG38" s="525"/>
      <c r="CH38" s="525"/>
      <c r="CI38" s="525"/>
      <c r="CJ38" s="525"/>
      <c r="CK38" s="525"/>
      <c r="CL38" s="525"/>
      <c r="CM38" s="525"/>
      <c r="CN38" s="525"/>
      <c r="CO38" s="525"/>
      <c r="CP38" s="525"/>
      <c r="CQ38" s="525"/>
      <c r="CR38" s="525"/>
      <c r="CS38" s="525"/>
      <c r="CT38" s="525"/>
      <c r="CU38" s="525"/>
      <c r="CV38" s="525"/>
      <c r="CW38" s="306"/>
      <c r="CX38" s="306"/>
      <c r="CY38" s="306"/>
      <c r="CZ38" s="306"/>
      <c r="DA38" s="306"/>
      <c r="DB38" s="306"/>
      <c r="DC38" s="306"/>
      <c r="DD38" s="306"/>
      <c r="DE38" s="306"/>
      <c r="DF38" s="306"/>
      <c r="DG38" s="306"/>
      <c r="DH38" s="306"/>
      <c r="DI38" s="306"/>
      <c r="DJ38" s="306"/>
      <c r="DK38" s="306"/>
      <c r="DL38" s="306"/>
      <c r="DM38" s="306"/>
      <c r="DN38" s="306"/>
      <c r="DO38" s="306"/>
      <c r="DP38" s="306"/>
      <c r="DQ38" s="306"/>
      <c r="DR38" s="306"/>
      <c r="DS38" s="306"/>
      <c r="DT38" s="306"/>
      <c r="DU38" s="306"/>
      <c r="DV38" s="306"/>
      <c r="DW38" s="306"/>
      <c r="DX38" s="306"/>
      <c r="DY38" s="306"/>
      <c r="DZ38" s="306"/>
      <c r="EA38" s="306"/>
      <c r="EB38" s="306"/>
      <c r="EC38" s="306"/>
      <c r="ED38" s="306"/>
      <c r="EE38" s="306"/>
      <c r="EF38" s="306"/>
      <c r="EG38" s="306"/>
      <c r="EH38" s="306"/>
      <c r="EI38" s="306"/>
      <c r="EJ38" s="306"/>
      <c r="EK38" s="750"/>
    </row>
    <row r="39" spans="1:141" s="43" customFormat="1" ht="12.75" x14ac:dyDescent="0.2">
      <c r="A39" s="29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525"/>
      <c r="T39" s="525"/>
      <c r="U39" s="525"/>
      <c r="V39" s="525"/>
      <c r="W39" s="525"/>
      <c r="X39" s="525"/>
      <c r="Y39" s="525"/>
      <c r="Z39" s="525"/>
      <c r="AA39" s="525"/>
      <c r="AB39" s="525"/>
      <c r="AC39" s="525"/>
      <c r="AD39" s="525"/>
      <c r="AE39" s="525"/>
      <c r="AF39" s="525"/>
      <c r="AG39" s="525"/>
      <c r="AH39" s="525"/>
      <c r="AI39" s="525"/>
      <c r="AJ39" s="525"/>
      <c r="AK39" s="525"/>
      <c r="AL39" s="525"/>
      <c r="AM39" s="525"/>
      <c r="AN39" s="525"/>
      <c r="AO39" s="525"/>
      <c r="AP39" s="525"/>
      <c r="AQ39" s="525"/>
      <c r="AR39" s="631"/>
      <c r="AS39" s="306"/>
      <c r="AT39" s="306"/>
      <c r="AU39" s="306"/>
      <c r="AV39" s="306"/>
      <c r="AW39" s="306"/>
      <c r="AX39" s="306"/>
      <c r="AY39" s="306"/>
      <c r="AZ39" s="306"/>
      <c r="BA39" s="306"/>
      <c r="BB39" s="306"/>
      <c r="BC39" s="306"/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/>
      <c r="BQ39" s="306"/>
      <c r="BR39" s="306"/>
      <c r="BS39" s="634"/>
      <c r="BT39" s="305"/>
      <c r="BU39" s="306"/>
      <c r="BV39" s="306"/>
      <c r="BW39" s="306"/>
      <c r="BX39" s="306"/>
      <c r="BY39" s="306"/>
      <c r="BZ39" s="306"/>
      <c r="CA39" s="306"/>
      <c r="CB39" s="306"/>
      <c r="CC39" s="306"/>
      <c r="CD39" s="306"/>
      <c r="CE39" s="306"/>
      <c r="CF39" s="525"/>
      <c r="CG39" s="525"/>
      <c r="CH39" s="525"/>
      <c r="CI39" s="525"/>
      <c r="CJ39" s="525"/>
      <c r="CK39" s="525"/>
      <c r="CL39" s="525"/>
      <c r="CM39" s="525"/>
      <c r="CN39" s="525"/>
      <c r="CO39" s="525"/>
      <c r="CP39" s="525"/>
      <c r="CQ39" s="525"/>
      <c r="CR39" s="525"/>
      <c r="CS39" s="525"/>
      <c r="CT39" s="525"/>
      <c r="CU39" s="525"/>
      <c r="CV39" s="525"/>
      <c r="CW39" s="306"/>
      <c r="CX39" s="306"/>
      <c r="CY39" s="306"/>
      <c r="CZ39" s="306"/>
      <c r="DA39" s="306"/>
      <c r="DB39" s="306"/>
      <c r="DC39" s="306"/>
      <c r="DD39" s="306"/>
      <c r="DE39" s="306"/>
      <c r="DF39" s="306"/>
      <c r="DG39" s="306"/>
      <c r="DH39" s="306"/>
      <c r="DI39" s="306"/>
      <c r="DJ39" s="306"/>
      <c r="DK39" s="306"/>
      <c r="DL39" s="306"/>
      <c r="DM39" s="306"/>
      <c r="DN39" s="306"/>
      <c r="DO39" s="306"/>
      <c r="DP39" s="306"/>
      <c r="DQ39" s="306"/>
      <c r="DR39" s="306"/>
      <c r="DS39" s="306"/>
      <c r="DT39" s="306"/>
      <c r="DU39" s="306"/>
      <c r="DV39" s="306"/>
      <c r="DW39" s="306"/>
      <c r="DX39" s="306"/>
      <c r="DY39" s="306"/>
      <c r="DZ39" s="306"/>
      <c r="EA39" s="306"/>
      <c r="EB39" s="306"/>
      <c r="EC39" s="306"/>
      <c r="ED39" s="306"/>
      <c r="EE39" s="306"/>
      <c r="EF39" s="306"/>
      <c r="EG39" s="306"/>
      <c r="EH39" s="306"/>
      <c r="EI39" s="306"/>
      <c r="EJ39" s="306"/>
      <c r="EK39" s="750"/>
    </row>
    <row r="40" spans="1:141" s="43" customFormat="1" ht="15" customHeight="1" thickBot="1" x14ac:dyDescent="0.25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525"/>
      <c r="T40" s="525"/>
      <c r="U40" s="525"/>
      <c r="V40" s="525"/>
      <c r="W40" s="525"/>
      <c r="X40" s="525"/>
      <c r="Y40" s="525"/>
      <c r="Z40" s="525"/>
      <c r="AA40" s="525"/>
      <c r="AB40" s="525"/>
      <c r="AC40" s="525"/>
      <c r="AD40" s="525"/>
      <c r="AE40" s="525"/>
      <c r="AF40" s="525"/>
      <c r="AG40" s="525"/>
      <c r="AH40" s="525"/>
      <c r="AI40" s="525"/>
      <c r="AJ40" s="525"/>
      <c r="AK40" s="525"/>
      <c r="AL40" s="525"/>
      <c r="AM40" s="525"/>
      <c r="AN40" s="525"/>
      <c r="AO40" s="525"/>
      <c r="AP40" s="525"/>
      <c r="AQ40" s="525"/>
      <c r="AR40" s="631"/>
      <c r="AS40" s="306"/>
      <c r="AT40" s="306"/>
      <c r="AU40" s="306"/>
      <c r="AV40" s="306"/>
      <c r="AW40" s="306"/>
      <c r="AX40" s="306"/>
      <c r="AY40" s="306"/>
      <c r="AZ40" s="306"/>
      <c r="BA40" s="306"/>
      <c r="BB40" s="306"/>
      <c r="BC40" s="306"/>
      <c r="BD40" s="306"/>
      <c r="BE40" s="306"/>
      <c r="BF40" s="306"/>
      <c r="BG40" s="306"/>
      <c r="BH40" s="525" t="s">
        <v>1491</v>
      </c>
      <c r="BI40" s="525"/>
      <c r="BJ40" s="525"/>
      <c r="BK40" s="525"/>
      <c r="BL40" s="525"/>
      <c r="BM40" s="525"/>
      <c r="BN40" s="525"/>
      <c r="BO40" s="525"/>
      <c r="BP40" s="525"/>
      <c r="BQ40" s="525"/>
      <c r="BR40" s="525"/>
      <c r="BS40" s="631"/>
      <c r="BT40" s="260" t="s">
        <v>1492</v>
      </c>
      <c r="BU40" s="261"/>
      <c r="BV40" s="261"/>
      <c r="BW40" s="261"/>
      <c r="BX40" s="261"/>
      <c r="BY40" s="261"/>
      <c r="BZ40" s="306"/>
      <c r="CA40" s="306"/>
      <c r="CB40" s="306"/>
      <c r="CC40" s="306"/>
      <c r="CD40" s="306"/>
      <c r="CE40" s="306"/>
      <c r="CF40" s="525"/>
      <c r="CG40" s="525"/>
      <c r="CH40" s="525"/>
      <c r="CI40" s="525"/>
      <c r="CJ40" s="525"/>
      <c r="CK40" s="525"/>
      <c r="CL40" s="525"/>
      <c r="CM40" s="525"/>
      <c r="CN40" s="525"/>
      <c r="CO40" s="525"/>
      <c r="CP40" s="525"/>
      <c r="CQ40" s="525"/>
      <c r="CR40" s="525"/>
      <c r="CS40" s="525"/>
      <c r="CT40" s="525"/>
      <c r="CU40" s="525"/>
      <c r="CV40" s="525"/>
      <c r="CW40" s="306"/>
      <c r="CX40" s="306"/>
      <c r="CY40" s="306"/>
      <c r="CZ40" s="306"/>
      <c r="DA40" s="306"/>
      <c r="DB40" s="306"/>
      <c r="DC40" s="306"/>
      <c r="DD40" s="306"/>
      <c r="DE40" s="306"/>
      <c r="DF40" s="306"/>
      <c r="DG40" s="306"/>
      <c r="DH40" s="306"/>
      <c r="DI40" s="306"/>
      <c r="DJ40" s="306"/>
      <c r="DK40" s="306"/>
      <c r="DL40" s="306"/>
      <c r="DM40" s="306"/>
      <c r="DN40" s="306"/>
      <c r="DO40" s="306"/>
      <c r="DP40" s="306"/>
      <c r="DQ40" s="306"/>
      <c r="DR40" s="306"/>
      <c r="DS40" s="306"/>
      <c r="DT40" s="306"/>
      <c r="DU40" s="306"/>
      <c r="DV40" s="306"/>
      <c r="DW40" s="306"/>
      <c r="DX40" s="306"/>
      <c r="DY40" s="306"/>
      <c r="DZ40" s="306"/>
      <c r="EA40" s="306"/>
      <c r="EB40" s="306"/>
      <c r="EC40" s="306"/>
      <c r="ED40" s="306"/>
      <c r="EE40" s="306"/>
      <c r="EF40" s="306"/>
      <c r="EG40" s="306"/>
      <c r="EH40" s="306"/>
      <c r="EI40" s="306"/>
      <c r="EJ40" s="306"/>
      <c r="EK40" s="750"/>
    </row>
    <row r="41" spans="1:141" s="43" customFormat="1" ht="12.75" x14ac:dyDescent="0.2"/>
    <row r="42" spans="1:141" s="43" customFormat="1" ht="12.75" x14ac:dyDescent="0.2"/>
    <row r="43" spans="1:141" s="43" customFormat="1" ht="12.75" x14ac:dyDescent="0.2">
      <c r="A43" s="46" t="s">
        <v>45</v>
      </c>
    </row>
    <row r="44" spans="1:141" s="43" customFormat="1" ht="12.75" x14ac:dyDescent="0.2">
      <c r="A44" s="46" t="s">
        <v>50</v>
      </c>
      <c r="W44" s="288" t="str">
        <f>Лист1!$O$68</f>
        <v>директор</v>
      </c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I44" s="288" t="str">
        <f>Лист1!$BB$68</f>
        <v>И.Ю. Лодырев</v>
      </c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  <c r="CA44" s="288"/>
      <c r="CB44" s="288"/>
      <c r="CC44" s="288"/>
      <c r="CD44" s="288"/>
      <c r="CE44" s="288"/>
      <c r="CF44" s="288"/>
      <c r="CG44" s="288"/>
      <c r="CH44" s="288"/>
      <c r="CI44" s="288"/>
      <c r="CJ44" s="288"/>
      <c r="CK44" s="288"/>
      <c r="CL44" s="288"/>
      <c r="CM44" s="288"/>
      <c r="CN44" s="288"/>
      <c r="CO44" s="288"/>
      <c r="CP44" s="288"/>
    </row>
    <row r="45" spans="1:141" s="42" customFormat="1" ht="10.5" x14ac:dyDescent="0.2">
      <c r="W45" s="287" t="s">
        <v>46</v>
      </c>
      <c r="X45" s="287"/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  <c r="BA45" s="287"/>
      <c r="BB45" s="287"/>
      <c r="BC45" s="287"/>
      <c r="BD45" s="287"/>
      <c r="BI45" s="287" t="s">
        <v>48</v>
      </c>
      <c r="BJ45" s="287"/>
      <c r="BK45" s="287"/>
      <c r="BL45" s="287"/>
      <c r="BM45" s="287"/>
      <c r="BN45" s="287"/>
      <c r="BO45" s="287"/>
      <c r="BP45" s="287"/>
      <c r="BQ45" s="287"/>
      <c r="BR45" s="287"/>
      <c r="BS45" s="287"/>
      <c r="BT45" s="287"/>
      <c r="BU45" s="287"/>
      <c r="BV45" s="287"/>
      <c r="BW45" s="287"/>
      <c r="BX45" s="287"/>
      <c r="BY45" s="287"/>
      <c r="BZ45" s="287"/>
      <c r="CA45" s="287"/>
      <c r="CB45" s="287"/>
      <c r="CC45" s="287"/>
      <c r="CD45" s="287"/>
      <c r="CE45" s="287"/>
      <c r="CF45" s="287"/>
      <c r="CG45" s="287"/>
      <c r="CH45" s="287"/>
      <c r="CI45" s="287"/>
      <c r="CJ45" s="287"/>
      <c r="CK45" s="287"/>
      <c r="CL45" s="287"/>
      <c r="CM45" s="287"/>
      <c r="CN45" s="287"/>
      <c r="CO45" s="287"/>
      <c r="CP45" s="287"/>
    </row>
    <row r="46" spans="1:141" s="43" customFormat="1" ht="12.75" x14ac:dyDescent="0.2">
      <c r="A46" s="46" t="s">
        <v>49</v>
      </c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  <c r="AR46" s="288"/>
      <c r="AS46" s="288"/>
      <c r="AT46" s="288"/>
      <c r="AU46" s="288"/>
      <c r="AV46" s="288"/>
      <c r="AW46" s="288"/>
      <c r="AX46" s="288"/>
      <c r="AY46" s="288"/>
      <c r="AZ46" s="288"/>
      <c r="BA46" s="288"/>
      <c r="BB46" s="288"/>
      <c r="BC46" s="288"/>
      <c r="BD46" s="288"/>
      <c r="BI46" s="284"/>
      <c r="BJ46" s="284"/>
      <c r="BK46" s="284"/>
      <c r="BL46" s="284"/>
      <c r="BM46" s="284"/>
      <c r="BN46" s="284"/>
      <c r="BO46" s="284"/>
      <c r="BP46" s="284"/>
      <c r="BQ46" s="284"/>
      <c r="BR46" s="284"/>
      <c r="BS46" s="284"/>
      <c r="BT46" s="284"/>
      <c r="BU46" s="284"/>
      <c r="BV46" s="284"/>
      <c r="BW46" s="284"/>
      <c r="BX46" s="284"/>
      <c r="BY46" s="284"/>
      <c r="BZ46" s="284"/>
      <c r="CA46" s="284"/>
      <c r="CB46" s="284"/>
      <c r="CC46" s="284"/>
      <c r="CD46" s="284"/>
      <c r="CE46" s="284"/>
      <c r="CF46" s="284"/>
      <c r="CG46" s="284"/>
      <c r="CH46" s="284"/>
      <c r="CI46" s="284"/>
      <c r="CJ46" s="284"/>
      <c r="CK46" s="284"/>
      <c r="CL46" s="284"/>
      <c r="CM46" s="284"/>
      <c r="CN46" s="284"/>
      <c r="CO46" s="284"/>
      <c r="CP46" s="284"/>
    </row>
    <row r="47" spans="1:141" s="42" customFormat="1" ht="10.5" x14ac:dyDescent="0.2">
      <c r="W47" s="287" t="s">
        <v>46</v>
      </c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  <c r="BA47" s="287"/>
      <c r="BB47" s="287"/>
      <c r="BC47" s="287"/>
      <c r="BD47" s="287"/>
      <c r="BI47" s="287" t="s">
        <v>169</v>
      </c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  <c r="BU47" s="287"/>
      <c r="BV47" s="287"/>
      <c r="BW47" s="287"/>
      <c r="BX47" s="287"/>
      <c r="BY47" s="287"/>
      <c r="BZ47" s="287"/>
      <c r="CA47" s="287"/>
      <c r="CB47" s="287"/>
      <c r="CC47" s="287"/>
      <c r="CD47" s="287"/>
      <c r="CE47" s="287"/>
      <c r="CF47" s="287"/>
      <c r="CG47" s="287"/>
      <c r="CH47" s="287"/>
      <c r="CI47" s="287"/>
      <c r="CJ47" s="287"/>
      <c r="CK47" s="287"/>
      <c r="CL47" s="287"/>
      <c r="CM47" s="287"/>
      <c r="CN47" s="287"/>
      <c r="CO47" s="287"/>
      <c r="CP47" s="287"/>
    </row>
    <row r="48" spans="1:141" s="43" customFormat="1" ht="12.75" x14ac:dyDescent="0.2">
      <c r="A48" s="41" t="s">
        <v>51</v>
      </c>
      <c r="B48" s="540" t="str">
        <f>Лист1!$B$74</f>
        <v>20</v>
      </c>
      <c r="C48" s="540"/>
      <c r="D48" s="540"/>
      <c r="E48" s="46" t="s">
        <v>52</v>
      </c>
      <c r="G48" s="284" t="str">
        <f>Лист1!$G$74</f>
        <v>февраля</v>
      </c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5">
        <v>20</v>
      </c>
      <c r="S48" s="285"/>
      <c r="T48" s="285"/>
      <c r="U48" s="541" t="str">
        <f>Лист1!$U$74</f>
        <v>25</v>
      </c>
      <c r="V48" s="541"/>
      <c r="W48" s="541"/>
      <c r="X48" s="46" t="s">
        <v>10</v>
      </c>
    </row>
    <row r="49" spans="1:141" s="43" customFormat="1" ht="12.75" x14ac:dyDescent="0.2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</row>
    <row r="50" spans="1:141" s="2" customFormat="1" ht="12" customHeight="1" x14ac:dyDescent="0.2">
      <c r="A50" s="17" t="s">
        <v>912</v>
      </c>
    </row>
    <row r="51" spans="1:141" s="2" customFormat="1" ht="12" customHeight="1" x14ac:dyDescent="0.2">
      <c r="A51" s="751" t="s">
        <v>914</v>
      </c>
      <c r="B51" s="751"/>
      <c r="C51" s="751"/>
      <c r="D51" s="751"/>
      <c r="E51" s="751"/>
      <c r="F51" s="751"/>
      <c r="G51" s="751"/>
      <c r="H51" s="751"/>
      <c r="I51" s="751"/>
      <c r="J51" s="751"/>
      <c r="K51" s="751"/>
      <c r="L51" s="751"/>
      <c r="M51" s="751"/>
      <c r="N51" s="751"/>
      <c r="O51" s="751"/>
      <c r="P51" s="751"/>
      <c r="Q51" s="751"/>
      <c r="R51" s="751"/>
      <c r="S51" s="751"/>
      <c r="T51" s="751"/>
      <c r="U51" s="751"/>
      <c r="V51" s="751"/>
      <c r="W51" s="751"/>
      <c r="X51" s="751"/>
      <c r="Y51" s="751"/>
      <c r="Z51" s="751"/>
      <c r="AA51" s="751"/>
      <c r="AB51" s="751"/>
      <c r="AC51" s="751"/>
      <c r="AD51" s="751"/>
      <c r="AE51" s="751"/>
      <c r="AF51" s="751"/>
      <c r="AG51" s="751"/>
      <c r="AH51" s="751"/>
      <c r="AI51" s="751"/>
      <c r="AJ51" s="751"/>
      <c r="AK51" s="751"/>
      <c r="AL51" s="751"/>
      <c r="AM51" s="751"/>
      <c r="AN51" s="751"/>
      <c r="AO51" s="751"/>
      <c r="AP51" s="751"/>
      <c r="AQ51" s="751"/>
      <c r="AR51" s="751"/>
      <c r="AS51" s="751"/>
      <c r="AT51" s="751"/>
      <c r="AU51" s="751"/>
      <c r="AV51" s="751"/>
      <c r="AW51" s="751"/>
      <c r="AX51" s="751"/>
      <c r="AY51" s="751"/>
      <c r="AZ51" s="751"/>
      <c r="BA51" s="751"/>
      <c r="BB51" s="751"/>
      <c r="BC51" s="751"/>
      <c r="BD51" s="751"/>
      <c r="BE51" s="751"/>
      <c r="BF51" s="751"/>
      <c r="BG51" s="751"/>
      <c r="BH51" s="751"/>
      <c r="BI51" s="751"/>
      <c r="BJ51" s="751"/>
      <c r="BK51" s="751"/>
      <c r="BL51" s="751"/>
      <c r="BM51" s="751"/>
      <c r="BN51" s="751"/>
      <c r="BO51" s="751"/>
      <c r="BP51" s="751"/>
      <c r="BQ51" s="751"/>
      <c r="BR51" s="751"/>
      <c r="BS51" s="751"/>
      <c r="BT51" s="751"/>
      <c r="BU51" s="751"/>
      <c r="BV51" s="751"/>
      <c r="BW51" s="751"/>
      <c r="BX51" s="751"/>
      <c r="BY51" s="751"/>
      <c r="BZ51" s="751"/>
      <c r="CA51" s="751"/>
      <c r="CB51" s="751"/>
      <c r="CC51" s="751"/>
      <c r="CD51" s="751"/>
      <c r="CE51" s="751"/>
      <c r="CF51" s="751"/>
      <c r="CG51" s="751"/>
      <c r="CH51" s="751"/>
      <c r="CI51" s="751"/>
      <c r="CJ51" s="751"/>
      <c r="CK51" s="751"/>
      <c r="CL51" s="751"/>
      <c r="CM51" s="751"/>
      <c r="CN51" s="751"/>
      <c r="CO51" s="751"/>
      <c r="CP51" s="751"/>
      <c r="CQ51" s="751"/>
      <c r="CR51" s="751"/>
      <c r="CS51" s="751"/>
      <c r="CT51" s="751"/>
      <c r="CU51" s="751"/>
      <c r="CV51" s="751"/>
      <c r="CW51" s="751"/>
      <c r="CX51" s="751"/>
      <c r="CY51" s="751"/>
      <c r="CZ51" s="751"/>
      <c r="DA51" s="751"/>
      <c r="DB51" s="751"/>
      <c r="DC51" s="751"/>
      <c r="DD51" s="751"/>
      <c r="DE51" s="751"/>
      <c r="DF51" s="751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</row>
    <row r="52" spans="1:141" s="2" customFormat="1" ht="12" customHeight="1" x14ac:dyDescent="0.2">
      <c r="A52" s="751"/>
      <c r="B52" s="751"/>
      <c r="C52" s="751"/>
      <c r="D52" s="751"/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751"/>
      <c r="R52" s="751"/>
      <c r="S52" s="751"/>
      <c r="T52" s="751"/>
      <c r="U52" s="751"/>
      <c r="V52" s="751"/>
      <c r="W52" s="751"/>
      <c r="X52" s="751"/>
      <c r="Y52" s="751"/>
      <c r="Z52" s="751"/>
      <c r="AA52" s="751"/>
      <c r="AB52" s="751"/>
      <c r="AC52" s="751"/>
      <c r="AD52" s="751"/>
      <c r="AE52" s="751"/>
      <c r="AF52" s="751"/>
      <c r="AG52" s="751"/>
      <c r="AH52" s="751"/>
      <c r="AI52" s="751"/>
      <c r="AJ52" s="751"/>
      <c r="AK52" s="751"/>
      <c r="AL52" s="751"/>
      <c r="AM52" s="751"/>
      <c r="AN52" s="751"/>
      <c r="AO52" s="751"/>
      <c r="AP52" s="751"/>
      <c r="AQ52" s="751"/>
      <c r="AR52" s="751"/>
      <c r="AS52" s="751"/>
      <c r="AT52" s="751"/>
      <c r="AU52" s="751"/>
      <c r="AV52" s="751"/>
      <c r="AW52" s="751"/>
      <c r="AX52" s="751"/>
      <c r="AY52" s="751"/>
      <c r="AZ52" s="751"/>
      <c r="BA52" s="751"/>
      <c r="BB52" s="751"/>
      <c r="BC52" s="751"/>
      <c r="BD52" s="751"/>
      <c r="BE52" s="751"/>
      <c r="BF52" s="751"/>
      <c r="BG52" s="751"/>
      <c r="BH52" s="751"/>
      <c r="BI52" s="751"/>
      <c r="BJ52" s="751"/>
      <c r="BK52" s="751"/>
      <c r="BL52" s="751"/>
      <c r="BM52" s="751"/>
      <c r="BN52" s="751"/>
      <c r="BO52" s="751"/>
      <c r="BP52" s="751"/>
      <c r="BQ52" s="751"/>
      <c r="BR52" s="751"/>
      <c r="BS52" s="751"/>
      <c r="BT52" s="751"/>
      <c r="BU52" s="751"/>
      <c r="BV52" s="751"/>
      <c r="BW52" s="751"/>
      <c r="BX52" s="751"/>
      <c r="BY52" s="751"/>
      <c r="BZ52" s="751"/>
      <c r="CA52" s="751"/>
      <c r="CB52" s="751"/>
      <c r="CC52" s="751"/>
      <c r="CD52" s="751"/>
      <c r="CE52" s="751"/>
      <c r="CF52" s="751"/>
      <c r="CG52" s="751"/>
      <c r="CH52" s="751"/>
      <c r="CI52" s="751"/>
      <c r="CJ52" s="751"/>
      <c r="CK52" s="751"/>
      <c r="CL52" s="751"/>
      <c r="CM52" s="751"/>
      <c r="CN52" s="751"/>
      <c r="CO52" s="751"/>
      <c r="CP52" s="751"/>
      <c r="CQ52" s="751"/>
      <c r="CR52" s="751"/>
      <c r="CS52" s="751"/>
      <c r="CT52" s="751"/>
      <c r="CU52" s="751"/>
      <c r="CV52" s="751"/>
      <c r="CW52" s="751"/>
      <c r="CX52" s="751"/>
      <c r="CY52" s="751"/>
      <c r="CZ52" s="751"/>
      <c r="DA52" s="751"/>
      <c r="DB52" s="751"/>
      <c r="DC52" s="751"/>
      <c r="DD52" s="751"/>
      <c r="DE52" s="751"/>
      <c r="DF52" s="751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</row>
    <row r="53" spans="1:141" s="2" customFormat="1" ht="12" customHeight="1" x14ac:dyDescent="0.2">
      <c r="A53" s="751"/>
      <c r="B53" s="751"/>
      <c r="C53" s="751"/>
      <c r="D53" s="751"/>
      <c r="E53" s="751"/>
      <c r="F53" s="751"/>
      <c r="G53" s="751"/>
      <c r="H53" s="751"/>
      <c r="I53" s="751"/>
      <c r="J53" s="751"/>
      <c r="K53" s="751"/>
      <c r="L53" s="751"/>
      <c r="M53" s="751"/>
      <c r="N53" s="751"/>
      <c r="O53" s="751"/>
      <c r="P53" s="751"/>
      <c r="Q53" s="751"/>
      <c r="R53" s="751"/>
      <c r="S53" s="751"/>
      <c r="T53" s="751"/>
      <c r="U53" s="751"/>
      <c r="V53" s="751"/>
      <c r="W53" s="751"/>
      <c r="X53" s="751"/>
      <c r="Y53" s="751"/>
      <c r="Z53" s="751"/>
      <c r="AA53" s="751"/>
      <c r="AB53" s="751"/>
      <c r="AC53" s="751"/>
      <c r="AD53" s="751"/>
      <c r="AE53" s="751"/>
      <c r="AF53" s="751"/>
      <c r="AG53" s="751"/>
      <c r="AH53" s="751"/>
      <c r="AI53" s="751"/>
      <c r="AJ53" s="751"/>
      <c r="AK53" s="751"/>
      <c r="AL53" s="751"/>
      <c r="AM53" s="751"/>
      <c r="AN53" s="751"/>
      <c r="AO53" s="751"/>
      <c r="AP53" s="751"/>
      <c r="AQ53" s="751"/>
      <c r="AR53" s="751"/>
      <c r="AS53" s="751"/>
      <c r="AT53" s="751"/>
      <c r="AU53" s="751"/>
      <c r="AV53" s="751"/>
      <c r="AW53" s="751"/>
      <c r="AX53" s="751"/>
      <c r="AY53" s="751"/>
      <c r="AZ53" s="751"/>
      <c r="BA53" s="751"/>
      <c r="BB53" s="751"/>
      <c r="BC53" s="751"/>
      <c r="BD53" s="751"/>
      <c r="BE53" s="751"/>
      <c r="BF53" s="751"/>
      <c r="BG53" s="751"/>
      <c r="BH53" s="751"/>
      <c r="BI53" s="751"/>
      <c r="BJ53" s="751"/>
      <c r="BK53" s="751"/>
      <c r="BL53" s="751"/>
      <c r="BM53" s="751"/>
      <c r="BN53" s="751"/>
      <c r="BO53" s="751"/>
      <c r="BP53" s="751"/>
      <c r="BQ53" s="751"/>
      <c r="BR53" s="751"/>
      <c r="BS53" s="751"/>
      <c r="BT53" s="751"/>
      <c r="BU53" s="751"/>
      <c r="BV53" s="751"/>
      <c r="BW53" s="751"/>
      <c r="BX53" s="751"/>
      <c r="BY53" s="751"/>
      <c r="BZ53" s="751"/>
      <c r="CA53" s="751"/>
      <c r="CB53" s="751"/>
      <c r="CC53" s="751"/>
      <c r="CD53" s="751"/>
      <c r="CE53" s="751"/>
      <c r="CF53" s="751"/>
      <c r="CG53" s="751"/>
      <c r="CH53" s="751"/>
      <c r="CI53" s="751"/>
      <c r="CJ53" s="751"/>
      <c r="CK53" s="751"/>
      <c r="CL53" s="751"/>
      <c r="CM53" s="751"/>
      <c r="CN53" s="751"/>
      <c r="CO53" s="751"/>
      <c r="CP53" s="751"/>
      <c r="CQ53" s="751"/>
      <c r="CR53" s="751"/>
      <c r="CS53" s="751"/>
      <c r="CT53" s="751"/>
      <c r="CU53" s="751"/>
      <c r="CV53" s="751"/>
      <c r="CW53" s="751"/>
      <c r="CX53" s="751"/>
      <c r="CY53" s="751"/>
      <c r="CZ53" s="751"/>
      <c r="DA53" s="751"/>
      <c r="DB53" s="751"/>
      <c r="DC53" s="751"/>
      <c r="DD53" s="751"/>
      <c r="DE53" s="751"/>
      <c r="DF53" s="751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</row>
    <row r="54" spans="1:141" s="2" customFormat="1" ht="12" customHeight="1" x14ac:dyDescent="0.2">
      <c r="A54" s="751" t="s">
        <v>915</v>
      </c>
      <c r="B54" s="751"/>
      <c r="C54" s="751"/>
      <c r="D54" s="751"/>
      <c r="E54" s="751"/>
      <c r="F54" s="751"/>
      <c r="G54" s="751"/>
      <c r="H54" s="751"/>
      <c r="I54" s="751"/>
      <c r="J54" s="751"/>
      <c r="K54" s="751"/>
      <c r="L54" s="751"/>
      <c r="M54" s="751"/>
      <c r="N54" s="751"/>
      <c r="O54" s="751"/>
      <c r="P54" s="751"/>
      <c r="Q54" s="751"/>
      <c r="R54" s="751"/>
      <c r="S54" s="751"/>
      <c r="T54" s="751"/>
      <c r="U54" s="751"/>
      <c r="V54" s="751"/>
      <c r="W54" s="751"/>
      <c r="X54" s="751"/>
      <c r="Y54" s="751"/>
      <c r="Z54" s="751"/>
      <c r="AA54" s="751"/>
      <c r="AB54" s="751"/>
      <c r="AC54" s="751"/>
      <c r="AD54" s="751"/>
      <c r="AE54" s="751"/>
      <c r="AF54" s="751"/>
      <c r="AG54" s="751"/>
      <c r="AH54" s="751"/>
      <c r="AI54" s="751"/>
      <c r="AJ54" s="751"/>
      <c r="AK54" s="751"/>
      <c r="AL54" s="751"/>
      <c r="AM54" s="751"/>
      <c r="AN54" s="751"/>
      <c r="AO54" s="751"/>
      <c r="AP54" s="751"/>
      <c r="AQ54" s="751"/>
      <c r="AR54" s="751"/>
      <c r="AS54" s="751"/>
      <c r="AT54" s="751"/>
      <c r="AU54" s="751"/>
      <c r="AV54" s="751"/>
      <c r="AW54" s="751"/>
      <c r="AX54" s="751"/>
      <c r="AY54" s="751"/>
      <c r="AZ54" s="751"/>
      <c r="BA54" s="751"/>
      <c r="BB54" s="751"/>
      <c r="BC54" s="751"/>
      <c r="BD54" s="751"/>
      <c r="BE54" s="751"/>
      <c r="BF54" s="751"/>
      <c r="BG54" s="751"/>
      <c r="BH54" s="751"/>
      <c r="BI54" s="751"/>
      <c r="BJ54" s="751"/>
      <c r="BK54" s="751"/>
      <c r="BL54" s="751"/>
      <c r="BM54" s="751"/>
      <c r="BN54" s="751"/>
      <c r="BO54" s="751"/>
      <c r="BP54" s="751"/>
      <c r="BQ54" s="751"/>
      <c r="BR54" s="751"/>
      <c r="BS54" s="751"/>
      <c r="BT54" s="751"/>
      <c r="BU54" s="751"/>
      <c r="BV54" s="751"/>
      <c r="BW54" s="751"/>
      <c r="BX54" s="751"/>
      <c r="BY54" s="751"/>
      <c r="BZ54" s="751"/>
      <c r="CA54" s="751"/>
      <c r="CB54" s="751"/>
      <c r="CC54" s="751"/>
      <c r="CD54" s="751"/>
      <c r="CE54" s="751"/>
      <c r="CF54" s="751"/>
      <c r="CG54" s="751"/>
      <c r="CH54" s="751"/>
      <c r="CI54" s="751"/>
      <c r="CJ54" s="751"/>
      <c r="CK54" s="751"/>
      <c r="CL54" s="751"/>
      <c r="CM54" s="751"/>
      <c r="CN54" s="751"/>
      <c r="CO54" s="751"/>
      <c r="CP54" s="751"/>
      <c r="CQ54" s="751"/>
      <c r="CR54" s="751"/>
      <c r="CS54" s="751"/>
      <c r="CT54" s="751"/>
      <c r="CU54" s="751"/>
      <c r="CV54" s="751"/>
      <c r="CW54" s="751"/>
      <c r="CX54" s="751"/>
      <c r="CY54" s="751"/>
      <c r="CZ54" s="751"/>
      <c r="DA54" s="751"/>
      <c r="DB54" s="751"/>
      <c r="DC54" s="751"/>
      <c r="DD54" s="751"/>
      <c r="DE54" s="751"/>
      <c r="DF54" s="751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</row>
    <row r="55" spans="1:141" s="2" customFormat="1" ht="12" customHeight="1" x14ac:dyDescent="0.2">
      <c r="A55" s="751"/>
      <c r="B55" s="751"/>
      <c r="C55" s="751"/>
      <c r="D55" s="751"/>
      <c r="E55" s="751"/>
      <c r="F55" s="751"/>
      <c r="G55" s="751"/>
      <c r="H55" s="751"/>
      <c r="I55" s="751"/>
      <c r="J55" s="751"/>
      <c r="K55" s="751"/>
      <c r="L55" s="751"/>
      <c r="M55" s="751"/>
      <c r="N55" s="751"/>
      <c r="O55" s="751"/>
      <c r="P55" s="751"/>
      <c r="Q55" s="751"/>
      <c r="R55" s="751"/>
      <c r="S55" s="751"/>
      <c r="T55" s="751"/>
      <c r="U55" s="751"/>
      <c r="V55" s="751"/>
      <c r="W55" s="751"/>
      <c r="X55" s="751"/>
      <c r="Y55" s="751"/>
      <c r="Z55" s="751"/>
      <c r="AA55" s="751"/>
      <c r="AB55" s="751"/>
      <c r="AC55" s="751"/>
      <c r="AD55" s="751"/>
      <c r="AE55" s="751"/>
      <c r="AF55" s="751"/>
      <c r="AG55" s="751"/>
      <c r="AH55" s="751"/>
      <c r="AI55" s="751"/>
      <c r="AJ55" s="751"/>
      <c r="AK55" s="751"/>
      <c r="AL55" s="751"/>
      <c r="AM55" s="751"/>
      <c r="AN55" s="751"/>
      <c r="AO55" s="751"/>
      <c r="AP55" s="751"/>
      <c r="AQ55" s="751"/>
      <c r="AR55" s="751"/>
      <c r="AS55" s="751"/>
      <c r="AT55" s="751"/>
      <c r="AU55" s="751"/>
      <c r="AV55" s="751"/>
      <c r="AW55" s="751"/>
      <c r="AX55" s="751"/>
      <c r="AY55" s="751"/>
      <c r="AZ55" s="751"/>
      <c r="BA55" s="751"/>
      <c r="BB55" s="751"/>
      <c r="BC55" s="751"/>
      <c r="BD55" s="751"/>
      <c r="BE55" s="751"/>
      <c r="BF55" s="751"/>
      <c r="BG55" s="751"/>
      <c r="BH55" s="751"/>
      <c r="BI55" s="751"/>
      <c r="BJ55" s="751"/>
      <c r="BK55" s="751"/>
      <c r="BL55" s="751"/>
      <c r="BM55" s="751"/>
      <c r="BN55" s="751"/>
      <c r="BO55" s="751"/>
      <c r="BP55" s="751"/>
      <c r="BQ55" s="751"/>
      <c r="BR55" s="751"/>
      <c r="BS55" s="751"/>
      <c r="BT55" s="751"/>
      <c r="BU55" s="751"/>
      <c r="BV55" s="751"/>
      <c r="BW55" s="751"/>
      <c r="BX55" s="751"/>
      <c r="BY55" s="751"/>
      <c r="BZ55" s="751"/>
      <c r="CA55" s="751"/>
      <c r="CB55" s="751"/>
      <c r="CC55" s="751"/>
      <c r="CD55" s="751"/>
      <c r="CE55" s="751"/>
      <c r="CF55" s="751"/>
      <c r="CG55" s="751"/>
      <c r="CH55" s="751"/>
      <c r="CI55" s="751"/>
      <c r="CJ55" s="751"/>
      <c r="CK55" s="751"/>
      <c r="CL55" s="751"/>
      <c r="CM55" s="751"/>
      <c r="CN55" s="751"/>
      <c r="CO55" s="751"/>
      <c r="CP55" s="751"/>
      <c r="CQ55" s="751"/>
      <c r="CR55" s="751"/>
      <c r="CS55" s="751"/>
      <c r="CT55" s="751"/>
      <c r="CU55" s="751"/>
      <c r="CV55" s="751"/>
      <c r="CW55" s="751"/>
      <c r="CX55" s="751"/>
      <c r="CY55" s="751"/>
      <c r="CZ55" s="751"/>
      <c r="DA55" s="751"/>
      <c r="DB55" s="751"/>
      <c r="DC55" s="751"/>
      <c r="DD55" s="751"/>
      <c r="DE55" s="751"/>
      <c r="DF55" s="751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</row>
    <row r="56" spans="1:141" s="2" customFormat="1" ht="11.25" x14ac:dyDescent="0.2">
      <c r="A56" s="751"/>
      <c r="B56" s="751"/>
      <c r="C56" s="751"/>
      <c r="D56" s="751"/>
      <c r="E56" s="751"/>
      <c r="F56" s="751"/>
      <c r="G56" s="751"/>
      <c r="H56" s="751"/>
      <c r="I56" s="751"/>
      <c r="J56" s="751"/>
      <c r="K56" s="751"/>
      <c r="L56" s="751"/>
      <c r="M56" s="751"/>
      <c r="N56" s="751"/>
      <c r="O56" s="751"/>
      <c r="P56" s="751"/>
      <c r="Q56" s="751"/>
      <c r="R56" s="751"/>
      <c r="S56" s="751"/>
      <c r="T56" s="751"/>
      <c r="U56" s="751"/>
      <c r="V56" s="751"/>
      <c r="W56" s="751"/>
      <c r="X56" s="751"/>
      <c r="Y56" s="751"/>
      <c r="Z56" s="751"/>
      <c r="AA56" s="751"/>
      <c r="AB56" s="751"/>
      <c r="AC56" s="751"/>
      <c r="AD56" s="751"/>
      <c r="AE56" s="751"/>
      <c r="AF56" s="751"/>
      <c r="AG56" s="751"/>
      <c r="AH56" s="751"/>
      <c r="AI56" s="751"/>
      <c r="AJ56" s="751"/>
      <c r="AK56" s="751"/>
      <c r="AL56" s="751"/>
      <c r="AM56" s="751"/>
      <c r="AN56" s="751"/>
      <c r="AO56" s="751"/>
      <c r="AP56" s="751"/>
      <c r="AQ56" s="751"/>
      <c r="AR56" s="751"/>
      <c r="AS56" s="751"/>
      <c r="AT56" s="751"/>
      <c r="AU56" s="751"/>
      <c r="AV56" s="751"/>
      <c r="AW56" s="751"/>
      <c r="AX56" s="751"/>
      <c r="AY56" s="751"/>
      <c r="AZ56" s="751"/>
      <c r="BA56" s="751"/>
      <c r="BB56" s="751"/>
      <c r="BC56" s="751"/>
      <c r="BD56" s="751"/>
      <c r="BE56" s="751"/>
      <c r="BF56" s="751"/>
      <c r="BG56" s="751"/>
      <c r="BH56" s="751"/>
      <c r="BI56" s="751"/>
      <c r="BJ56" s="751"/>
      <c r="BK56" s="751"/>
      <c r="BL56" s="751"/>
      <c r="BM56" s="751"/>
      <c r="BN56" s="751"/>
      <c r="BO56" s="751"/>
      <c r="BP56" s="751"/>
      <c r="BQ56" s="751"/>
      <c r="BR56" s="751"/>
      <c r="BS56" s="751"/>
      <c r="BT56" s="751"/>
      <c r="BU56" s="751"/>
      <c r="BV56" s="751"/>
      <c r="BW56" s="751"/>
      <c r="BX56" s="751"/>
      <c r="BY56" s="751"/>
      <c r="BZ56" s="751"/>
      <c r="CA56" s="751"/>
      <c r="CB56" s="751"/>
      <c r="CC56" s="751"/>
      <c r="CD56" s="751"/>
      <c r="CE56" s="751"/>
      <c r="CF56" s="751"/>
      <c r="CG56" s="751"/>
      <c r="CH56" s="751"/>
      <c r="CI56" s="751"/>
      <c r="CJ56" s="751"/>
      <c r="CK56" s="751"/>
      <c r="CL56" s="751"/>
      <c r="CM56" s="751"/>
      <c r="CN56" s="751"/>
      <c r="CO56" s="751"/>
      <c r="CP56" s="751"/>
      <c r="CQ56" s="751"/>
      <c r="CR56" s="751"/>
      <c r="CS56" s="751"/>
      <c r="CT56" s="751"/>
      <c r="CU56" s="751"/>
      <c r="CV56" s="751"/>
      <c r="CW56" s="751"/>
      <c r="CX56" s="751"/>
      <c r="CY56" s="751"/>
      <c r="CZ56" s="751"/>
      <c r="DA56" s="751"/>
      <c r="DB56" s="751"/>
      <c r="DC56" s="751"/>
      <c r="DD56" s="751"/>
      <c r="DE56" s="751"/>
      <c r="DF56" s="751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</row>
    <row r="57" spans="1:141" s="2" customFormat="1" ht="12" customHeight="1" x14ac:dyDescent="0.2">
      <c r="A57" s="751"/>
      <c r="B57" s="751"/>
      <c r="C57" s="751"/>
      <c r="D57" s="751"/>
      <c r="E57" s="751"/>
      <c r="F57" s="751"/>
      <c r="G57" s="751"/>
      <c r="H57" s="751"/>
      <c r="I57" s="751"/>
      <c r="J57" s="751"/>
      <c r="K57" s="751"/>
      <c r="L57" s="751"/>
      <c r="M57" s="751"/>
      <c r="N57" s="751"/>
      <c r="O57" s="751"/>
      <c r="P57" s="751"/>
      <c r="Q57" s="751"/>
      <c r="R57" s="751"/>
      <c r="S57" s="751"/>
      <c r="T57" s="751"/>
      <c r="U57" s="751"/>
      <c r="V57" s="751"/>
      <c r="W57" s="751"/>
      <c r="X57" s="751"/>
      <c r="Y57" s="751"/>
      <c r="Z57" s="751"/>
      <c r="AA57" s="751"/>
      <c r="AB57" s="751"/>
      <c r="AC57" s="751"/>
      <c r="AD57" s="751"/>
      <c r="AE57" s="751"/>
      <c r="AF57" s="751"/>
      <c r="AG57" s="751"/>
      <c r="AH57" s="751"/>
      <c r="AI57" s="751"/>
      <c r="AJ57" s="751"/>
      <c r="AK57" s="751"/>
      <c r="AL57" s="751"/>
      <c r="AM57" s="751"/>
      <c r="AN57" s="751"/>
      <c r="AO57" s="751"/>
      <c r="AP57" s="751"/>
      <c r="AQ57" s="751"/>
      <c r="AR57" s="751"/>
      <c r="AS57" s="751"/>
      <c r="AT57" s="751"/>
      <c r="AU57" s="751"/>
      <c r="AV57" s="751"/>
      <c r="AW57" s="751"/>
      <c r="AX57" s="751"/>
      <c r="AY57" s="751"/>
      <c r="AZ57" s="751"/>
      <c r="BA57" s="751"/>
      <c r="BB57" s="751"/>
      <c r="BC57" s="751"/>
      <c r="BD57" s="751"/>
      <c r="BE57" s="751"/>
      <c r="BF57" s="751"/>
      <c r="BG57" s="751"/>
      <c r="BH57" s="751"/>
      <c r="BI57" s="751"/>
      <c r="BJ57" s="751"/>
      <c r="BK57" s="751"/>
      <c r="BL57" s="751"/>
      <c r="BM57" s="751"/>
      <c r="BN57" s="751"/>
      <c r="BO57" s="751"/>
      <c r="BP57" s="751"/>
      <c r="BQ57" s="751"/>
      <c r="BR57" s="751"/>
      <c r="BS57" s="751"/>
      <c r="BT57" s="751"/>
      <c r="BU57" s="751"/>
      <c r="BV57" s="751"/>
      <c r="BW57" s="751"/>
      <c r="BX57" s="751"/>
      <c r="BY57" s="751"/>
      <c r="BZ57" s="751"/>
      <c r="CA57" s="751"/>
      <c r="CB57" s="751"/>
      <c r="CC57" s="751"/>
      <c r="CD57" s="751"/>
      <c r="CE57" s="751"/>
      <c r="CF57" s="751"/>
      <c r="CG57" s="751"/>
      <c r="CH57" s="751"/>
      <c r="CI57" s="751"/>
      <c r="CJ57" s="751"/>
      <c r="CK57" s="751"/>
      <c r="CL57" s="751"/>
      <c r="CM57" s="751"/>
      <c r="CN57" s="751"/>
      <c r="CO57" s="751"/>
      <c r="CP57" s="751"/>
      <c r="CQ57" s="751"/>
      <c r="CR57" s="751"/>
      <c r="CS57" s="751"/>
      <c r="CT57" s="751"/>
      <c r="CU57" s="751"/>
      <c r="CV57" s="751"/>
      <c r="CW57" s="751"/>
      <c r="CX57" s="751"/>
      <c r="CY57" s="751"/>
      <c r="CZ57" s="751"/>
      <c r="DA57" s="751"/>
      <c r="DB57" s="751"/>
      <c r="DC57" s="751"/>
      <c r="DD57" s="751"/>
      <c r="DE57" s="751"/>
      <c r="DF57" s="751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</row>
    <row r="58" spans="1:141" s="2" customFormat="1" ht="12" customHeight="1" x14ac:dyDescent="0.2">
      <c r="A58" s="17" t="s">
        <v>913</v>
      </c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15">
    <mergeCell ref="B48:D48"/>
    <mergeCell ref="G48:Q48"/>
    <mergeCell ref="R48:T48"/>
    <mergeCell ref="U48:W48"/>
    <mergeCell ref="A51:EK53"/>
    <mergeCell ref="A54:EK57"/>
    <mergeCell ref="W46:BD46"/>
    <mergeCell ref="BI46:CP46"/>
    <mergeCell ref="W47:BD47"/>
    <mergeCell ref="BI47:CP47"/>
    <mergeCell ref="A40:R40"/>
    <mergeCell ref="S40:AR40"/>
    <mergeCell ref="AS40:BG40"/>
    <mergeCell ref="CW13:DV13"/>
    <mergeCell ref="DW13:EK13"/>
    <mergeCell ref="CW14:DV14"/>
    <mergeCell ref="DW14:EK14"/>
    <mergeCell ref="CW15:DV15"/>
    <mergeCell ref="CW40:DV40"/>
    <mergeCell ref="DW40:EK40"/>
    <mergeCell ref="CW38:DV39"/>
    <mergeCell ref="DW38:EK39"/>
    <mergeCell ref="CW36:DV37"/>
    <mergeCell ref="DW36:EK37"/>
    <mergeCell ref="CW35:DV35"/>
    <mergeCell ref="A35:R35"/>
    <mergeCell ref="S35:AR35"/>
    <mergeCell ref="AS35:BG35"/>
    <mergeCell ref="CW33:DV34"/>
    <mergeCell ref="DW33:EK34"/>
    <mergeCell ref="BH33:BS34"/>
    <mergeCell ref="BT33:BY34"/>
    <mergeCell ref="BZ33:CE34"/>
    <mergeCell ref="CF33:CV34"/>
    <mergeCell ref="BI44:CP44"/>
    <mergeCell ref="BI45:CP45"/>
    <mergeCell ref="BH38:BS39"/>
    <mergeCell ref="BT38:BY39"/>
    <mergeCell ref="BZ38:CE39"/>
    <mergeCell ref="CF38:CV39"/>
    <mergeCell ref="W44:BD44"/>
    <mergeCell ref="W45:BD45"/>
    <mergeCell ref="A37:R37"/>
    <mergeCell ref="A38:R38"/>
    <mergeCell ref="S38:AR39"/>
    <mergeCell ref="AS38:BG39"/>
    <mergeCell ref="A39:R39"/>
    <mergeCell ref="BH36:BS37"/>
    <mergeCell ref="BT36:BY37"/>
    <mergeCell ref="BZ36:CE37"/>
    <mergeCell ref="CF36:CV37"/>
    <mergeCell ref="A36:R36"/>
    <mergeCell ref="S36:AR37"/>
    <mergeCell ref="AS36:BG37"/>
    <mergeCell ref="BH40:BS40"/>
    <mergeCell ref="BT40:BY40"/>
    <mergeCell ref="BZ40:CE40"/>
    <mergeCell ref="CF40:CV40"/>
    <mergeCell ref="DW35:EK35"/>
    <mergeCell ref="BH35:BS35"/>
    <mergeCell ref="BT35:BY35"/>
    <mergeCell ref="BZ35:CE35"/>
    <mergeCell ref="CF35:CV35"/>
    <mergeCell ref="A33:R33"/>
    <mergeCell ref="S33:AR34"/>
    <mergeCell ref="AS33:BG34"/>
    <mergeCell ref="A34:R34"/>
    <mergeCell ref="CW31:DV32"/>
    <mergeCell ref="DW31:EK32"/>
    <mergeCell ref="BH31:BS32"/>
    <mergeCell ref="BT31:BY32"/>
    <mergeCell ref="BZ31:CE32"/>
    <mergeCell ref="CF31:CV32"/>
    <mergeCell ref="DW30:EK30"/>
    <mergeCell ref="A31:R31"/>
    <mergeCell ref="S31:AR32"/>
    <mergeCell ref="AS31:BG32"/>
    <mergeCell ref="BH30:BS30"/>
    <mergeCell ref="BT30:BY30"/>
    <mergeCell ref="BZ30:CE30"/>
    <mergeCell ref="CF30:CV30"/>
    <mergeCell ref="A30:R30"/>
    <mergeCell ref="S30:AR30"/>
    <mergeCell ref="AS30:BG30"/>
    <mergeCell ref="A32:R32"/>
    <mergeCell ref="CW30:DV30"/>
    <mergeCell ref="CW28:DV29"/>
    <mergeCell ref="DW28:EK29"/>
    <mergeCell ref="A29:R29"/>
    <mergeCell ref="BH28:BS29"/>
    <mergeCell ref="BT28:BY29"/>
    <mergeCell ref="BZ28:CE29"/>
    <mergeCell ref="CF28:CV29"/>
    <mergeCell ref="A28:R28"/>
    <mergeCell ref="S28:AR29"/>
    <mergeCell ref="AS28:BG29"/>
    <mergeCell ref="CW26:DV27"/>
    <mergeCell ref="DW26:EK27"/>
    <mergeCell ref="A27:R27"/>
    <mergeCell ref="BH26:BS27"/>
    <mergeCell ref="BT26:BY27"/>
    <mergeCell ref="BZ26:CE27"/>
    <mergeCell ref="CF26:CV27"/>
    <mergeCell ref="A26:R26"/>
    <mergeCell ref="S26:AR27"/>
    <mergeCell ref="AS26:BG27"/>
    <mergeCell ref="CW25:DV25"/>
    <mergeCell ref="DW25:EK25"/>
    <mergeCell ref="BH25:BS25"/>
    <mergeCell ref="BT25:BY25"/>
    <mergeCell ref="BZ25:CE25"/>
    <mergeCell ref="CF25:CV25"/>
    <mergeCell ref="A24:R24"/>
    <mergeCell ref="A25:R25"/>
    <mergeCell ref="S25:AR25"/>
    <mergeCell ref="AS25:BG25"/>
    <mergeCell ref="CW23:DV24"/>
    <mergeCell ref="DW23:EK24"/>
    <mergeCell ref="BH23:BS24"/>
    <mergeCell ref="BT23:BY24"/>
    <mergeCell ref="BZ23:CE24"/>
    <mergeCell ref="CF23:CV24"/>
    <mergeCell ref="CW22:DV22"/>
    <mergeCell ref="DW22:EK22"/>
    <mergeCell ref="A23:R23"/>
    <mergeCell ref="S23:AR24"/>
    <mergeCell ref="AS23:BG24"/>
    <mergeCell ref="BH22:BS22"/>
    <mergeCell ref="BT22:BY22"/>
    <mergeCell ref="BZ22:CE22"/>
    <mergeCell ref="CF22:CV22"/>
    <mergeCell ref="A22:R22"/>
    <mergeCell ref="S22:AR22"/>
    <mergeCell ref="AS22:BG22"/>
    <mergeCell ref="CW21:DV21"/>
    <mergeCell ref="DW21:EK21"/>
    <mergeCell ref="BH21:BS21"/>
    <mergeCell ref="BT21:BY21"/>
    <mergeCell ref="BZ21:CE21"/>
    <mergeCell ref="CF21:CV21"/>
    <mergeCell ref="A20:R20"/>
    <mergeCell ref="A21:R21"/>
    <mergeCell ref="S21:AR21"/>
    <mergeCell ref="AS21:BG21"/>
    <mergeCell ref="CW19:DV20"/>
    <mergeCell ref="DW19:EK20"/>
    <mergeCell ref="BH19:BS20"/>
    <mergeCell ref="BT19:BY20"/>
    <mergeCell ref="BZ19:CE20"/>
    <mergeCell ref="CF19:CV20"/>
    <mergeCell ref="CW18:DV18"/>
    <mergeCell ref="DW18:EK18"/>
    <mergeCell ref="A19:R19"/>
    <mergeCell ref="S19:AR20"/>
    <mergeCell ref="AS19:BG20"/>
    <mergeCell ref="BH18:BS18"/>
    <mergeCell ref="BT18:BY18"/>
    <mergeCell ref="BZ18:CE18"/>
    <mergeCell ref="CF18:CV18"/>
    <mergeCell ref="A18:R18"/>
    <mergeCell ref="S18:AR18"/>
    <mergeCell ref="AS18:BG18"/>
    <mergeCell ref="CW17:DV17"/>
    <mergeCell ref="DW17:EK17"/>
    <mergeCell ref="BH17:BS17"/>
    <mergeCell ref="BT17:BY17"/>
    <mergeCell ref="BZ17:CE17"/>
    <mergeCell ref="CF17:CV17"/>
    <mergeCell ref="A17:R17"/>
    <mergeCell ref="S17:AR17"/>
    <mergeCell ref="AS17:BG17"/>
    <mergeCell ref="CW16:DV16"/>
    <mergeCell ref="DW16:EK16"/>
    <mergeCell ref="BH16:BS16"/>
    <mergeCell ref="BT16:BY16"/>
    <mergeCell ref="BZ16:CE16"/>
    <mergeCell ref="CF16:CV16"/>
    <mergeCell ref="A16:R16"/>
    <mergeCell ref="S16:AR16"/>
    <mergeCell ref="AS16:BG16"/>
    <mergeCell ref="BT15:BY15"/>
    <mergeCell ref="BZ15:CE15"/>
    <mergeCell ref="CF15:CV15"/>
    <mergeCell ref="DW15:EK15"/>
    <mergeCell ref="BZ14:CE14"/>
    <mergeCell ref="CF14:CV14"/>
    <mergeCell ref="A15:R15"/>
    <mergeCell ref="S15:AR15"/>
    <mergeCell ref="AS15:BG15"/>
    <mergeCell ref="BH15:BS15"/>
    <mergeCell ref="BZ13:CE13"/>
    <mergeCell ref="CF13:CV13"/>
    <mergeCell ref="A14:R14"/>
    <mergeCell ref="S14:AR14"/>
    <mergeCell ref="AS14:BG14"/>
    <mergeCell ref="BH14:BY14"/>
    <mergeCell ref="Z10:DE10"/>
    <mergeCell ref="DW10:EK10"/>
    <mergeCell ref="DW11:EK11"/>
    <mergeCell ref="A13:R13"/>
    <mergeCell ref="S13:AR13"/>
    <mergeCell ref="AS13:BG13"/>
    <mergeCell ref="BH13:BY13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B120"/>
  <sheetViews>
    <sheetView view="pageBreakPreview" zoomScale="85" zoomScaleNormal="85" zoomScaleSheetLayoutView="85" workbookViewId="0">
      <pane xSplit="37" ySplit="14" topLeftCell="AL15" activePane="bottomRight" state="frozen"/>
      <selection activeCell="A38" sqref="A38:CW40"/>
      <selection pane="topRight" activeCell="A38" sqref="A38:CW40"/>
      <selection pane="bottomLeft" activeCell="A38" sqref="A38:CW40"/>
      <selection pane="bottomRight" activeCell="Y34" sqref="Y34:AE35"/>
    </sheetView>
  </sheetViews>
  <sheetFormatPr defaultColWidth="1.42578125" defaultRowHeight="15.75" x14ac:dyDescent="0.25"/>
  <cols>
    <col min="1" max="18" width="1.42578125" style="113"/>
    <col min="19" max="19" width="3.7109375" style="113" customWidth="1"/>
    <col min="20" max="30" width="1.42578125" style="113"/>
    <col min="31" max="31" width="9.5703125" style="113" customWidth="1"/>
    <col min="32" max="36" width="1.42578125" style="113"/>
    <col min="37" max="37" width="2" style="113" customWidth="1"/>
    <col min="38" max="43" width="1.42578125" style="113"/>
    <col min="44" max="44" width="7.85546875" style="113" customWidth="1"/>
    <col min="45" max="49" width="1.42578125" style="114"/>
    <col min="50" max="50" width="4.140625" style="114" customWidth="1"/>
    <col min="51" max="56" width="1.42578125" style="113"/>
    <col min="57" max="57" width="7.28515625" style="113" customWidth="1"/>
    <col min="58" max="69" width="1.42578125" style="113"/>
    <col min="70" max="70" width="6.85546875" style="113" customWidth="1"/>
    <col min="71" max="82" width="1.42578125" style="113"/>
    <col min="83" max="83" width="8.28515625" style="113" customWidth="1"/>
    <col min="84" max="88" width="1.42578125" style="113"/>
    <col min="89" max="89" width="2.7109375" style="113" customWidth="1"/>
    <col min="90" max="108" width="1.42578125" style="113"/>
    <col min="109" max="109" width="6.7109375" style="113" customWidth="1"/>
    <col min="110" max="121" width="1.42578125" style="113"/>
    <col min="122" max="122" width="5.5703125" style="113" customWidth="1"/>
    <col min="123" max="134" width="1.42578125" style="113"/>
    <col min="135" max="135" width="6.85546875" style="113" customWidth="1"/>
    <col min="136" max="141" width="1.42578125" style="113"/>
    <col min="142" max="142" width="32.28515625" style="124" customWidth="1"/>
    <col min="143" max="143" width="17.28515625" style="113" customWidth="1"/>
    <col min="144" max="144" width="9.5703125" style="113" customWidth="1"/>
    <col min="145" max="145" width="17" style="113" customWidth="1"/>
    <col min="146" max="157" width="1.42578125" style="113"/>
    <col min="158" max="158" width="49.140625" style="113" customWidth="1"/>
    <col min="159" max="16384" width="1.42578125" style="113"/>
  </cols>
  <sheetData>
    <row r="1" spans="1:144" s="112" customFormat="1" ht="15" x14ac:dyDescent="0.25">
      <c r="A1" s="383" t="s">
        <v>1040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  <c r="CP1" s="383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  <c r="DL1" s="383"/>
      <c r="DM1" s="383"/>
      <c r="DN1" s="383"/>
      <c r="DO1" s="383"/>
      <c r="DP1" s="383"/>
      <c r="DQ1" s="383"/>
      <c r="DR1" s="383"/>
      <c r="DS1" s="383"/>
      <c r="DT1" s="383"/>
      <c r="DU1" s="383"/>
      <c r="DV1" s="383"/>
      <c r="DW1" s="383"/>
      <c r="DX1" s="383"/>
      <c r="DY1" s="383"/>
      <c r="DZ1" s="383"/>
      <c r="EA1" s="383"/>
      <c r="EB1" s="383"/>
      <c r="EC1" s="383"/>
      <c r="ED1" s="383"/>
      <c r="EE1" s="383"/>
      <c r="EF1" s="383"/>
      <c r="EG1" s="383"/>
      <c r="EH1" s="383"/>
      <c r="EI1" s="383"/>
      <c r="EJ1" s="383"/>
      <c r="EK1" s="383"/>
      <c r="EL1" s="111" t="str">
        <f>Лист1!$P$20</f>
        <v>МУНИЦИПАЛЬНОЕ АВТОНОМНОЕ ОБРАЗОВАТЕЛЬНОЕ УЧРЕЖДЕНИЕ ДОПОЛНИТЕЛЬНОГО ОБРАЗОВАНИЯ "ЦЕНТР ПЛАВАНИЯ "ДЕЛЬФИН"</v>
      </c>
    </row>
    <row r="2" spans="1:144" x14ac:dyDescent="0.25">
      <c r="DT2" s="115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7" t="s">
        <v>1365</v>
      </c>
    </row>
    <row r="3" spans="1:144" s="118" customFormat="1" ht="12.75" x14ac:dyDescent="0.2">
      <c r="A3" s="384" t="s">
        <v>93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 t="s">
        <v>18</v>
      </c>
      <c r="U3" s="385"/>
      <c r="V3" s="385"/>
      <c r="W3" s="385"/>
      <c r="X3" s="385"/>
      <c r="Y3" s="385" t="s">
        <v>64</v>
      </c>
      <c r="Z3" s="385"/>
      <c r="AA3" s="385"/>
      <c r="AB3" s="385"/>
      <c r="AC3" s="385"/>
      <c r="AD3" s="385"/>
      <c r="AE3" s="385"/>
      <c r="AF3" s="385" t="s">
        <v>66</v>
      </c>
      <c r="AG3" s="385"/>
      <c r="AH3" s="385"/>
      <c r="AI3" s="385"/>
      <c r="AJ3" s="385"/>
      <c r="AK3" s="385"/>
      <c r="AL3" s="386" t="s">
        <v>1049</v>
      </c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H3" s="386"/>
      <c r="BI3" s="386"/>
      <c r="BJ3" s="386"/>
      <c r="BK3" s="386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6"/>
      <c r="CM3" s="386"/>
      <c r="CN3" s="386"/>
      <c r="CO3" s="386"/>
      <c r="CP3" s="386"/>
      <c r="CQ3" s="386"/>
      <c r="CR3" s="386"/>
      <c r="CS3" s="386"/>
      <c r="CT3" s="386"/>
      <c r="CU3" s="386"/>
      <c r="CV3" s="386"/>
      <c r="CW3" s="386"/>
      <c r="CX3" s="386"/>
      <c r="CY3" s="386"/>
      <c r="CZ3" s="386"/>
      <c r="DA3" s="386"/>
      <c r="DB3" s="386"/>
      <c r="DC3" s="386"/>
      <c r="DD3" s="386"/>
      <c r="DE3" s="386"/>
      <c r="DF3" s="386"/>
      <c r="DG3" s="386"/>
      <c r="DH3" s="386"/>
      <c r="DI3" s="386"/>
      <c r="DJ3" s="386"/>
      <c r="DK3" s="386"/>
      <c r="DL3" s="386"/>
      <c r="DM3" s="386"/>
      <c r="DN3" s="386"/>
      <c r="DO3" s="386"/>
      <c r="DP3" s="386"/>
      <c r="DQ3" s="386"/>
      <c r="DR3" s="386"/>
      <c r="DS3" s="386"/>
      <c r="DT3" s="386"/>
      <c r="DU3" s="386"/>
      <c r="DV3" s="386"/>
      <c r="DW3" s="386"/>
      <c r="DX3" s="386"/>
      <c r="DY3" s="386"/>
      <c r="DZ3" s="386"/>
      <c r="EA3" s="386"/>
      <c r="EB3" s="386"/>
      <c r="EC3" s="386"/>
      <c r="ED3" s="386"/>
      <c r="EE3" s="386"/>
      <c r="EF3" s="386"/>
      <c r="EG3" s="386"/>
      <c r="EH3" s="386"/>
      <c r="EI3" s="386"/>
      <c r="EJ3" s="386"/>
      <c r="EK3" s="387"/>
      <c r="EL3" s="143" t="str">
        <f>VLOOKUP($EL$1,'Лист 2-3 по ОУ'!$BM$105:$CB$148,16,0)</f>
        <v>МАОУ ДО "Центр плавания "Дельфин"</v>
      </c>
      <c r="EM3" s="141"/>
    </row>
    <row r="4" spans="1:144" s="118" customFormat="1" ht="12.75" x14ac:dyDescent="0.2">
      <c r="A4" s="389"/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 t="s">
        <v>21</v>
      </c>
      <c r="U4" s="388"/>
      <c r="V4" s="388"/>
      <c r="W4" s="388"/>
      <c r="X4" s="388"/>
      <c r="Y4" s="388" t="s">
        <v>1041</v>
      </c>
      <c r="Z4" s="388"/>
      <c r="AA4" s="388"/>
      <c r="AB4" s="388"/>
      <c r="AC4" s="388"/>
      <c r="AD4" s="388"/>
      <c r="AE4" s="388"/>
      <c r="AF4" s="388" t="s">
        <v>1045</v>
      </c>
      <c r="AG4" s="388"/>
      <c r="AH4" s="388"/>
      <c r="AI4" s="388"/>
      <c r="AJ4" s="388"/>
      <c r="AK4" s="388"/>
      <c r="AL4" s="388" t="s">
        <v>303</v>
      </c>
      <c r="AM4" s="388"/>
      <c r="AN4" s="388"/>
      <c r="AO4" s="388"/>
      <c r="AP4" s="388"/>
      <c r="AQ4" s="388"/>
      <c r="AR4" s="388"/>
      <c r="AS4" s="390" t="s">
        <v>1057</v>
      </c>
      <c r="AT4" s="390"/>
      <c r="AU4" s="390"/>
      <c r="AV4" s="390"/>
      <c r="AW4" s="390"/>
      <c r="AX4" s="390"/>
      <c r="AY4" s="388" t="s">
        <v>303</v>
      </c>
      <c r="AZ4" s="388"/>
      <c r="BA4" s="388"/>
      <c r="BB4" s="388"/>
      <c r="BC4" s="388"/>
      <c r="BD4" s="388"/>
      <c r="BE4" s="388"/>
      <c r="BF4" s="388" t="s">
        <v>1057</v>
      </c>
      <c r="BG4" s="388"/>
      <c r="BH4" s="388"/>
      <c r="BI4" s="388"/>
      <c r="BJ4" s="388"/>
      <c r="BK4" s="388"/>
      <c r="BL4" s="386" t="s">
        <v>1070</v>
      </c>
      <c r="BM4" s="386"/>
      <c r="BN4" s="386"/>
      <c r="BO4" s="386"/>
      <c r="BP4" s="386"/>
      <c r="BQ4" s="386"/>
      <c r="BR4" s="386"/>
      <c r="BS4" s="386"/>
      <c r="BT4" s="386"/>
      <c r="BU4" s="386"/>
      <c r="BV4" s="386"/>
      <c r="BW4" s="386"/>
      <c r="BX4" s="386"/>
      <c r="BY4" s="386"/>
      <c r="BZ4" s="386"/>
      <c r="CA4" s="386"/>
      <c r="CB4" s="386"/>
      <c r="CC4" s="386"/>
      <c r="CD4" s="386"/>
      <c r="CE4" s="386"/>
      <c r="CF4" s="386"/>
      <c r="CG4" s="386"/>
      <c r="CH4" s="386"/>
      <c r="CI4" s="386"/>
      <c r="CJ4" s="386"/>
      <c r="CK4" s="386"/>
      <c r="CL4" s="388" t="s">
        <v>354</v>
      </c>
      <c r="CM4" s="388"/>
      <c r="CN4" s="388"/>
      <c r="CO4" s="388"/>
      <c r="CP4" s="388"/>
      <c r="CQ4" s="388"/>
      <c r="CR4" s="388"/>
      <c r="CS4" s="388" t="s">
        <v>1057</v>
      </c>
      <c r="CT4" s="388"/>
      <c r="CU4" s="388"/>
      <c r="CV4" s="388"/>
      <c r="CW4" s="388"/>
      <c r="CX4" s="388"/>
      <c r="CY4" s="388" t="s">
        <v>303</v>
      </c>
      <c r="CZ4" s="388"/>
      <c r="DA4" s="388"/>
      <c r="DB4" s="388"/>
      <c r="DC4" s="388"/>
      <c r="DD4" s="388"/>
      <c r="DE4" s="388"/>
      <c r="DF4" s="388" t="s">
        <v>1057</v>
      </c>
      <c r="DG4" s="388"/>
      <c r="DH4" s="388"/>
      <c r="DI4" s="388"/>
      <c r="DJ4" s="388"/>
      <c r="DK4" s="388"/>
      <c r="DL4" s="386" t="s">
        <v>143</v>
      </c>
      <c r="DM4" s="386"/>
      <c r="DN4" s="386"/>
      <c r="DO4" s="386"/>
      <c r="DP4" s="386"/>
      <c r="DQ4" s="386"/>
      <c r="DR4" s="386"/>
      <c r="DS4" s="386"/>
      <c r="DT4" s="386"/>
      <c r="DU4" s="386"/>
      <c r="DV4" s="386"/>
      <c r="DW4" s="386"/>
      <c r="DX4" s="386"/>
      <c r="DY4" s="386"/>
      <c r="DZ4" s="386"/>
      <c r="EA4" s="386"/>
      <c r="EB4" s="386"/>
      <c r="EC4" s="386"/>
      <c r="ED4" s="386"/>
      <c r="EE4" s="386"/>
      <c r="EF4" s="386"/>
      <c r="EG4" s="386"/>
      <c r="EH4" s="386"/>
      <c r="EI4" s="386"/>
      <c r="EJ4" s="386"/>
      <c r="EK4" s="387"/>
      <c r="EL4" s="142"/>
    </row>
    <row r="5" spans="1:144" s="118" customFormat="1" ht="12.75" x14ac:dyDescent="0.2">
      <c r="A5" s="389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 t="s">
        <v>1042</v>
      </c>
      <c r="Z5" s="388"/>
      <c r="AA5" s="388"/>
      <c r="AB5" s="388"/>
      <c r="AC5" s="388"/>
      <c r="AD5" s="388"/>
      <c r="AE5" s="388"/>
      <c r="AF5" s="388" t="s">
        <v>1046</v>
      </c>
      <c r="AG5" s="388"/>
      <c r="AH5" s="388"/>
      <c r="AI5" s="388"/>
      <c r="AJ5" s="388"/>
      <c r="AK5" s="388"/>
      <c r="AL5" s="388" t="s">
        <v>304</v>
      </c>
      <c r="AM5" s="388"/>
      <c r="AN5" s="388"/>
      <c r="AO5" s="388"/>
      <c r="AP5" s="388"/>
      <c r="AQ5" s="388"/>
      <c r="AR5" s="388"/>
      <c r="AS5" s="390" t="s">
        <v>1045</v>
      </c>
      <c r="AT5" s="390"/>
      <c r="AU5" s="390"/>
      <c r="AV5" s="390"/>
      <c r="AW5" s="390"/>
      <c r="AX5" s="390"/>
      <c r="AY5" s="388" t="s">
        <v>304</v>
      </c>
      <c r="AZ5" s="388"/>
      <c r="BA5" s="388"/>
      <c r="BB5" s="388"/>
      <c r="BC5" s="388"/>
      <c r="BD5" s="388"/>
      <c r="BE5" s="388"/>
      <c r="BF5" s="388" t="s">
        <v>1045</v>
      </c>
      <c r="BG5" s="388"/>
      <c r="BH5" s="388"/>
      <c r="BI5" s="388"/>
      <c r="BJ5" s="388"/>
      <c r="BK5" s="388"/>
      <c r="BL5" s="386" t="s">
        <v>133</v>
      </c>
      <c r="BM5" s="386"/>
      <c r="BN5" s="386"/>
      <c r="BO5" s="386"/>
      <c r="BP5" s="386"/>
      <c r="BQ5" s="386"/>
      <c r="BR5" s="386"/>
      <c r="BS5" s="386"/>
      <c r="BT5" s="386"/>
      <c r="BU5" s="386"/>
      <c r="BV5" s="386"/>
      <c r="BW5" s="386"/>
      <c r="BX5" s="386"/>
      <c r="BY5" s="386"/>
      <c r="BZ5" s="386"/>
      <c r="CA5" s="386"/>
      <c r="CB5" s="386"/>
      <c r="CC5" s="386"/>
      <c r="CD5" s="386"/>
      <c r="CE5" s="386"/>
      <c r="CF5" s="386"/>
      <c r="CG5" s="386"/>
      <c r="CH5" s="386"/>
      <c r="CI5" s="386"/>
      <c r="CJ5" s="386"/>
      <c r="CK5" s="386"/>
      <c r="CL5" s="388"/>
      <c r="CM5" s="388"/>
      <c r="CN5" s="388"/>
      <c r="CO5" s="388"/>
      <c r="CP5" s="388"/>
      <c r="CQ5" s="388"/>
      <c r="CR5" s="388"/>
      <c r="CS5" s="388" t="s">
        <v>1045</v>
      </c>
      <c r="CT5" s="388"/>
      <c r="CU5" s="388"/>
      <c r="CV5" s="388"/>
      <c r="CW5" s="388"/>
      <c r="CX5" s="388"/>
      <c r="CY5" s="388" t="s">
        <v>304</v>
      </c>
      <c r="CZ5" s="388"/>
      <c r="DA5" s="388"/>
      <c r="DB5" s="388"/>
      <c r="DC5" s="388"/>
      <c r="DD5" s="388"/>
      <c r="DE5" s="388"/>
      <c r="DF5" s="388" t="s">
        <v>1045</v>
      </c>
      <c r="DG5" s="388"/>
      <c r="DH5" s="388"/>
      <c r="DI5" s="388"/>
      <c r="DJ5" s="388"/>
      <c r="DK5" s="388"/>
      <c r="DL5" s="388" t="s">
        <v>303</v>
      </c>
      <c r="DM5" s="388"/>
      <c r="DN5" s="388"/>
      <c r="DO5" s="388"/>
      <c r="DP5" s="388"/>
      <c r="DQ5" s="388"/>
      <c r="DR5" s="388"/>
      <c r="DS5" s="388" t="s">
        <v>1057</v>
      </c>
      <c r="DT5" s="388"/>
      <c r="DU5" s="388"/>
      <c r="DV5" s="388"/>
      <c r="DW5" s="388"/>
      <c r="DX5" s="388"/>
      <c r="DY5" s="388" t="s">
        <v>303</v>
      </c>
      <c r="DZ5" s="388"/>
      <c r="EA5" s="388"/>
      <c r="EB5" s="388"/>
      <c r="EC5" s="388"/>
      <c r="ED5" s="388"/>
      <c r="EE5" s="388"/>
      <c r="EF5" s="388" t="s">
        <v>1057</v>
      </c>
      <c r="EG5" s="388"/>
      <c r="EH5" s="388"/>
      <c r="EI5" s="388"/>
      <c r="EJ5" s="388"/>
      <c r="EK5" s="391"/>
      <c r="EL5" s="143"/>
    </row>
    <row r="6" spans="1:144" s="118" customFormat="1" ht="12.75" x14ac:dyDescent="0.2">
      <c r="A6" s="389"/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 t="s">
        <v>1043</v>
      </c>
      <c r="Z6" s="388"/>
      <c r="AA6" s="388"/>
      <c r="AB6" s="388"/>
      <c r="AC6" s="388"/>
      <c r="AD6" s="388"/>
      <c r="AE6" s="388"/>
      <c r="AF6" s="388" t="s">
        <v>1047</v>
      </c>
      <c r="AG6" s="388"/>
      <c r="AH6" s="388"/>
      <c r="AI6" s="388"/>
      <c r="AJ6" s="388"/>
      <c r="AK6" s="388"/>
      <c r="AL6" s="388" t="s">
        <v>315</v>
      </c>
      <c r="AM6" s="388"/>
      <c r="AN6" s="388"/>
      <c r="AO6" s="388"/>
      <c r="AP6" s="388"/>
      <c r="AQ6" s="388"/>
      <c r="AR6" s="388"/>
      <c r="AS6" s="390" t="s">
        <v>1046</v>
      </c>
      <c r="AT6" s="390"/>
      <c r="AU6" s="390"/>
      <c r="AV6" s="390"/>
      <c r="AW6" s="390"/>
      <c r="AX6" s="390"/>
      <c r="AY6" s="388" t="s">
        <v>315</v>
      </c>
      <c r="AZ6" s="388"/>
      <c r="BA6" s="388"/>
      <c r="BB6" s="388"/>
      <c r="BC6" s="388"/>
      <c r="BD6" s="388"/>
      <c r="BE6" s="388"/>
      <c r="BF6" s="388" t="s">
        <v>1046</v>
      </c>
      <c r="BG6" s="388"/>
      <c r="BH6" s="388"/>
      <c r="BI6" s="388"/>
      <c r="BJ6" s="388"/>
      <c r="BK6" s="388"/>
      <c r="BL6" s="388" t="s">
        <v>1071</v>
      </c>
      <c r="BM6" s="388"/>
      <c r="BN6" s="388"/>
      <c r="BO6" s="388"/>
      <c r="BP6" s="388"/>
      <c r="BQ6" s="388"/>
      <c r="BR6" s="388"/>
      <c r="BS6" s="388" t="s">
        <v>1057</v>
      </c>
      <c r="BT6" s="388"/>
      <c r="BU6" s="388"/>
      <c r="BV6" s="388"/>
      <c r="BW6" s="388"/>
      <c r="BX6" s="388"/>
      <c r="BY6" s="388" t="s">
        <v>1074</v>
      </c>
      <c r="BZ6" s="388"/>
      <c r="CA6" s="388"/>
      <c r="CB6" s="388"/>
      <c r="CC6" s="388"/>
      <c r="CD6" s="388"/>
      <c r="CE6" s="388"/>
      <c r="CF6" s="388" t="s">
        <v>1057</v>
      </c>
      <c r="CG6" s="388"/>
      <c r="CH6" s="388"/>
      <c r="CI6" s="388"/>
      <c r="CJ6" s="388"/>
      <c r="CK6" s="388"/>
      <c r="CL6" s="388"/>
      <c r="CM6" s="388"/>
      <c r="CN6" s="388"/>
      <c r="CO6" s="388"/>
      <c r="CP6" s="388"/>
      <c r="CQ6" s="388"/>
      <c r="CR6" s="388"/>
      <c r="CS6" s="388" t="s">
        <v>1046</v>
      </c>
      <c r="CT6" s="388"/>
      <c r="CU6" s="388"/>
      <c r="CV6" s="388"/>
      <c r="CW6" s="388"/>
      <c r="CX6" s="388"/>
      <c r="CY6" s="388" t="s">
        <v>1081</v>
      </c>
      <c r="CZ6" s="388"/>
      <c r="DA6" s="388"/>
      <c r="DB6" s="388"/>
      <c r="DC6" s="388"/>
      <c r="DD6" s="388"/>
      <c r="DE6" s="388"/>
      <c r="DF6" s="388" t="s">
        <v>1046</v>
      </c>
      <c r="DG6" s="388"/>
      <c r="DH6" s="388"/>
      <c r="DI6" s="388"/>
      <c r="DJ6" s="388"/>
      <c r="DK6" s="388"/>
      <c r="DL6" s="388" t="s">
        <v>1050</v>
      </c>
      <c r="DM6" s="388"/>
      <c r="DN6" s="388"/>
      <c r="DO6" s="388"/>
      <c r="DP6" s="388"/>
      <c r="DQ6" s="388"/>
      <c r="DR6" s="388"/>
      <c r="DS6" s="388" t="s">
        <v>1045</v>
      </c>
      <c r="DT6" s="388"/>
      <c r="DU6" s="388"/>
      <c r="DV6" s="388"/>
      <c r="DW6" s="388"/>
      <c r="DX6" s="388"/>
      <c r="DY6" s="388" t="s">
        <v>1059</v>
      </c>
      <c r="DZ6" s="388"/>
      <c r="EA6" s="388"/>
      <c r="EB6" s="388"/>
      <c r="EC6" s="388"/>
      <c r="ED6" s="388"/>
      <c r="EE6" s="388"/>
      <c r="EF6" s="388" t="s">
        <v>1045</v>
      </c>
      <c r="EG6" s="388"/>
      <c r="EH6" s="388"/>
      <c r="EI6" s="388"/>
      <c r="EJ6" s="388"/>
      <c r="EK6" s="391"/>
      <c r="EL6" s="143"/>
    </row>
    <row r="7" spans="1:144" s="118" customFormat="1" ht="12.75" x14ac:dyDescent="0.2">
      <c r="A7" s="389"/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 t="s">
        <v>1044</v>
      </c>
      <c r="Z7" s="388"/>
      <c r="AA7" s="388"/>
      <c r="AB7" s="388"/>
      <c r="AC7" s="388"/>
      <c r="AD7" s="388"/>
      <c r="AE7" s="388"/>
      <c r="AF7" s="388" t="s">
        <v>1048</v>
      </c>
      <c r="AG7" s="388"/>
      <c r="AH7" s="388"/>
      <c r="AI7" s="388"/>
      <c r="AJ7" s="388"/>
      <c r="AK7" s="388"/>
      <c r="AL7" s="388" t="s">
        <v>1063</v>
      </c>
      <c r="AM7" s="388"/>
      <c r="AN7" s="388"/>
      <c r="AO7" s="388"/>
      <c r="AP7" s="388"/>
      <c r="AQ7" s="388"/>
      <c r="AR7" s="388"/>
      <c r="AS7" s="390" t="s">
        <v>1047</v>
      </c>
      <c r="AT7" s="390"/>
      <c r="AU7" s="390"/>
      <c r="AV7" s="390"/>
      <c r="AW7" s="390"/>
      <c r="AX7" s="390"/>
      <c r="AY7" s="388" t="s">
        <v>1068</v>
      </c>
      <c r="AZ7" s="388"/>
      <c r="BA7" s="388"/>
      <c r="BB7" s="388"/>
      <c r="BC7" s="388"/>
      <c r="BD7" s="388"/>
      <c r="BE7" s="388"/>
      <c r="BF7" s="388" t="s">
        <v>1047</v>
      </c>
      <c r="BG7" s="388"/>
      <c r="BH7" s="388"/>
      <c r="BI7" s="388"/>
      <c r="BJ7" s="388"/>
      <c r="BK7" s="388"/>
      <c r="BL7" s="388" t="s">
        <v>1072</v>
      </c>
      <c r="BM7" s="388"/>
      <c r="BN7" s="388"/>
      <c r="BO7" s="388"/>
      <c r="BP7" s="388"/>
      <c r="BQ7" s="388"/>
      <c r="BR7" s="388"/>
      <c r="BS7" s="388" t="s">
        <v>1045</v>
      </c>
      <c r="BT7" s="388"/>
      <c r="BU7" s="388"/>
      <c r="BV7" s="388"/>
      <c r="BW7" s="388"/>
      <c r="BX7" s="388"/>
      <c r="BY7" s="388" t="s">
        <v>1075</v>
      </c>
      <c r="BZ7" s="388"/>
      <c r="CA7" s="388"/>
      <c r="CB7" s="388"/>
      <c r="CC7" s="388"/>
      <c r="CD7" s="388"/>
      <c r="CE7" s="388"/>
      <c r="CF7" s="388" t="s">
        <v>1045</v>
      </c>
      <c r="CG7" s="388"/>
      <c r="CH7" s="388"/>
      <c r="CI7" s="388"/>
      <c r="CJ7" s="388"/>
      <c r="CK7" s="388"/>
      <c r="CL7" s="388"/>
      <c r="CM7" s="388"/>
      <c r="CN7" s="388"/>
      <c r="CO7" s="388"/>
      <c r="CP7" s="388"/>
      <c r="CQ7" s="388"/>
      <c r="CR7" s="388"/>
      <c r="CS7" s="388" t="s">
        <v>1047</v>
      </c>
      <c r="CT7" s="388"/>
      <c r="CU7" s="388"/>
      <c r="CV7" s="388"/>
      <c r="CW7" s="388"/>
      <c r="CX7" s="388"/>
      <c r="CY7" s="388" t="s">
        <v>1082</v>
      </c>
      <c r="CZ7" s="388"/>
      <c r="DA7" s="388"/>
      <c r="DB7" s="388"/>
      <c r="DC7" s="388"/>
      <c r="DD7" s="388"/>
      <c r="DE7" s="388"/>
      <c r="DF7" s="388" t="s">
        <v>1047</v>
      </c>
      <c r="DG7" s="388"/>
      <c r="DH7" s="388"/>
      <c r="DI7" s="388"/>
      <c r="DJ7" s="388"/>
      <c r="DK7" s="388"/>
      <c r="DL7" s="388" t="s">
        <v>1051</v>
      </c>
      <c r="DM7" s="388"/>
      <c r="DN7" s="388"/>
      <c r="DO7" s="388"/>
      <c r="DP7" s="388"/>
      <c r="DQ7" s="388"/>
      <c r="DR7" s="388"/>
      <c r="DS7" s="388" t="s">
        <v>1046</v>
      </c>
      <c r="DT7" s="388"/>
      <c r="DU7" s="388"/>
      <c r="DV7" s="388"/>
      <c r="DW7" s="388"/>
      <c r="DX7" s="388"/>
      <c r="DY7" s="388" t="s">
        <v>1060</v>
      </c>
      <c r="DZ7" s="388"/>
      <c r="EA7" s="388"/>
      <c r="EB7" s="388"/>
      <c r="EC7" s="388"/>
      <c r="ED7" s="388"/>
      <c r="EE7" s="388"/>
      <c r="EF7" s="388" t="s">
        <v>1046</v>
      </c>
      <c r="EG7" s="388"/>
      <c r="EH7" s="388"/>
      <c r="EI7" s="388"/>
      <c r="EJ7" s="388"/>
      <c r="EK7" s="391"/>
      <c r="EL7" s="143"/>
    </row>
    <row r="8" spans="1:144" s="118" customFormat="1" ht="12.75" x14ac:dyDescent="0.2">
      <c r="A8" s="389"/>
      <c r="B8" s="38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8"/>
      <c r="W8" s="388"/>
      <c r="X8" s="388"/>
      <c r="Y8" s="388" t="s">
        <v>28</v>
      </c>
      <c r="Z8" s="388"/>
      <c r="AA8" s="388"/>
      <c r="AB8" s="388"/>
      <c r="AC8" s="388"/>
      <c r="AD8" s="388"/>
      <c r="AE8" s="388"/>
      <c r="AF8" s="388"/>
      <c r="AG8" s="388"/>
      <c r="AH8" s="388"/>
      <c r="AI8" s="388"/>
      <c r="AJ8" s="388"/>
      <c r="AK8" s="388"/>
      <c r="AL8" s="388" t="s">
        <v>1064</v>
      </c>
      <c r="AM8" s="388"/>
      <c r="AN8" s="388"/>
      <c r="AO8" s="388"/>
      <c r="AP8" s="388"/>
      <c r="AQ8" s="388"/>
      <c r="AR8" s="388"/>
      <c r="AS8" s="390" t="s">
        <v>1058</v>
      </c>
      <c r="AT8" s="390"/>
      <c r="AU8" s="390"/>
      <c r="AV8" s="390"/>
      <c r="AW8" s="390"/>
      <c r="AX8" s="390"/>
      <c r="AY8" s="388" t="s">
        <v>1069</v>
      </c>
      <c r="AZ8" s="388"/>
      <c r="BA8" s="388"/>
      <c r="BB8" s="388"/>
      <c r="BC8" s="388"/>
      <c r="BD8" s="388"/>
      <c r="BE8" s="388"/>
      <c r="BF8" s="388" t="s">
        <v>1058</v>
      </c>
      <c r="BG8" s="388"/>
      <c r="BH8" s="388"/>
      <c r="BI8" s="388"/>
      <c r="BJ8" s="388"/>
      <c r="BK8" s="388"/>
      <c r="BL8" s="388" t="s">
        <v>1073</v>
      </c>
      <c r="BM8" s="388"/>
      <c r="BN8" s="388"/>
      <c r="BO8" s="388"/>
      <c r="BP8" s="388"/>
      <c r="BQ8" s="388"/>
      <c r="BR8" s="388"/>
      <c r="BS8" s="388" t="s">
        <v>1046</v>
      </c>
      <c r="BT8" s="388"/>
      <c r="BU8" s="388"/>
      <c r="BV8" s="388"/>
      <c r="BW8" s="388"/>
      <c r="BX8" s="388"/>
      <c r="BY8" s="388" t="s">
        <v>1076</v>
      </c>
      <c r="BZ8" s="388"/>
      <c r="CA8" s="388"/>
      <c r="CB8" s="388"/>
      <c r="CC8" s="388"/>
      <c r="CD8" s="388"/>
      <c r="CE8" s="388"/>
      <c r="CF8" s="388" t="s">
        <v>1046</v>
      </c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 t="s">
        <v>1058</v>
      </c>
      <c r="CT8" s="388"/>
      <c r="CU8" s="388"/>
      <c r="CV8" s="388"/>
      <c r="CW8" s="388"/>
      <c r="CX8" s="388"/>
      <c r="CY8" s="388" t="s">
        <v>356</v>
      </c>
      <c r="CZ8" s="388"/>
      <c r="DA8" s="388"/>
      <c r="DB8" s="388"/>
      <c r="DC8" s="388"/>
      <c r="DD8" s="388"/>
      <c r="DE8" s="388"/>
      <c r="DF8" s="388" t="s">
        <v>1058</v>
      </c>
      <c r="DG8" s="388"/>
      <c r="DH8" s="388"/>
      <c r="DI8" s="388"/>
      <c r="DJ8" s="388"/>
      <c r="DK8" s="388"/>
      <c r="DL8" s="388" t="s">
        <v>30</v>
      </c>
      <c r="DM8" s="388"/>
      <c r="DN8" s="388"/>
      <c r="DO8" s="388"/>
      <c r="DP8" s="388"/>
      <c r="DQ8" s="388"/>
      <c r="DR8" s="388"/>
      <c r="DS8" s="388" t="s">
        <v>1047</v>
      </c>
      <c r="DT8" s="388"/>
      <c r="DU8" s="388"/>
      <c r="DV8" s="388"/>
      <c r="DW8" s="388"/>
      <c r="DX8" s="388"/>
      <c r="DY8" s="388" t="s">
        <v>1061</v>
      </c>
      <c r="DZ8" s="388"/>
      <c r="EA8" s="388"/>
      <c r="EB8" s="388"/>
      <c r="EC8" s="388"/>
      <c r="ED8" s="388"/>
      <c r="EE8" s="388"/>
      <c r="EF8" s="388" t="s">
        <v>1047</v>
      </c>
      <c r="EG8" s="388"/>
      <c r="EH8" s="388"/>
      <c r="EI8" s="388"/>
      <c r="EJ8" s="388"/>
      <c r="EK8" s="391"/>
      <c r="EL8" s="143"/>
    </row>
    <row r="9" spans="1:144" s="118" customFormat="1" ht="12.75" x14ac:dyDescent="0.2">
      <c r="A9" s="389"/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 t="s">
        <v>1065</v>
      </c>
      <c r="AM9" s="388"/>
      <c r="AN9" s="388"/>
      <c r="AO9" s="388"/>
      <c r="AP9" s="388"/>
      <c r="AQ9" s="388"/>
      <c r="AR9" s="388"/>
      <c r="AS9" s="390" t="s">
        <v>1066</v>
      </c>
      <c r="AT9" s="390"/>
      <c r="AU9" s="390"/>
      <c r="AV9" s="390"/>
      <c r="AW9" s="390"/>
      <c r="AX9" s="390"/>
      <c r="AY9" s="388"/>
      <c r="AZ9" s="388"/>
      <c r="BA9" s="388"/>
      <c r="BB9" s="388"/>
      <c r="BC9" s="388"/>
      <c r="BD9" s="388"/>
      <c r="BE9" s="388"/>
      <c r="BF9" s="388" t="s">
        <v>1066</v>
      </c>
      <c r="BG9" s="388"/>
      <c r="BH9" s="388"/>
      <c r="BI9" s="388"/>
      <c r="BJ9" s="388"/>
      <c r="BK9" s="388"/>
      <c r="BL9" s="388"/>
      <c r="BM9" s="388"/>
      <c r="BN9" s="388"/>
      <c r="BO9" s="388"/>
      <c r="BP9" s="388"/>
      <c r="BQ9" s="388"/>
      <c r="BR9" s="388"/>
      <c r="BS9" s="388" t="s">
        <v>1047</v>
      </c>
      <c r="BT9" s="388"/>
      <c r="BU9" s="388"/>
      <c r="BV9" s="388"/>
      <c r="BW9" s="388"/>
      <c r="BX9" s="388"/>
      <c r="BY9" s="388" t="s">
        <v>1077</v>
      </c>
      <c r="BZ9" s="388"/>
      <c r="CA9" s="388"/>
      <c r="CB9" s="388"/>
      <c r="CC9" s="388"/>
      <c r="CD9" s="388"/>
      <c r="CE9" s="388"/>
      <c r="CF9" s="388" t="s">
        <v>1047</v>
      </c>
      <c r="CG9" s="388"/>
      <c r="CH9" s="388"/>
      <c r="CI9" s="388"/>
      <c r="CJ9" s="388"/>
      <c r="CK9" s="388"/>
      <c r="CL9" s="388"/>
      <c r="CM9" s="388"/>
      <c r="CN9" s="388"/>
      <c r="CO9" s="388"/>
      <c r="CP9" s="388"/>
      <c r="CQ9" s="388"/>
      <c r="CR9" s="388"/>
      <c r="CS9" s="388" t="s">
        <v>1066</v>
      </c>
      <c r="CT9" s="388"/>
      <c r="CU9" s="388"/>
      <c r="CV9" s="388"/>
      <c r="CW9" s="388"/>
      <c r="CX9" s="388"/>
      <c r="CY9" s="388" t="s">
        <v>307</v>
      </c>
      <c r="CZ9" s="388"/>
      <c r="DA9" s="388"/>
      <c r="DB9" s="388"/>
      <c r="DC9" s="388"/>
      <c r="DD9" s="388"/>
      <c r="DE9" s="388"/>
      <c r="DF9" s="388" t="s">
        <v>1066</v>
      </c>
      <c r="DG9" s="388"/>
      <c r="DH9" s="388"/>
      <c r="DI9" s="388"/>
      <c r="DJ9" s="388"/>
      <c r="DK9" s="388"/>
      <c r="DL9" s="388" t="s">
        <v>1052</v>
      </c>
      <c r="DM9" s="388"/>
      <c r="DN9" s="388"/>
      <c r="DO9" s="388"/>
      <c r="DP9" s="388"/>
      <c r="DQ9" s="388"/>
      <c r="DR9" s="388"/>
      <c r="DS9" s="388" t="s">
        <v>1058</v>
      </c>
      <c r="DT9" s="388"/>
      <c r="DU9" s="388"/>
      <c r="DV9" s="388"/>
      <c r="DW9" s="388"/>
      <c r="DX9" s="388"/>
      <c r="DY9" s="388" t="s">
        <v>1062</v>
      </c>
      <c r="DZ9" s="388"/>
      <c r="EA9" s="388"/>
      <c r="EB9" s="388"/>
      <c r="EC9" s="388"/>
      <c r="ED9" s="388"/>
      <c r="EE9" s="388"/>
      <c r="EF9" s="388" t="s">
        <v>1058</v>
      </c>
      <c r="EG9" s="388"/>
      <c r="EH9" s="388"/>
      <c r="EI9" s="388"/>
      <c r="EJ9" s="388"/>
      <c r="EK9" s="391"/>
      <c r="EL9" s="143"/>
    </row>
    <row r="10" spans="1:144" s="118" customFormat="1" ht="12.75" x14ac:dyDescent="0.2">
      <c r="A10" s="389"/>
      <c r="B10" s="388"/>
      <c r="C10" s="388"/>
      <c r="D10" s="388"/>
      <c r="E10" s="388"/>
      <c r="F10" s="388"/>
      <c r="G10" s="388"/>
      <c r="H10" s="388"/>
      <c r="I10" s="388"/>
      <c r="J10" s="388"/>
      <c r="K10" s="388"/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388"/>
      <c r="AF10" s="388"/>
      <c r="AG10" s="388"/>
      <c r="AH10" s="388"/>
      <c r="AI10" s="388"/>
      <c r="AJ10" s="388"/>
      <c r="AK10" s="388"/>
      <c r="AL10" s="388" t="s">
        <v>491</v>
      </c>
      <c r="AM10" s="388"/>
      <c r="AN10" s="388"/>
      <c r="AO10" s="388"/>
      <c r="AP10" s="388"/>
      <c r="AQ10" s="388"/>
      <c r="AR10" s="388"/>
      <c r="AS10" s="390" t="s">
        <v>1067</v>
      </c>
      <c r="AT10" s="390"/>
      <c r="AU10" s="390"/>
      <c r="AV10" s="390"/>
      <c r="AW10" s="390"/>
      <c r="AX10" s="390"/>
      <c r="AY10" s="388"/>
      <c r="AZ10" s="388"/>
      <c r="BA10" s="388"/>
      <c r="BB10" s="388"/>
      <c r="BC10" s="388"/>
      <c r="BD10" s="388"/>
      <c r="BE10" s="388"/>
      <c r="BF10" s="388" t="s">
        <v>1067</v>
      </c>
      <c r="BG10" s="388"/>
      <c r="BH10" s="388"/>
      <c r="BI10" s="388"/>
      <c r="BJ10" s="388"/>
      <c r="BK10" s="388"/>
      <c r="BL10" s="388"/>
      <c r="BM10" s="388"/>
      <c r="BN10" s="388"/>
      <c r="BO10" s="388"/>
      <c r="BP10" s="388"/>
      <c r="BQ10" s="388"/>
      <c r="BR10" s="388"/>
      <c r="BS10" s="388" t="s">
        <v>1058</v>
      </c>
      <c r="BT10" s="388"/>
      <c r="BU10" s="388"/>
      <c r="BV10" s="388"/>
      <c r="BW10" s="388"/>
      <c r="BX10" s="388"/>
      <c r="BY10" s="388" t="s">
        <v>1078</v>
      </c>
      <c r="BZ10" s="388"/>
      <c r="CA10" s="388"/>
      <c r="CB10" s="388"/>
      <c r="CC10" s="388"/>
      <c r="CD10" s="388"/>
      <c r="CE10" s="388"/>
      <c r="CF10" s="388" t="s">
        <v>1058</v>
      </c>
      <c r="CG10" s="388"/>
      <c r="CH10" s="388"/>
      <c r="CI10" s="388"/>
      <c r="CJ10" s="388"/>
      <c r="CK10" s="388"/>
      <c r="CL10" s="388"/>
      <c r="CM10" s="388"/>
      <c r="CN10" s="388"/>
      <c r="CO10" s="388"/>
      <c r="CP10" s="388"/>
      <c r="CQ10" s="388"/>
      <c r="CR10" s="388"/>
      <c r="CS10" s="388" t="s">
        <v>1067</v>
      </c>
      <c r="CT10" s="388"/>
      <c r="CU10" s="388"/>
      <c r="CV10" s="388"/>
      <c r="CW10" s="388"/>
      <c r="CX10" s="388"/>
      <c r="CY10" s="388" t="s">
        <v>1083</v>
      </c>
      <c r="CZ10" s="388"/>
      <c r="DA10" s="388"/>
      <c r="DB10" s="388"/>
      <c r="DC10" s="388"/>
      <c r="DD10" s="388"/>
      <c r="DE10" s="388"/>
      <c r="DF10" s="388" t="s">
        <v>1067</v>
      </c>
      <c r="DG10" s="388"/>
      <c r="DH10" s="388"/>
      <c r="DI10" s="388"/>
      <c r="DJ10" s="388"/>
      <c r="DK10" s="388"/>
      <c r="DL10" s="388" t="s">
        <v>1053</v>
      </c>
      <c r="DM10" s="388"/>
      <c r="DN10" s="388"/>
      <c r="DO10" s="388"/>
      <c r="DP10" s="388"/>
      <c r="DQ10" s="388"/>
      <c r="DR10" s="388"/>
      <c r="DS10" s="388" t="s">
        <v>1066</v>
      </c>
      <c r="DT10" s="388"/>
      <c r="DU10" s="388"/>
      <c r="DV10" s="388"/>
      <c r="DW10" s="388"/>
      <c r="DX10" s="388"/>
      <c r="DY10" s="388"/>
      <c r="DZ10" s="388"/>
      <c r="EA10" s="388"/>
      <c r="EB10" s="388"/>
      <c r="EC10" s="388"/>
      <c r="ED10" s="388"/>
      <c r="EE10" s="388"/>
      <c r="EF10" s="388" t="s">
        <v>1066</v>
      </c>
      <c r="EG10" s="388"/>
      <c r="EH10" s="388"/>
      <c r="EI10" s="388"/>
      <c r="EJ10" s="388"/>
      <c r="EK10" s="391"/>
      <c r="EL10" s="143"/>
    </row>
    <row r="11" spans="1:144" s="118" customFormat="1" ht="12.75" x14ac:dyDescent="0.2">
      <c r="A11" s="389"/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  <c r="AE11" s="388"/>
      <c r="AF11" s="388"/>
      <c r="AG11" s="388"/>
      <c r="AH11" s="388"/>
      <c r="AI11" s="388"/>
      <c r="AJ11" s="388"/>
      <c r="AK11" s="388"/>
      <c r="AL11" s="388" t="s">
        <v>353</v>
      </c>
      <c r="AM11" s="388"/>
      <c r="AN11" s="388"/>
      <c r="AO11" s="388"/>
      <c r="AP11" s="388"/>
      <c r="AQ11" s="388"/>
      <c r="AR11" s="388"/>
      <c r="AS11" s="390" t="s">
        <v>1048</v>
      </c>
      <c r="AT11" s="390"/>
      <c r="AU11" s="390"/>
      <c r="AV11" s="390"/>
      <c r="AW11" s="390"/>
      <c r="AX11" s="390"/>
      <c r="AY11" s="388"/>
      <c r="AZ11" s="388"/>
      <c r="BA11" s="388"/>
      <c r="BB11" s="388"/>
      <c r="BC11" s="388"/>
      <c r="BD11" s="388"/>
      <c r="BE11" s="388"/>
      <c r="BF11" s="388" t="s">
        <v>1048</v>
      </c>
      <c r="BG11" s="388"/>
      <c r="BH11" s="388"/>
      <c r="BI11" s="388"/>
      <c r="BJ11" s="388"/>
      <c r="BK11" s="388"/>
      <c r="BL11" s="388"/>
      <c r="BM11" s="388"/>
      <c r="BN11" s="388"/>
      <c r="BO11" s="388"/>
      <c r="BP11" s="388"/>
      <c r="BQ11" s="388"/>
      <c r="BR11" s="388"/>
      <c r="BS11" s="388" t="s">
        <v>1066</v>
      </c>
      <c r="BT11" s="388"/>
      <c r="BU11" s="388"/>
      <c r="BV11" s="388"/>
      <c r="BW11" s="388"/>
      <c r="BX11" s="388"/>
      <c r="BY11" s="388" t="s">
        <v>1079</v>
      </c>
      <c r="BZ11" s="388"/>
      <c r="CA11" s="388"/>
      <c r="CB11" s="388"/>
      <c r="CC11" s="388"/>
      <c r="CD11" s="388"/>
      <c r="CE11" s="388"/>
      <c r="CF11" s="388" t="s">
        <v>1066</v>
      </c>
      <c r="CG11" s="388"/>
      <c r="CH11" s="388"/>
      <c r="CI11" s="388"/>
      <c r="CJ11" s="388"/>
      <c r="CK11" s="388"/>
      <c r="CL11" s="388"/>
      <c r="CM11" s="388"/>
      <c r="CN11" s="388"/>
      <c r="CO11" s="388"/>
      <c r="CP11" s="388"/>
      <c r="CQ11" s="388"/>
      <c r="CR11" s="388"/>
      <c r="CS11" s="388" t="s">
        <v>1048</v>
      </c>
      <c r="CT11" s="388"/>
      <c r="CU11" s="388"/>
      <c r="CV11" s="388"/>
      <c r="CW11" s="388"/>
      <c r="CX11" s="388"/>
      <c r="CY11" s="388" t="s">
        <v>28</v>
      </c>
      <c r="CZ11" s="388"/>
      <c r="DA11" s="388"/>
      <c r="DB11" s="388"/>
      <c r="DC11" s="388"/>
      <c r="DD11" s="388"/>
      <c r="DE11" s="388"/>
      <c r="DF11" s="388" t="s">
        <v>1048</v>
      </c>
      <c r="DG11" s="388"/>
      <c r="DH11" s="388"/>
      <c r="DI11" s="388"/>
      <c r="DJ11" s="388"/>
      <c r="DK11" s="388"/>
      <c r="DL11" s="388" t="s">
        <v>1054</v>
      </c>
      <c r="DM11" s="388"/>
      <c r="DN11" s="388"/>
      <c r="DO11" s="388"/>
      <c r="DP11" s="388"/>
      <c r="DQ11" s="388"/>
      <c r="DR11" s="388"/>
      <c r="DS11" s="388" t="s">
        <v>1067</v>
      </c>
      <c r="DT11" s="388"/>
      <c r="DU11" s="388"/>
      <c r="DV11" s="388"/>
      <c r="DW11" s="388"/>
      <c r="DX11" s="388"/>
      <c r="DY11" s="388"/>
      <c r="DZ11" s="388"/>
      <c r="EA11" s="388"/>
      <c r="EB11" s="388"/>
      <c r="EC11" s="388"/>
      <c r="ED11" s="388"/>
      <c r="EE11" s="388"/>
      <c r="EF11" s="388" t="s">
        <v>1067</v>
      </c>
      <c r="EG11" s="388"/>
      <c r="EH11" s="388"/>
      <c r="EI11" s="388"/>
      <c r="EJ11" s="388"/>
      <c r="EK11" s="391"/>
      <c r="EL11" s="143"/>
    </row>
    <row r="12" spans="1:144" s="118" customFormat="1" ht="12.75" x14ac:dyDescent="0.2">
      <c r="A12" s="389"/>
      <c r="B12" s="388"/>
      <c r="C12" s="388"/>
      <c r="D12" s="388"/>
      <c r="E12" s="388"/>
      <c r="F12" s="388"/>
      <c r="G12" s="388"/>
      <c r="H12" s="388"/>
      <c r="I12" s="388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  <c r="AA12" s="388"/>
      <c r="AB12" s="388"/>
      <c r="AC12" s="388"/>
      <c r="AD12" s="388"/>
      <c r="AE12" s="388"/>
      <c r="AF12" s="388"/>
      <c r="AG12" s="388"/>
      <c r="AH12" s="388"/>
      <c r="AI12" s="388"/>
      <c r="AJ12" s="388"/>
      <c r="AK12" s="388"/>
      <c r="AL12" s="388"/>
      <c r="AM12" s="388"/>
      <c r="AN12" s="388"/>
      <c r="AO12" s="388"/>
      <c r="AP12" s="388"/>
      <c r="AQ12" s="388"/>
      <c r="AR12" s="388"/>
      <c r="AS12" s="390"/>
      <c r="AT12" s="390"/>
      <c r="AU12" s="390"/>
      <c r="AV12" s="390"/>
      <c r="AW12" s="390"/>
      <c r="AX12" s="390"/>
      <c r="AY12" s="388"/>
      <c r="AZ12" s="388"/>
      <c r="BA12" s="388"/>
      <c r="BB12" s="388"/>
      <c r="BC12" s="388"/>
      <c r="BD12" s="388"/>
      <c r="BE12" s="388"/>
      <c r="BF12" s="388"/>
      <c r="BG12" s="388"/>
      <c r="BH12" s="388"/>
      <c r="BI12" s="388"/>
      <c r="BJ12" s="388"/>
      <c r="BK12" s="388"/>
      <c r="BL12" s="388"/>
      <c r="BM12" s="388"/>
      <c r="BN12" s="388"/>
      <c r="BO12" s="388"/>
      <c r="BP12" s="388"/>
      <c r="BQ12" s="388"/>
      <c r="BR12" s="388"/>
      <c r="BS12" s="388" t="s">
        <v>1067</v>
      </c>
      <c r="BT12" s="388"/>
      <c r="BU12" s="388"/>
      <c r="BV12" s="388"/>
      <c r="BW12" s="388"/>
      <c r="BX12" s="388"/>
      <c r="BY12" s="388" t="s">
        <v>1080</v>
      </c>
      <c r="BZ12" s="388"/>
      <c r="CA12" s="388"/>
      <c r="CB12" s="388"/>
      <c r="CC12" s="388"/>
      <c r="CD12" s="388"/>
      <c r="CE12" s="388"/>
      <c r="CF12" s="388" t="s">
        <v>1067</v>
      </c>
      <c r="CG12" s="388"/>
      <c r="CH12" s="388"/>
      <c r="CI12" s="388"/>
      <c r="CJ12" s="388"/>
      <c r="CK12" s="388"/>
      <c r="CL12" s="388"/>
      <c r="CM12" s="388"/>
      <c r="CN12" s="388"/>
      <c r="CO12" s="388"/>
      <c r="CP12" s="388"/>
      <c r="CQ12" s="388"/>
      <c r="CR12" s="388"/>
      <c r="CS12" s="388"/>
      <c r="CT12" s="388"/>
      <c r="CU12" s="388"/>
      <c r="CV12" s="388"/>
      <c r="CW12" s="388"/>
      <c r="CX12" s="388"/>
      <c r="CY12" s="388"/>
      <c r="CZ12" s="388"/>
      <c r="DA12" s="388"/>
      <c r="DB12" s="388"/>
      <c r="DC12" s="388"/>
      <c r="DD12" s="388"/>
      <c r="DE12" s="388"/>
      <c r="DF12" s="388"/>
      <c r="DG12" s="388"/>
      <c r="DH12" s="388"/>
      <c r="DI12" s="388"/>
      <c r="DJ12" s="388"/>
      <c r="DK12" s="388"/>
      <c r="DL12" s="388" t="s">
        <v>1055</v>
      </c>
      <c r="DM12" s="388"/>
      <c r="DN12" s="388"/>
      <c r="DO12" s="388"/>
      <c r="DP12" s="388"/>
      <c r="DQ12" s="388"/>
      <c r="DR12" s="388"/>
      <c r="DS12" s="388" t="s">
        <v>1048</v>
      </c>
      <c r="DT12" s="388"/>
      <c r="DU12" s="388"/>
      <c r="DV12" s="388"/>
      <c r="DW12" s="388"/>
      <c r="DX12" s="388"/>
      <c r="DY12" s="388"/>
      <c r="DZ12" s="388"/>
      <c r="EA12" s="388"/>
      <c r="EB12" s="388"/>
      <c r="EC12" s="388"/>
      <c r="ED12" s="388"/>
      <c r="EE12" s="388"/>
      <c r="EF12" s="388" t="s">
        <v>1048</v>
      </c>
      <c r="EG12" s="388"/>
      <c r="EH12" s="388"/>
      <c r="EI12" s="388"/>
      <c r="EJ12" s="388"/>
      <c r="EK12" s="391"/>
      <c r="EL12" s="143"/>
    </row>
    <row r="13" spans="1:144" s="118" customFormat="1" ht="12.75" x14ac:dyDescent="0.2">
      <c r="A13" s="392"/>
      <c r="B13" s="393"/>
      <c r="C13" s="393"/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3"/>
      <c r="AE13" s="393"/>
      <c r="AF13" s="393"/>
      <c r="AG13" s="393"/>
      <c r="AH13" s="393"/>
      <c r="AI13" s="393"/>
      <c r="AJ13" s="393"/>
      <c r="AK13" s="393"/>
      <c r="AL13" s="393"/>
      <c r="AM13" s="393"/>
      <c r="AN13" s="393"/>
      <c r="AO13" s="393"/>
      <c r="AP13" s="393"/>
      <c r="AQ13" s="393"/>
      <c r="AR13" s="393"/>
      <c r="AS13" s="394"/>
      <c r="AT13" s="394"/>
      <c r="AU13" s="394"/>
      <c r="AV13" s="394"/>
      <c r="AW13" s="394"/>
      <c r="AX13" s="394"/>
      <c r="AY13" s="393"/>
      <c r="AZ13" s="393"/>
      <c r="BA13" s="393"/>
      <c r="BB13" s="393"/>
      <c r="BC13" s="393"/>
      <c r="BD13" s="393"/>
      <c r="BE13" s="393"/>
      <c r="BF13" s="393"/>
      <c r="BG13" s="393"/>
      <c r="BH13" s="393"/>
      <c r="BI13" s="393"/>
      <c r="BJ13" s="393"/>
      <c r="BK13" s="393"/>
      <c r="BL13" s="393"/>
      <c r="BM13" s="393"/>
      <c r="BN13" s="393"/>
      <c r="BO13" s="393"/>
      <c r="BP13" s="393"/>
      <c r="BQ13" s="393"/>
      <c r="BR13" s="393"/>
      <c r="BS13" s="393" t="s">
        <v>1048</v>
      </c>
      <c r="BT13" s="393"/>
      <c r="BU13" s="393"/>
      <c r="BV13" s="393"/>
      <c r="BW13" s="393"/>
      <c r="BX13" s="393"/>
      <c r="BY13" s="393" t="s">
        <v>314</v>
      </c>
      <c r="BZ13" s="393"/>
      <c r="CA13" s="393"/>
      <c r="CB13" s="393"/>
      <c r="CC13" s="393"/>
      <c r="CD13" s="393"/>
      <c r="CE13" s="393"/>
      <c r="CF13" s="393" t="s">
        <v>1048</v>
      </c>
      <c r="CG13" s="393"/>
      <c r="CH13" s="393"/>
      <c r="CI13" s="393"/>
      <c r="CJ13" s="393"/>
      <c r="CK13" s="393"/>
      <c r="CL13" s="393"/>
      <c r="CM13" s="393"/>
      <c r="CN13" s="393"/>
      <c r="CO13" s="393"/>
      <c r="CP13" s="393"/>
      <c r="CQ13" s="393"/>
      <c r="CR13" s="393"/>
      <c r="CS13" s="393"/>
      <c r="CT13" s="393"/>
      <c r="CU13" s="393"/>
      <c r="CV13" s="393"/>
      <c r="CW13" s="393"/>
      <c r="CX13" s="393"/>
      <c r="CY13" s="393"/>
      <c r="CZ13" s="393"/>
      <c r="DA13" s="393"/>
      <c r="DB13" s="393"/>
      <c r="DC13" s="393"/>
      <c r="DD13" s="393"/>
      <c r="DE13" s="393"/>
      <c r="DF13" s="393"/>
      <c r="DG13" s="393"/>
      <c r="DH13" s="393"/>
      <c r="DI13" s="393"/>
      <c r="DJ13" s="393"/>
      <c r="DK13" s="393"/>
      <c r="DL13" s="393" t="s">
        <v>1056</v>
      </c>
      <c r="DM13" s="393"/>
      <c r="DN13" s="393"/>
      <c r="DO13" s="393"/>
      <c r="DP13" s="393"/>
      <c r="DQ13" s="393"/>
      <c r="DR13" s="393"/>
      <c r="DS13" s="393"/>
      <c r="DT13" s="393"/>
      <c r="DU13" s="393"/>
      <c r="DV13" s="393"/>
      <c r="DW13" s="393"/>
      <c r="DX13" s="393"/>
      <c r="DY13" s="393"/>
      <c r="DZ13" s="393"/>
      <c r="EA13" s="393"/>
      <c r="EB13" s="393"/>
      <c r="EC13" s="393"/>
      <c r="ED13" s="393"/>
      <c r="EE13" s="393"/>
      <c r="EF13" s="393"/>
      <c r="EG13" s="393"/>
      <c r="EH13" s="393"/>
      <c r="EI13" s="393"/>
      <c r="EJ13" s="393"/>
      <c r="EK13" s="395"/>
      <c r="EL13" s="143"/>
    </row>
    <row r="14" spans="1:144" s="118" customFormat="1" ht="13.5" thickBot="1" x14ac:dyDescent="0.25">
      <c r="A14" s="396">
        <v>1</v>
      </c>
      <c r="B14" s="386"/>
      <c r="C14" s="386"/>
      <c r="D14" s="386"/>
      <c r="E14" s="386"/>
      <c r="F14" s="386"/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386"/>
      <c r="R14" s="386"/>
      <c r="S14" s="386"/>
      <c r="T14" s="385">
        <v>2</v>
      </c>
      <c r="U14" s="385"/>
      <c r="V14" s="385"/>
      <c r="W14" s="385"/>
      <c r="X14" s="385"/>
      <c r="Y14" s="397">
        <v>3</v>
      </c>
      <c r="Z14" s="397"/>
      <c r="AA14" s="397"/>
      <c r="AB14" s="397"/>
      <c r="AC14" s="397"/>
      <c r="AD14" s="397"/>
      <c r="AE14" s="397"/>
      <c r="AF14" s="385">
        <v>4</v>
      </c>
      <c r="AG14" s="385"/>
      <c r="AH14" s="385"/>
      <c r="AI14" s="385"/>
      <c r="AJ14" s="385"/>
      <c r="AK14" s="385"/>
      <c r="AL14" s="385">
        <v>5</v>
      </c>
      <c r="AM14" s="385"/>
      <c r="AN14" s="385"/>
      <c r="AO14" s="385"/>
      <c r="AP14" s="385"/>
      <c r="AQ14" s="385"/>
      <c r="AR14" s="385"/>
      <c r="AS14" s="417">
        <v>6</v>
      </c>
      <c r="AT14" s="417"/>
      <c r="AU14" s="417"/>
      <c r="AV14" s="417"/>
      <c r="AW14" s="417"/>
      <c r="AX14" s="417"/>
      <c r="AY14" s="385">
        <v>7</v>
      </c>
      <c r="AZ14" s="385"/>
      <c r="BA14" s="385"/>
      <c r="BB14" s="385"/>
      <c r="BC14" s="385"/>
      <c r="BD14" s="385"/>
      <c r="BE14" s="385"/>
      <c r="BF14" s="417">
        <v>8</v>
      </c>
      <c r="BG14" s="417"/>
      <c r="BH14" s="417"/>
      <c r="BI14" s="417"/>
      <c r="BJ14" s="417"/>
      <c r="BK14" s="417"/>
      <c r="BL14" s="385">
        <v>9</v>
      </c>
      <c r="BM14" s="385"/>
      <c r="BN14" s="385"/>
      <c r="BO14" s="385"/>
      <c r="BP14" s="385"/>
      <c r="BQ14" s="385"/>
      <c r="BR14" s="385"/>
      <c r="BS14" s="385">
        <v>10</v>
      </c>
      <c r="BT14" s="385"/>
      <c r="BU14" s="385"/>
      <c r="BV14" s="385"/>
      <c r="BW14" s="385"/>
      <c r="BX14" s="385"/>
      <c r="BY14" s="385">
        <v>11</v>
      </c>
      <c r="BZ14" s="385"/>
      <c r="CA14" s="385"/>
      <c r="CB14" s="385"/>
      <c r="CC14" s="385"/>
      <c r="CD14" s="385"/>
      <c r="CE14" s="385"/>
      <c r="CF14" s="397">
        <v>12</v>
      </c>
      <c r="CG14" s="397"/>
      <c r="CH14" s="397"/>
      <c r="CI14" s="397"/>
      <c r="CJ14" s="397"/>
      <c r="CK14" s="397"/>
      <c r="CL14" s="385">
        <v>13</v>
      </c>
      <c r="CM14" s="385"/>
      <c r="CN14" s="385"/>
      <c r="CO14" s="385"/>
      <c r="CP14" s="385"/>
      <c r="CQ14" s="385"/>
      <c r="CR14" s="385"/>
      <c r="CS14" s="385">
        <v>14</v>
      </c>
      <c r="CT14" s="385"/>
      <c r="CU14" s="385"/>
      <c r="CV14" s="385"/>
      <c r="CW14" s="385"/>
      <c r="CX14" s="385"/>
      <c r="CY14" s="385">
        <v>15</v>
      </c>
      <c r="CZ14" s="385"/>
      <c r="DA14" s="385"/>
      <c r="DB14" s="385"/>
      <c r="DC14" s="385"/>
      <c r="DD14" s="385"/>
      <c r="DE14" s="385"/>
      <c r="DF14" s="397">
        <v>16</v>
      </c>
      <c r="DG14" s="397"/>
      <c r="DH14" s="397"/>
      <c r="DI14" s="397"/>
      <c r="DJ14" s="397"/>
      <c r="DK14" s="397"/>
      <c r="DL14" s="385">
        <v>17</v>
      </c>
      <c r="DM14" s="385"/>
      <c r="DN14" s="385"/>
      <c r="DO14" s="385"/>
      <c r="DP14" s="385"/>
      <c r="DQ14" s="385"/>
      <c r="DR14" s="385"/>
      <c r="DS14" s="385">
        <v>18</v>
      </c>
      <c r="DT14" s="385"/>
      <c r="DU14" s="385"/>
      <c r="DV14" s="385"/>
      <c r="DW14" s="385"/>
      <c r="DX14" s="385"/>
      <c r="DY14" s="385">
        <v>19</v>
      </c>
      <c r="DZ14" s="385"/>
      <c r="EA14" s="385"/>
      <c r="EB14" s="385"/>
      <c r="EC14" s="385"/>
      <c r="ED14" s="385"/>
      <c r="EE14" s="385"/>
      <c r="EF14" s="385">
        <v>20</v>
      </c>
      <c r="EG14" s="385"/>
      <c r="EH14" s="385"/>
      <c r="EI14" s="385"/>
      <c r="EJ14" s="385"/>
      <c r="EK14" s="398"/>
      <c r="EL14" s="143"/>
    </row>
    <row r="15" spans="1:144" s="118" customFormat="1" ht="12.75" x14ac:dyDescent="0.2">
      <c r="A15" s="399" t="s">
        <v>1084</v>
      </c>
      <c r="B15" s="399"/>
      <c r="C15" s="399"/>
      <c r="D15" s="399"/>
      <c r="E15" s="399"/>
      <c r="F15" s="399"/>
      <c r="G15" s="399"/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400" t="s">
        <v>196</v>
      </c>
      <c r="U15" s="401"/>
      <c r="V15" s="401"/>
      <c r="W15" s="401"/>
      <c r="X15" s="401"/>
      <c r="Y15" s="404">
        <f>-SUMIFS('АЦК 2024 расход'!$G:$G,'АЦК 2024 расход'!$B:$B,$EL$3,'АЦК 2024 расход'!A:A,T15)</f>
        <v>30614070.300000001</v>
      </c>
      <c r="Z15" s="405"/>
      <c r="AA15" s="405"/>
      <c r="AB15" s="405"/>
      <c r="AC15" s="405"/>
      <c r="AD15" s="405"/>
      <c r="AE15" s="405"/>
      <c r="AF15" s="407">
        <f>IF(Y15=0," ",Y15/$Y$68*100%)</f>
        <v>0.67210000000000003</v>
      </c>
      <c r="AG15" s="407"/>
      <c r="AH15" s="407"/>
      <c r="AI15" s="407"/>
      <c r="AJ15" s="407"/>
      <c r="AK15" s="407"/>
      <c r="AL15" s="409">
        <f>-SUMIFS('АЦК 2024 расход'!$G:$G,'АЦК 2024 расход'!$A:$A,T15,'АЦК 2024 расход'!B:B,$EL$3,'АЦК 2024 расход'!F:F,4)</f>
        <v>29170805.989999998</v>
      </c>
      <c r="AM15" s="410"/>
      <c r="AN15" s="410"/>
      <c r="AO15" s="410"/>
      <c r="AP15" s="410"/>
      <c r="AQ15" s="410"/>
      <c r="AR15" s="411"/>
      <c r="AS15" s="415">
        <f>IF(AL15=0," ",AL15/Y68*100%)</f>
        <v>0.64039999999999997</v>
      </c>
      <c r="AT15" s="415"/>
      <c r="AU15" s="415"/>
      <c r="AV15" s="415"/>
      <c r="AW15" s="415"/>
      <c r="AX15" s="415"/>
      <c r="AY15" s="409">
        <f>-SUMIFS('АЦК 2024 расход'!$G:$G,'АЦК 2024 расход'!$A:$A,T15,'АЦК 2024 расход'!B:B,$EL$3,'АЦК 2024 расход'!F:F,5)</f>
        <v>0</v>
      </c>
      <c r="AZ15" s="410"/>
      <c r="BA15" s="410"/>
      <c r="BB15" s="410"/>
      <c r="BC15" s="410"/>
      <c r="BD15" s="410"/>
      <c r="BE15" s="411"/>
      <c r="BF15" s="415" t="str">
        <f>IF(AY15=0," ",AY15/$Y$68*100%)</f>
        <v xml:space="preserve"> </v>
      </c>
      <c r="BG15" s="415"/>
      <c r="BH15" s="415"/>
      <c r="BI15" s="415"/>
      <c r="BJ15" s="415"/>
      <c r="BK15" s="415"/>
      <c r="BL15" s="422"/>
      <c r="BM15" s="422"/>
      <c r="BN15" s="422"/>
      <c r="BO15" s="422"/>
      <c r="BP15" s="422"/>
      <c r="BQ15" s="422"/>
      <c r="BR15" s="422"/>
      <c r="BS15" s="421"/>
      <c r="BT15" s="421"/>
      <c r="BU15" s="421"/>
      <c r="BV15" s="421"/>
      <c r="BW15" s="421"/>
      <c r="BX15" s="421"/>
      <c r="BY15" s="422">
        <f>-SUMIFS('АЦК 2024 расход'!$G:$G,'АЦК 2024 расход'!$H:$H,$BY$14,'АЦК 2024 расход'!B:B,$EL$3,'АЦК 2024 расход'!A:A,T15)</f>
        <v>0</v>
      </c>
      <c r="BZ15" s="422"/>
      <c r="CA15" s="422"/>
      <c r="CB15" s="422"/>
      <c r="CC15" s="422"/>
      <c r="CD15" s="422"/>
      <c r="CE15" s="422"/>
      <c r="CF15" s="415" t="str">
        <f>IF(BY15=0," ",BY15/$Y$68*100%)</f>
        <v xml:space="preserve"> </v>
      </c>
      <c r="CG15" s="415"/>
      <c r="CH15" s="415"/>
      <c r="CI15" s="415"/>
      <c r="CJ15" s="415"/>
      <c r="CK15" s="415"/>
      <c r="CL15" s="421"/>
      <c r="CM15" s="421"/>
      <c r="CN15" s="421"/>
      <c r="CO15" s="421"/>
      <c r="CP15" s="421"/>
      <c r="CQ15" s="421"/>
      <c r="CR15" s="421"/>
      <c r="CS15" s="421"/>
      <c r="CT15" s="421"/>
      <c r="CU15" s="421"/>
      <c r="CV15" s="421"/>
      <c r="CW15" s="421"/>
      <c r="CX15" s="421"/>
      <c r="CY15" s="422">
        <f>-SUMIFS('АЦК 2024 расход'!$G:$G,'АЦК 2024 расход'!$A:$A,T15,'АЦК 2024 расход'!B:B,$EL$3,'АЦК 2024 расход'!F:F,2)</f>
        <v>1443264.31</v>
      </c>
      <c r="CZ15" s="422"/>
      <c r="DA15" s="422"/>
      <c r="DB15" s="422"/>
      <c r="DC15" s="422"/>
      <c r="DD15" s="422"/>
      <c r="DE15" s="422"/>
      <c r="DF15" s="415">
        <f>IF(CY15=0," ",CY15/$Y$68*100%)</f>
        <v>3.1699999999999999E-2</v>
      </c>
      <c r="DG15" s="415"/>
      <c r="DH15" s="415"/>
      <c r="DI15" s="415"/>
      <c r="DJ15" s="415"/>
      <c r="DK15" s="415"/>
      <c r="DL15" s="422">
        <f>-SUMIFS('АЦК 2024 расход'!$G:$G,'АЦК 2024 расход'!$H:$H,$DL$14,'АЦК 2024 расход'!B:B,$EL$3,'АЦК 2024 расход'!A:A,T15)</f>
        <v>1443264.31</v>
      </c>
      <c r="DM15" s="422"/>
      <c r="DN15" s="422"/>
      <c r="DO15" s="422"/>
      <c r="DP15" s="422"/>
      <c r="DQ15" s="422"/>
      <c r="DR15" s="422"/>
      <c r="DS15" s="407">
        <f>IF(DL15=0," ",DL15/$Y$68*100%)</f>
        <v>3.1699999999999999E-2</v>
      </c>
      <c r="DT15" s="407"/>
      <c r="DU15" s="407"/>
      <c r="DV15" s="407"/>
      <c r="DW15" s="407"/>
      <c r="DX15" s="407"/>
      <c r="DY15" s="422">
        <f>-SUMIFS('АЦК 2024 расход'!$G:$G,'АЦК 2024 расход'!$H:$H,$DY$14,'АЦК 2024 расход'!B:B,$EL$3,'АЦК 2024 расход'!A:A,T15)</f>
        <v>0</v>
      </c>
      <c r="DZ15" s="422"/>
      <c r="EA15" s="422"/>
      <c r="EB15" s="422"/>
      <c r="EC15" s="422"/>
      <c r="ED15" s="422"/>
      <c r="EE15" s="422"/>
      <c r="EF15" s="407" t="str">
        <f>IF(DY15=0," ",DY15/$Y$68*100%)</f>
        <v xml:space="preserve"> </v>
      </c>
      <c r="EG15" s="407"/>
      <c r="EH15" s="407"/>
      <c r="EI15" s="407"/>
      <c r="EJ15" s="407"/>
      <c r="EK15" s="407"/>
      <c r="EL15" s="143" t="s">
        <v>1366</v>
      </c>
      <c r="EM15" s="119">
        <f>AL15+AY15+BY15+CY15</f>
        <v>30614070.300000001</v>
      </c>
      <c r="EN15" s="118" t="b">
        <f>EM15=Y15</f>
        <v>1</v>
      </c>
    </row>
    <row r="16" spans="1:144" s="118" customFormat="1" ht="12.75" x14ac:dyDescent="0.2">
      <c r="A16" s="418" t="s">
        <v>1085</v>
      </c>
      <c r="B16" s="418"/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  <c r="O16" s="418"/>
      <c r="P16" s="418"/>
      <c r="Q16" s="418"/>
      <c r="R16" s="418"/>
      <c r="S16" s="418"/>
      <c r="T16" s="402"/>
      <c r="U16" s="403"/>
      <c r="V16" s="403"/>
      <c r="W16" s="403"/>
      <c r="X16" s="403"/>
      <c r="Y16" s="406"/>
      <c r="Z16" s="406"/>
      <c r="AA16" s="406"/>
      <c r="AB16" s="406"/>
      <c r="AC16" s="406"/>
      <c r="AD16" s="406"/>
      <c r="AE16" s="406"/>
      <c r="AF16" s="408"/>
      <c r="AG16" s="408"/>
      <c r="AH16" s="408"/>
      <c r="AI16" s="408"/>
      <c r="AJ16" s="408"/>
      <c r="AK16" s="408"/>
      <c r="AL16" s="412"/>
      <c r="AM16" s="413"/>
      <c r="AN16" s="413"/>
      <c r="AO16" s="413"/>
      <c r="AP16" s="413"/>
      <c r="AQ16" s="413"/>
      <c r="AR16" s="414"/>
      <c r="AS16" s="416"/>
      <c r="AT16" s="416"/>
      <c r="AU16" s="416"/>
      <c r="AV16" s="416"/>
      <c r="AW16" s="416"/>
      <c r="AX16" s="416"/>
      <c r="AY16" s="412"/>
      <c r="AZ16" s="413"/>
      <c r="BA16" s="413"/>
      <c r="BB16" s="413"/>
      <c r="BC16" s="413"/>
      <c r="BD16" s="413"/>
      <c r="BE16" s="414"/>
      <c r="BF16" s="416"/>
      <c r="BG16" s="416"/>
      <c r="BH16" s="416"/>
      <c r="BI16" s="416"/>
      <c r="BJ16" s="416"/>
      <c r="BK16" s="416"/>
      <c r="BL16" s="420"/>
      <c r="BM16" s="420"/>
      <c r="BN16" s="420"/>
      <c r="BO16" s="420"/>
      <c r="BP16" s="420"/>
      <c r="BQ16" s="420"/>
      <c r="BR16" s="420"/>
      <c r="BS16" s="406"/>
      <c r="BT16" s="406"/>
      <c r="BU16" s="406"/>
      <c r="BV16" s="406"/>
      <c r="BW16" s="406"/>
      <c r="BX16" s="406"/>
      <c r="BY16" s="420"/>
      <c r="BZ16" s="420"/>
      <c r="CA16" s="420"/>
      <c r="CB16" s="420"/>
      <c r="CC16" s="420"/>
      <c r="CD16" s="420"/>
      <c r="CE16" s="420"/>
      <c r="CF16" s="416"/>
      <c r="CG16" s="416"/>
      <c r="CH16" s="416"/>
      <c r="CI16" s="416"/>
      <c r="CJ16" s="416"/>
      <c r="CK16" s="416"/>
      <c r="CL16" s="406"/>
      <c r="CM16" s="406"/>
      <c r="CN16" s="406"/>
      <c r="CO16" s="406"/>
      <c r="CP16" s="406"/>
      <c r="CQ16" s="406"/>
      <c r="CR16" s="406"/>
      <c r="CS16" s="406"/>
      <c r="CT16" s="406"/>
      <c r="CU16" s="406"/>
      <c r="CV16" s="406"/>
      <c r="CW16" s="406"/>
      <c r="CX16" s="406"/>
      <c r="CY16" s="420"/>
      <c r="CZ16" s="420"/>
      <c r="DA16" s="420"/>
      <c r="DB16" s="420"/>
      <c r="DC16" s="420"/>
      <c r="DD16" s="420"/>
      <c r="DE16" s="420"/>
      <c r="DF16" s="416"/>
      <c r="DG16" s="416"/>
      <c r="DH16" s="416"/>
      <c r="DI16" s="416"/>
      <c r="DJ16" s="416"/>
      <c r="DK16" s="416"/>
      <c r="DL16" s="420"/>
      <c r="DM16" s="420"/>
      <c r="DN16" s="420"/>
      <c r="DO16" s="420"/>
      <c r="DP16" s="420"/>
      <c r="DQ16" s="420"/>
      <c r="DR16" s="420"/>
      <c r="DS16" s="408"/>
      <c r="DT16" s="408"/>
      <c r="DU16" s="408"/>
      <c r="DV16" s="408"/>
      <c r="DW16" s="408"/>
      <c r="DX16" s="408"/>
      <c r="DY16" s="420"/>
      <c r="DZ16" s="420"/>
      <c r="EA16" s="420"/>
      <c r="EB16" s="420"/>
      <c r="EC16" s="420"/>
      <c r="ED16" s="420"/>
      <c r="EE16" s="420"/>
      <c r="EF16" s="408"/>
      <c r="EG16" s="408"/>
      <c r="EH16" s="408"/>
      <c r="EI16" s="408"/>
      <c r="EJ16" s="408"/>
      <c r="EK16" s="408"/>
      <c r="EL16" s="143"/>
      <c r="EM16" s="119">
        <f t="shared" ref="EM16:EM67" si="0">AL16+AY16+BY16+CY16</f>
        <v>0</v>
      </c>
    </row>
    <row r="17" spans="1:144" s="118" customFormat="1" ht="12.75" x14ac:dyDescent="0.2">
      <c r="A17" s="399" t="s">
        <v>1086</v>
      </c>
      <c r="B17" s="399"/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402" t="s">
        <v>201</v>
      </c>
      <c r="U17" s="403"/>
      <c r="V17" s="403"/>
      <c r="W17" s="403"/>
      <c r="X17" s="403"/>
      <c r="Y17" s="419">
        <f>-SUMIFS('АЦК 2024 расход'!$G:$G,'АЦК 2024 расход'!$B:$B,$EL$3,'АЦК 2024 расход'!A:A,T17)</f>
        <v>9052888.9800000004</v>
      </c>
      <c r="Z17" s="406"/>
      <c r="AA17" s="406"/>
      <c r="AB17" s="406"/>
      <c r="AC17" s="406"/>
      <c r="AD17" s="406"/>
      <c r="AE17" s="406"/>
      <c r="AF17" s="416">
        <f>IF(Y17=0," ",Y17/$Y$68*100%)</f>
        <v>0.19869999999999999</v>
      </c>
      <c r="AG17" s="416"/>
      <c r="AH17" s="416"/>
      <c r="AI17" s="416"/>
      <c r="AJ17" s="416"/>
      <c r="AK17" s="416"/>
      <c r="AL17" s="420">
        <f>-SUMIFS('АЦК 2024 расход'!$G:$G,'АЦК 2024 расход'!$A:$A,T17,'АЦК 2024 расход'!B:B,$EL$3,'АЦК 2024 расход'!F:F,4)</f>
        <v>8610372.4000000004</v>
      </c>
      <c r="AM17" s="420"/>
      <c r="AN17" s="420"/>
      <c r="AO17" s="420"/>
      <c r="AP17" s="420"/>
      <c r="AQ17" s="420"/>
      <c r="AR17" s="420"/>
      <c r="AS17" s="416">
        <f>IF(AL17=0," ",AL17/Y68*100%)</f>
        <v>0.189</v>
      </c>
      <c r="AT17" s="416"/>
      <c r="AU17" s="416"/>
      <c r="AV17" s="416"/>
      <c r="AW17" s="416"/>
      <c r="AX17" s="416"/>
      <c r="AY17" s="420">
        <f>-SUMIFS('АЦК 2024 расход'!$G:$G,'АЦК 2024 расход'!$A:$A,T17,'АЦК 2024 расход'!B:B,$EL$3,'АЦК 2024 расход'!F:F,5)</f>
        <v>0</v>
      </c>
      <c r="AZ17" s="420"/>
      <c r="BA17" s="420"/>
      <c r="BB17" s="420"/>
      <c r="BC17" s="420"/>
      <c r="BD17" s="420"/>
      <c r="BE17" s="420"/>
      <c r="BF17" s="415" t="str">
        <f>IF(AY17=0," ",AY17/$Y$68*100%)</f>
        <v xml:space="preserve"> </v>
      </c>
      <c r="BG17" s="415"/>
      <c r="BH17" s="415"/>
      <c r="BI17" s="415"/>
      <c r="BJ17" s="415"/>
      <c r="BK17" s="415"/>
      <c r="BL17" s="420"/>
      <c r="BM17" s="420"/>
      <c r="BN17" s="420"/>
      <c r="BO17" s="420"/>
      <c r="BP17" s="420"/>
      <c r="BQ17" s="420"/>
      <c r="BR17" s="420"/>
      <c r="BS17" s="406"/>
      <c r="BT17" s="406"/>
      <c r="BU17" s="406"/>
      <c r="BV17" s="406"/>
      <c r="BW17" s="406"/>
      <c r="BX17" s="406"/>
      <c r="BY17" s="420">
        <f>-SUMIFS('АЦК 2024 расход'!$G:$G,'АЦК 2024 расход'!$H:$H,$BY$14,'АЦК 2024 расход'!B:B,$EL$3,'АЦК 2024 расход'!A:A,T17)</f>
        <v>0</v>
      </c>
      <c r="BZ17" s="420"/>
      <c r="CA17" s="420"/>
      <c r="CB17" s="420"/>
      <c r="CC17" s="420"/>
      <c r="CD17" s="420"/>
      <c r="CE17" s="420"/>
      <c r="CF17" s="415" t="str">
        <f t="shared" ref="CF17" si="1">IF(BY17=0," ",BY17/$Y$68*100%)</f>
        <v xml:space="preserve"> </v>
      </c>
      <c r="CG17" s="415"/>
      <c r="CH17" s="415"/>
      <c r="CI17" s="415"/>
      <c r="CJ17" s="415"/>
      <c r="CK17" s="415"/>
      <c r="CL17" s="406"/>
      <c r="CM17" s="406"/>
      <c r="CN17" s="406"/>
      <c r="CO17" s="406"/>
      <c r="CP17" s="406"/>
      <c r="CQ17" s="406"/>
      <c r="CR17" s="406"/>
      <c r="CS17" s="406"/>
      <c r="CT17" s="406"/>
      <c r="CU17" s="406"/>
      <c r="CV17" s="406"/>
      <c r="CW17" s="406"/>
      <c r="CX17" s="406"/>
      <c r="CY17" s="420">
        <f>-SUMIFS('АЦК 2024 расход'!$G:$G,'АЦК 2024 расход'!$A:$A,T17,'АЦК 2024 расход'!B:B,$EL$3,'АЦК 2024 расход'!F:F,2)</f>
        <v>442516.58</v>
      </c>
      <c r="CZ17" s="420"/>
      <c r="DA17" s="420"/>
      <c r="DB17" s="420"/>
      <c r="DC17" s="420"/>
      <c r="DD17" s="420"/>
      <c r="DE17" s="420"/>
      <c r="DF17" s="415">
        <f t="shared" ref="DF17" si="2">IF(CY17=0," ",CY17/$Y$68*100%)</f>
        <v>9.7000000000000003E-3</v>
      </c>
      <c r="DG17" s="415"/>
      <c r="DH17" s="415"/>
      <c r="DI17" s="415"/>
      <c r="DJ17" s="415"/>
      <c r="DK17" s="415"/>
      <c r="DL17" s="420">
        <f>-SUMIFS('АЦК 2024 расход'!$G:$G,'АЦК 2024 расход'!$H:$H,$DL$14,'АЦК 2024 расход'!B:B,$EL$3,'АЦК 2024 расход'!A:A,T17)</f>
        <v>442516.58</v>
      </c>
      <c r="DM17" s="420"/>
      <c r="DN17" s="420"/>
      <c r="DO17" s="420"/>
      <c r="DP17" s="420"/>
      <c r="DQ17" s="420"/>
      <c r="DR17" s="420"/>
      <c r="DS17" s="416">
        <f>IF(DL17=0," ",DL17/$Y$68*100%)</f>
        <v>9.7000000000000003E-3</v>
      </c>
      <c r="DT17" s="416"/>
      <c r="DU17" s="416"/>
      <c r="DV17" s="416"/>
      <c r="DW17" s="416"/>
      <c r="DX17" s="416"/>
      <c r="DY17" s="420">
        <f>-SUMIFS('АЦК 2024 расход'!$G:$G,'АЦК 2024 расход'!$H:$H,$DY$14,'АЦК 2024 расход'!B:B,$EL$3,'АЦК 2024 расход'!A:A,T17)</f>
        <v>0</v>
      </c>
      <c r="DZ17" s="420"/>
      <c r="EA17" s="420"/>
      <c r="EB17" s="420"/>
      <c r="EC17" s="420"/>
      <c r="ED17" s="420"/>
      <c r="EE17" s="420"/>
      <c r="EF17" s="416" t="str">
        <f t="shared" ref="EF17" si="3">IF(DY17=0," ",DY17/$Y$68*100%)</f>
        <v xml:space="preserve"> </v>
      </c>
      <c r="EG17" s="416"/>
      <c r="EH17" s="416"/>
      <c r="EI17" s="416"/>
      <c r="EJ17" s="416"/>
      <c r="EK17" s="416"/>
      <c r="EL17" s="143">
        <v>213</v>
      </c>
      <c r="EM17" s="119">
        <f t="shared" si="0"/>
        <v>9052888.9800000004</v>
      </c>
      <c r="EN17" s="118" t="b">
        <f>EM17=Y17</f>
        <v>1</v>
      </c>
    </row>
    <row r="18" spans="1:144" s="118" customFormat="1" ht="12.75" x14ac:dyDescent="0.2">
      <c r="A18" s="418" t="s">
        <v>1087</v>
      </c>
      <c r="B18" s="418"/>
      <c r="C18" s="418"/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02"/>
      <c r="U18" s="403"/>
      <c r="V18" s="403"/>
      <c r="W18" s="403"/>
      <c r="X18" s="403"/>
      <c r="Y18" s="406"/>
      <c r="Z18" s="406"/>
      <c r="AA18" s="406"/>
      <c r="AB18" s="406"/>
      <c r="AC18" s="406"/>
      <c r="AD18" s="406"/>
      <c r="AE18" s="406"/>
      <c r="AF18" s="416"/>
      <c r="AG18" s="416"/>
      <c r="AH18" s="416"/>
      <c r="AI18" s="416"/>
      <c r="AJ18" s="416"/>
      <c r="AK18" s="416"/>
      <c r="AL18" s="420"/>
      <c r="AM18" s="420"/>
      <c r="AN18" s="420"/>
      <c r="AO18" s="420"/>
      <c r="AP18" s="420"/>
      <c r="AQ18" s="420"/>
      <c r="AR18" s="420"/>
      <c r="AS18" s="416"/>
      <c r="AT18" s="416"/>
      <c r="AU18" s="416"/>
      <c r="AV18" s="416"/>
      <c r="AW18" s="416"/>
      <c r="AX18" s="416"/>
      <c r="AY18" s="420"/>
      <c r="AZ18" s="420"/>
      <c r="BA18" s="420"/>
      <c r="BB18" s="420"/>
      <c r="BC18" s="420"/>
      <c r="BD18" s="420"/>
      <c r="BE18" s="420"/>
      <c r="BF18" s="416"/>
      <c r="BG18" s="416"/>
      <c r="BH18" s="416"/>
      <c r="BI18" s="416"/>
      <c r="BJ18" s="416"/>
      <c r="BK18" s="416"/>
      <c r="BL18" s="420"/>
      <c r="BM18" s="420"/>
      <c r="BN18" s="420"/>
      <c r="BO18" s="420"/>
      <c r="BP18" s="420"/>
      <c r="BQ18" s="420"/>
      <c r="BR18" s="420"/>
      <c r="BS18" s="406"/>
      <c r="BT18" s="406"/>
      <c r="BU18" s="406"/>
      <c r="BV18" s="406"/>
      <c r="BW18" s="406"/>
      <c r="BX18" s="406"/>
      <c r="BY18" s="420"/>
      <c r="BZ18" s="420"/>
      <c r="CA18" s="420"/>
      <c r="CB18" s="420"/>
      <c r="CC18" s="420"/>
      <c r="CD18" s="420"/>
      <c r="CE18" s="420"/>
      <c r="CF18" s="416"/>
      <c r="CG18" s="416"/>
      <c r="CH18" s="416"/>
      <c r="CI18" s="416"/>
      <c r="CJ18" s="416"/>
      <c r="CK18" s="416"/>
      <c r="CL18" s="406"/>
      <c r="CM18" s="406"/>
      <c r="CN18" s="406"/>
      <c r="CO18" s="406"/>
      <c r="CP18" s="406"/>
      <c r="CQ18" s="406"/>
      <c r="CR18" s="406"/>
      <c r="CS18" s="406"/>
      <c r="CT18" s="406"/>
      <c r="CU18" s="406"/>
      <c r="CV18" s="406"/>
      <c r="CW18" s="406"/>
      <c r="CX18" s="406"/>
      <c r="CY18" s="420"/>
      <c r="CZ18" s="420"/>
      <c r="DA18" s="420"/>
      <c r="DB18" s="420"/>
      <c r="DC18" s="420"/>
      <c r="DD18" s="420"/>
      <c r="DE18" s="420"/>
      <c r="DF18" s="416"/>
      <c r="DG18" s="416"/>
      <c r="DH18" s="416"/>
      <c r="DI18" s="416"/>
      <c r="DJ18" s="416"/>
      <c r="DK18" s="416"/>
      <c r="DL18" s="420"/>
      <c r="DM18" s="420"/>
      <c r="DN18" s="420"/>
      <c r="DO18" s="420"/>
      <c r="DP18" s="420"/>
      <c r="DQ18" s="420"/>
      <c r="DR18" s="420"/>
      <c r="DS18" s="416"/>
      <c r="DT18" s="416"/>
      <c r="DU18" s="416"/>
      <c r="DV18" s="416"/>
      <c r="DW18" s="416"/>
      <c r="DX18" s="416"/>
      <c r="DY18" s="420"/>
      <c r="DZ18" s="420"/>
      <c r="EA18" s="420"/>
      <c r="EB18" s="420"/>
      <c r="EC18" s="420"/>
      <c r="ED18" s="420"/>
      <c r="EE18" s="420"/>
      <c r="EF18" s="416"/>
      <c r="EG18" s="416"/>
      <c r="EH18" s="416"/>
      <c r="EI18" s="416"/>
      <c r="EJ18" s="416"/>
      <c r="EK18" s="416"/>
      <c r="EL18" s="143"/>
      <c r="EM18" s="119">
        <f t="shared" si="0"/>
        <v>0</v>
      </c>
    </row>
    <row r="19" spans="1:144" s="118" customFormat="1" ht="12.75" x14ac:dyDescent="0.2">
      <c r="A19" s="399" t="s">
        <v>1088</v>
      </c>
      <c r="B19" s="399"/>
      <c r="C19" s="399"/>
      <c r="D19" s="399"/>
      <c r="E19" s="399"/>
      <c r="F19" s="399"/>
      <c r="G19" s="399"/>
      <c r="H19" s="399"/>
      <c r="I19" s="399"/>
      <c r="J19" s="399"/>
      <c r="K19" s="399"/>
      <c r="L19" s="399"/>
      <c r="M19" s="399"/>
      <c r="N19" s="399"/>
      <c r="O19" s="399"/>
      <c r="P19" s="399"/>
      <c r="Q19" s="399"/>
      <c r="R19" s="399"/>
      <c r="S19" s="399"/>
      <c r="T19" s="402" t="s">
        <v>206</v>
      </c>
      <c r="U19" s="403"/>
      <c r="V19" s="403"/>
      <c r="W19" s="403"/>
      <c r="X19" s="403"/>
      <c r="Y19" s="419">
        <f>Y21+Y23+Y24+Y25+Y27+Y29+Y30+Y31+Y32+Y33</f>
        <v>4965913.0199999996</v>
      </c>
      <c r="Z19" s="406"/>
      <c r="AA19" s="406"/>
      <c r="AB19" s="406"/>
      <c r="AC19" s="406"/>
      <c r="AD19" s="406"/>
      <c r="AE19" s="406"/>
      <c r="AF19" s="416">
        <f>IF(Y19=0," ",Y19/$Y$68*100%)</f>
        <v>0.109</v>
      </c>
      <c r="AG19" s="416"/>
      <c r="AH19" s="416"/>
      <c r="AI19" s="416"/>
      <c r="AJ19" s="416"/>
      <c r="AK19" s="416"/>
      <c r="AL19" s="419">
        <f>AL21+AL23+AL24+AL25+AL27+AL29+AL30+AL31+AL32+AL33</f>
        <v>4394047.53</v>
      </c>
      <c r="AM19" s="406"/>
      <c r="AN19" s="406"/>
      <c r="AO19" s="406"/>
      <c r="AP19" s="406"/>
      <c r="AQ19" s="406"/>
      <c r="AR19" s="406"/>
      <c r="AS19" s="416">
        <f>IF(AL19=0," ",AL19/Y68*100%)</f>
        <v>9.6500000000000002E-2</v>
      </c>
      <c r="AT19" s="416"/>
      <c r="AU19" s="416"/>
      <c r="AV19" s="416"/>
      <c r="AW19" s="416"/>
      <c r="AX19" s="416"/>
      <c r="AY19" s="420">
        <f>AY21+AY23+AY24+AY25+AY27+AY29+AY30+AY31+AY32+AY33</f>
        <v>20784</v>
      </c>
      <c r="AZ19" s="420"/>
      <c r="BA19" s="420"/>
      <c r="BB19" s="420"/>
      <c r="BC19" s="420"/>
      <c r="BD19" s="420"/>
      <c r="BE19" s="420"/>
      <c r="BF19" s="415">
        <f>IF(AY19=0," ",AY19/$Y$68*100%)</f>
        <v>5.0000000000000001E-4</v>
      </c>
      <c r="BG19" s="415"/>
      <c r="BH19" s="415"/>
      <c r="BI19" s="415"/>
      <c r="BJ19" s="415"/>
      <c r="BK19" s="415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20">
        <f>BY21+BY23+BY24+BY25+BY27+BY29+BY30+BY31+BY32+BY33</f>
        <v>0</v>
      </c>
      <c r="BZ19" s="420"/>
      <c r="CA19" s="420"/>
      <c r="CB19" s="420"/>
      <c r="CC19" s="420"/>
      <c r="CD19" s="420"/>
      <c r="CE19" s="420"/>
      <c r="CF19" s="415" t="str">
        <f t="shared" ref="CF19" si="4">IF(BY19=0," ",BY19/$Y$68*100%)</f>
        <v xml:space="preserve"> </v>
      </c>
      <c r="CG19" s="415"/>
      <c r="CH19" s="415"/>
      <c r="CI19" s="415"/>
      <c r="CJ19" s="415"/>
      <c r="CK19" s="415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20">
        <f>CY21+CY23+CY24+CY25+CY27+CY29+CY30+CY31+CY32+CY33</f>
        <v>551081.49</v>
      </c>
      <c r="CZ19" s="420"/>
      <c r="DA19" s="420"/>
      <c r="DB19" s="420"/>
      <c r="DC19" s="420"/>
      <c r="DD19" s="420"/>
      <c r="DE19" s="420"/>
      <c r="DF19" s="415">
        <f t="shared" ref="DF19" si="5">IF(CY19=0," ",CY19/$Y$68*100%)</f>
        <v>1.21E-2</v>
      </c>
      <c r="DG19" s="415"/>
      <c r="DH19" s="415"/>
      <c r="DI19" s="415"/>
      <c r="DJ19" s="415"/>
      <c r="DK19" s="415"/>
      <c r="DL19" s="420">
        <f>DL21+DL23+DL24+DL25+DL27+DL29+DL30+DL31+DL32+DL33</f>
        <v>533819.84</v>
      </c>
      <c r="DM19" s="420"/>
      <c r="DN19" s="420"/>
      <c r="DO19" s="420"/>
      <c r="DP19" s="420"/>
      <c r="DQ19" s="420"/>
      <c r="DR19" s="420"/>
      <c r="DS19" s="416">
        <f>IF(DL19=0," ",DL19/$Y$68*100%)</f>
        <v>1.17E-2</v>
      </c>
      <c r="DT19" s="416"/>
      <c r="DU19" s="416"/>
      <c r="DV19" s="416"/>
      <c r="DW19" s="416"/>
      <c r="DX19" s="416"/>
      <c r="DY19" s="420">
        <f>DY21+DY23+DY24+DY25+DY27+DY29+DY30+DY31+DY32+DY33</f>
        <v>0</v>
      </c>
      <c r="DZ19" s="420"/>
      <c r="EA19" s="420"/>
      <c r="EB19" s="420"/>
      <c r="EC19" s="420"/>
      <c r="ED19" s="420"/>
      <c r="EE19" s="420"/>
      <c r="EF19" s="416" t="str">
        <f t="shared" ref="EF19" si="6">IF(DY19=0," ",DY19/$Y$68*100%)</f>
        <v xml:space="preserve"> </v>
      </c>
      <c r="EG19" s="416"/>
      <c r="EH19" s="416"/>
      <c r="EI19" s="416"/>
      <c r="EJ19" s="416"/>
      <c r="EK19" s="416"/>
      <c r="EL19" s="143"/>
      <c r="EM19" s="119">
        <f t="shared" si="0"/>
        <v>4965913.0199999996</v>
      </c>
      <c r="EN19" s="118" t="b">
        <f>EM19=Y19</f>
        <v>1</v>
      </c>
    </row>
    <row r="20" spans="1:144" s="118" customFormat="1" ht="12.75" x14ac:dyDescent="0.2">
      <c r="A20" s="418" t="s">
        <v>1089</v>
      </c>
      <c r="B20" s="418"/>
      <c r="C20" s="418"/>
      <c r="D20" s="418"/>
      <c r="E20" s="418"/>
      <c r="F20" s="418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8"/>
      <c r="S20" s="418"/>
      <c r="T20" s="402"/>
      <c r="U20" s="403"/>
      <c r="V20" s="403"/>
      <c r="W20" s="403"/>
      <c r="X20" s="403"/>
      <c r="Y20" s="406"/>
      <c r="Z20" s="406"/>
      <c r="AA20" s="406"/>
      <c r="AB20" s="406"/>
      <c r="AC20" s="406"/>
      <c r="AD20" s="406"/>
      <c r="AE20" s="406"/>
      <c r="AF20" s="416"/>
      <c r="AG20" s="416"/>
      <c r="AH20" s="416"/>
      <c r="AI20" s="416"/>
      <c r="AJ20" s="416"/>
      <c r="AK20" s="416"/>
      <c r="AL20" s="406"/>
      <c r="AM20" s="406"/>
      <c r="AN20" s="406"/>
      <c r="AO20" s="406"/>
      <c r="AP20" s="406"/>
      <c r="AQ20" s="406"/>
      <c r="AR20" s="406"/>
      <c r="AS20" s="416"/>
      <c r="AT20" s="416"/>
      <c r="AU20" s="416"/>
      <c r="AV20" s="416"/>
      <c r="AW20" s="416"/>
      <c r="AX20" s="416"/>
      <c r="AY20" s="420"/>
      <c r="AZ20" s="420"/>
      <c r="BA20" s="420"/>
      <c r="BB20" s="420"/>
      <c r="BC20" s="420"/>
      <c r="BD20" s="420"/>
      <c r="BE20" s="420"/>
      <c r="BF20" s="416"/>
      <c r="BG20" s="416"/>
      <c r="BH20" s="416"/>
      <c r="BI20" s="416"/>
      <c r="BJ20" s="416"/>
      <c r="BK20" s="416"/>
      <c r="BL20" s="406"/>
      <c r="BM20" s="406"/>
      <c r="BN20" s="406"/>
      <c r="BO20" s="406"/>
      <c r="BP20" s="406"/>
      <c r="BQ20" s="406"/>
      <c r="BR20" s="406"/>
      <c r="BS20" s="406"/>
      <c r="BT20" s="406"/>
      <c r="BU20" s="406"/>
      <c r="BV20" s="406"/>
      <c r="BW20" s="406"/>
      <c r="BX20" s="406"/>
      <c r="BY20" s="420"/>
      <c r="BZ20" s="420"/>
      <c r="CA20" s="420"/>
      <c r="CB20" s="420"/>
      <c r="CC20" s="420"/>
      <c r="CD20" s="420"/>
      <c r="CE20" s="420"/>
      <c r="CF20" s="416"/>
      <c r="CG20" s="416"/>
      <c r="CH20" s="416"/>
      <c r="CI20" s="416"/>
      <c r="CJ20" s="416"/>
      <c r="CK20" s="416"/>
      <c r="CL20" s="406"/>
      <c r="CM20" s="406"/>
      <c r="CN20" s="406"/>
      <c r="CO20" s="406"/>
      <c r="CP20" s="406"/>
      <c r="CQ20" s="406"/>
      <c r="CR20" s="406"/>
      <c r="CS20" s="406"/>
      <c r="CT20" s="406"/>
      <c r="CU20" s="406"/>
      <c r="CV20" s="406"/>
      <c r="CW20" s="406"/>
      <c r="CX20" s="406"/>
      <c r="CY20" s="420"/>
      <c r="CZ20" s="420"/>
      <c r="DA20" s="420"/>
      <c r="DB20" s="420"/>
      <c r="DC20" s="420"/>
      <c r="DD20" s="420"/>
      <c r="DE20" s="420"/>
      <c r="DF20" s="416"/>
      <c r="DG20" s="416"/>
      <c r="DH20" s="416"/>
      <c r="DI20" s="416"/>
      <c r="DJ20" s="416"/>
      <c r="DK20" s="416"/>
      <c r="DL20" s="420"/>
      <c r="DM20" s="420"/>
      <c r="DN20" s="420"/>
      <c r="DO20" s="420"/>
      <c r="DP20" s="420"/>
      <c r="DQ20" s="420"/>
      <c r="DR20" s="420"/>
      <c r="DS20" s="416"/>
      <c r="DT20" s="416"/>
      <c r="DU20" s="416"/>
      <c r="DV20" s="416"/>
      <c r="DW20" s="416"/>
      <c r="DX20" s="416"/>
      <c r="DY20" s="420"/>
      <c r="DZ20" s="420"/>
      <c r="EA20" s="420"/>
      <c r="EB20" s="420"/>
      <c r="EC20" s="420"/>
      <c r="ED20" s="420"/>
      <c r="EE20" s="420"/>
      <c r="EF20" s="416"/>
      <c r="EG20" s="416"/>
      <c r="EH20" s="416"/>
      <c r="EI20" s="416"/>
      <c r="EJ20" s="416"/>
      <c r="EK20" s="416"/>
      <c r="EL20" s="143"/>
      <c r="EM20" s="119">
        <f t="shared" si="0"/>
        <v>0</v>
      </c>
    </row>
    <row r="21" spans="1:144" s="118" customFormat="1" ht="12.75" x14ac:dyDescent="0.2">
      <c r="A21" s="427" t="s">
        <v>143</v>
      </c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02" t="s">
        <v>1112</v>
      </c>
      <c r="U21" s="403"/>
      <c r="V21" s="403"/>
      <c r="W21" s="403"/>
      <c r="X21" s="403"/>
      <c r="Y21" s="419">
        <f>-SUMIFS('АЦК 2024 расход'!$G:$G,'АЦК 2024 расход'!$B:$B,$EL$3,'АЦК 2024 расход'!A:A,T21)</f>
        <v>54837.29</v>
      </c>
      <c r="Z21" s="406"/>
      <c r="AA21" s="406"/>
      <c r="AB21" s="406"/>
      <c r="AC21" s="406"/>
      <c r="AD21" s="406"/>
      <c r="AE21" s="406"/>
      <c r="AF21" s="416">
        <f>IF(Y21=0," ",Y21/$Y$68*100%)</f>
        <v>1.1999999999999999E-3</v>
      </c>
      <c r="AG21" s="416"/>
      <c r="AH21" s="416"/>
      <c r="AI21" s="416"/>
      <c r="AJ21" s="416"/>
      <c r="AK21" s="416"/>
      <c r="AL21" s="420">
        <f>-SUMIFS('АЦК 2024 расход'!$G:$G,'АЦК 2024 расход'!$A:$A,T21,'АЦК 2024 расход'!B:B,$EL$3,'АЦК 2024 расход'!F:F,4)</f>
        <v>22437.29</v>
      </c>
      <c r="AM21" s="420"/>
      <c r="AN21" s="420"/>
      <c r="AO21" s="420"/>
      <c r="AP21" s="420"/>
      <c r="AQ21" s="420"/>
      <c r="AR21" s="420"/>
      <c r="AS21" s="416">
        <f>IF(AL21=0," ",AL21/Y68*100%)</f>
        <v>5.0000000000000001E-4</v>
      </c>
      <c r="AT21" s="416"/>
      <c r="AU21" s="416"/>
      <c r="AV21" s="416"/>
      <c r="AW21" s="416"/>
      <c r="AX21" s="416"/>
      <c r="AY21" s="420">
        <f>-SUMIFS('АЦК 2024 расход'!$G:$G,'АЦК 2024 расход'!$A:$A,T21,'АЦК 2024 расход'!B:B,$EL$3,'АЦК 2024 расход'!F:F,5)</f>
        <v>0</v>
      </c>
      <c r="AZ21" s="420"/>
      <c r="BA21" s="420"/>
      <c r="BB21" s="420"/>
      <c r="BC21" s="420"/>
      <c r="BD21" s="420"/>
      <c r="BE21" s="420"/>
      <c r="BF21" s="415" t="str">
        <f t="shared" ref="BF21" si="7">IF(AY21=0," ",AY21/$Y$68*100%)</f>
        <v xml:space="preserve"> </v>
      </c>
      <c r="BG21" s="415"/>
      <c r="BH21" s="415"/>
      <c r="BI21" s="415"/>
      <c r="BJ21" s="415"/>
      <c r="BK21" s="415"/>
      <c r="BL21" s="406"/>
      <c r="BM21" s="406"/>
      <c r="BN21" s="406"/>
      <c r="BO21" s="406"/>
      <c r="BP21" s="406"/>
      <c r="BQ21" s="406"/>
      <c r="BR21" s="406"/>
      <c r="BS21" s="406"/>
      <c r="BT21" s="406"/>
      <c r="BU21" s="406"/>
      <c r="BV21" s="406"/>
      <c r="BW21" s="406"/>
      <c r="BX21" s="406"/>
      <c r="BY21" s="420">
        <f>-SUMIFS('АЦК 2024 расход'!$G:$G,'АЦК 2024 расход'!$H:$H,$BY$14,'АЦК 2024 расход'!B:B,$EL$3,'АЦК 2024 расход'!A:A,T21)</f>
        <v>0</v>
      </c>
      <c r="BZ21" s="420"/>
      <c r="CA21" s="420"/>
      <c r="CB21" s="420"/>
      <c r="CC21" s="420"/>
      <c r="CD21" s="420"/>
      <c r="CE21" s="420"/>
      <c r="CF21" s="415" t="str">
        <f t="shared" ref="CF21" si="8">IF(BY21=0," ",BY21/$Y$68*100%)</f>
        <v xml:space="preserve"> </v>
      </c>
      <c r="CG21" s="415"/>
      <c r="CH21" s="415"/>
      <c r="CI21" s="415"/>
      <c r="CJ21" s="415"/>
      <c r="CK21" s="415"/>
      <c r="CL21" s="406"/>
      <c r="CM21" s="406"/>
      <c r="CN21" s="406"/>
      <c r="CO21" s="406"/>
      <c r="CP21" s="406"/>
      <c r="CQ21" s="406"/>
      <c r="CR21" s="406"/>
      <c r="CS21" s="406"/>
      <c r="CT21" s="406"/>
      <c r="CU21" s="406"/>
      <c r="CV21" s="406"/>
      <c r="CW21" s="406"/>
      <c r="CX21" s="406"/>
      <c r="CY21" s="420">
        <f>-SUMIFS('АЦК 2024 расход'!$G:$G,'АЦК 2024 расход'!$A:$A,T21,'АЦК 2024 расход'!B:B,$EL$3,'АЦК 2024 расход'!F:F,2)</f>
        <v>32400</v>
      </c>
      <c r="CZ21" s="420"/>
      <c r="DA21" s="420"/>
      <c r="DB21" s="420"/>
      <c r="DC21" s="420"/>
      <c r="DD21" s="420"/>
      <c r="DE21" s="420"/>
      <c r="DF21" s="415">
        <f>IF(CY21=0," ",CY21/$Y$68*100%)</f>
        <v>6.9999999999999999E-4</v>
      </c>
      <c r="DG21" s="415"/>
      <c r="DH21" s="415"/>
      <c r="DI21" s="415"/>
      <c r="DJ21" s="415"/>
      <c r="DK21" s="415"/>
      <c r="DL21" s="420">
        <f>-SUMIFS('АЦК 2024 расход'!$G:$G,'АЦК 2024 расход'!$H:$H,$DL$14,'АЦК 2024 расход'!B:B,$EL$3,'АЦК 2024 расход'!A:A,T21)</f>
        <v>32400</v>
      </c>
      <c r="DM21" s="420"/>
      <c r="DN21" s="420"/>
      <c r="DO21" s="420"/>
      <c r="DP21" s="420"/>
      <c r="DQ21" s="420"/>
      <c r="DR21" s="420"/>
      <c r="DS21" s="416">
        <f>IF(DL21=0," ",DL21/$Y$68*100%)</f>
        <v>6.9999999999999999E-4</v>
      </c>
      <c r="DT21" s="416"/>
      <c r="DU21" s="416"/>
      <c r="DV21" s="416"/>
      <c r="DW21" s="416"/>
      <c r="DX21" s="416"/>
      <c r="DY21" s="420">
        <f>-SUMIFS('АЦК 2024 расход'!$G:$G,'АЦК 2024 расход'!$H:$H,$DY$14,'АЦК 2024 расход'!B:B,$EL$3,'АЦК 2024 расход'!A:A,T21)</f>
        <v>0</v>
      </c>
      <c r="DZ21" s="420"/>
      <c r="EA21" s="420"/>
      <c r="EB21" s="420"/>
      <c r="EC21" s="420"/>
      <c r="ED21" s="420"/>
      <c r="EE21" s="420"/>
      <c r="EF21" s="416" t="str">
        <f t="shared" ref="EF21" si="9">IF(DY21=0," ",DY21/$Y$68*100%)</f>
        <v xml:space="preserve"> </v>
      </c>
      <c r="EG21" s="416"/>
      <c r="EH21" s="416"/>
      <c r="EI21" s="416"/>
      <c r="EJ21" s="416"/>
      <c r="EK21" s="416"/>
      <c r="EL21" s="143"/>
      <c r="EM21" s="119">
        <f t="shared" si="0"/>
        <v>54837.29</v>
      </c>
      <c r="EN21" s="118" t="b">
        <f>EM21=Y21</f>
        <v>1</v>
      </c>
    </row>
    <row r="22" spans="1:144" s="118" customFormat="1" ht="12.75" x14ac:dyDescent="0.2">
      <c r="A22" s="423" t="s">
        <v>1090</v>
      </c>
      <c r="B22" s="423"/>
      <c r="C22" s="423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23"/>
      <c r="Q22" s="423"/>
      <c r="R22" s="423"/>
      <c r="S22" s="423"/>
      <c r="T22" s="402"/>
      <c r="U22" s="403"/>
      <c r="V22" s="403"/>
      <c r="W22" s="403"/>
      <c r="X22" s="403"/>
      <c r="Y22" s="406"/>
      <c r="Z22" s="406"/>
      <c r="AA22" s="406"/>
      <c r="AB22" s="406"/>
      <c r="AC22" s="406"/>
      <c r="AD22" s="406"/>
      <c r="AE22" s="406"/>
      <c r="AF22" s="416"/>
      <c r="AG22" s="416"/>
      <c r="AH22" s="416"/>
      <c r="AI22" s="416"/>
      <c r="AJ22" s="416"/>
      <c r="AK22" s="416"/>
      <c r="AL22" s="420"/>
      <c r="AM22" s="420"/>
      <c r="AN22" s="420"/>
      <c r="AO22" s="420"/>
      <c r="AP22" s="420"/>
      <c r="AQ22" s="420"/>
      <c r="AR22" s="420"/>
      <c r="AS22" s="416"/>
      <c r="AT22" s="416"/>
      <c r="AU22" s="416"/>
      <c r="AV22" s="416"/>
      <c r="AW22" s="416"/>
      <c r="AX22" s="416"/>
      <c r="AY22" s="420"/>
      <c r="AZ22" s="420"/>
      <c r="BA22" s="420"/>
      <c r="BB22" s="420"/>
      <c r="BC22" s="420"/>
      <c r="BD22" s="420"/>
      <c r="BE22" s="420"/>
      <c r="BF22" s="416"/>
      <c r="BG22" s="416"/>
      <c r="BH22" s="416"/>
      <c r="BI22" s="416"/>
      <c r="BJ22" s="416"/>
      <c r="BK22" s="41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20"/>
      <c r="BZ22" s="420"/>
      <c r="CA22" s="420"/>
      <c r="CB22" s="420"/>
      <c r="CC22" s="420"/>
      <c r="CD22" s="420"/>
      <c r="CE22" s="420"/>
      <c r="CF22" s="416"/>
      <c r="CG22" s="416"/>
      <c r="CH22" s="416"/>
      <c r="CI22" s="416"/>
      <c r="CJ22" s="416"/>
      <c r="CK22" s="41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20"/>
      <c r="CZ22" s="420"/>
      <c r="DA22" s="420"/>
      <c r="DB22" s="420"/>
      <c r="DC22" s="420"/>
      <c r="DD22" s="420"/>
      <c r="DE22" s="420"/>
      <c r="DF22" s="416"/>
      <c r="DG22" s="416"/>
      <c r="DH22" s="416"/>
      <c r="DI22" s="416"/>
      <c r="DJ22" s="416"/>
      <c r="DK22" s="416"/>
      <c r="DL22" s="420"/>
      <c r="DM22" s="420"/>
      <c r="DN22" s="420"/>
      <c r="DO22" s="420"/>
      <c r="DP22" s="420"/>
      <c r="DQ22" s="420"/>
      <c r="DR22" s="420"/>
      <c r="DS22" s="416"/>
      <c r="DT22" s="416"/>
      <c r="DU22" s="416"/>
      <c r="DV22" s="416"/>
      <c r="DW22" s="416"/>
      <c r="DX22" s="416"/>
      <c r="DY22" s="420"/>
      <c r="DZ22" s="420"/>
      <c r="EA22" s="420"/>
      <c r="EB22" s="420"/>
      <c r="EC22" s="420"/>
      <c r="ED22" s="420"/>
      <c r="EE22" s="420"/>
      <c r="EF22" s="416"/>
      <c r="EG22" s="416"/>
      <c r="EH22" s="416"/>
      <c r="EI22" s="416"/>
      <c r="EJ22" s="416"/>
      <c r="EK22" s="416"/>
      <c r="EL22" s="143">
        <v>221</v>
      </c>
      <c r="EM22" s="119">
        <f t="shared" si="0"/>
        <v>0</v>
      </c>
    </row>
    <row r="23" spans="1:144" s="118" customFormat="1" ht="15" customHeight="1" x14ac:dyDescent="0.2">
      <c r="A23" s="423" t="s">
        <v>1091</v>
      </c>
      <c r="B23" s="423"/>
      <c r="C23" s="423"/>
      <c r="D23" s="423"/>
      <c r="E23" s="423"/>
      <c r="F23" s="423"/>
      <c r="G23" s="423"/>
      <c r="H23" s="423"/>
      <c r="I23" s="423"/>
      <c r="J23" s="423"/>
      <c r="K23" s="423"/>
      <c r="L23" s="423"/>
      <c r="M23" s="423"/>
      <c r="N23" s="423"/>
      <c r="O23" s="423"/>
      <c r="P23" s="423"/>
      <c r="Q23" s="423"/>
      <c r="R23" s="423"/>
      <c r="S23" s="423"/>
      <c r="T23" s="402" t="s">
        <v>1113</v>
      </c>
      <c r="U23" s="403"/>
      <c r="V23" s="403"/>
      <c r="W23" s="403"/>
      <c r="X23" s="403"/>
      <c r="Y23" s="419">
        <f>-SUMIFS('АЦК 2024 расход'!$G:$G,'АЦК 2024 расход'!$B:$B,$EL$3,'АЦК 2024 расход'!A:A,T23)</f>
        <v>42300</v>
      </c>
      <c r="Z23" s="406"/>
      <c r="AA23" s="406"/>
      <c r="AB23" s="406"/>
      <c r="AC23" s="406"/>
      <c r="AD23" s="406"/>
      <c r="AE23" s="406"/>
      <c r="AF23" s="416">
        <f>IF(Y23=0," ",Y23/$Y$68*100%)</f>
        <v>8.9999999999999998E-4</v>
      </c>
      <c r="AG23" s="416"/>
      <c r="AH23" s="416"/>
      <c r="AI23" s="416"/>
      <c r="AJ23" s="416"/>
      <c r="AK23" s="416"/>
      <c r="AL23" s="424">
        <f>-SUMIFS('АЦК 2024 расход'!$G:$G,'АЦК 2024 расход'!$A:$A,T23,'АЦК 2024 расход'!B:B,$EL$3,'АЦК 2024 расход'!F:F,4)</f>
        <v>42300</v>
      </c>
      <c r="AM23" s="425"/>
      <c r="AN23" s="425"/>
      <c r="AO23" s="425"/>
      <c r="AP23" s="425"/>
      <c r="AQ23" s="425"/>
      <c r="AR23" s="426"/>
      <c r="AS23" s="416">
        <f>IF(AL23=0," ",AL23/Y68*100%)</f>
        <v>8.9999999999999998E-4</v>
      </c>
      <c r="AT23" s="416"/>
      <c r="AU23" s="416"/>
      <c r="AV23" s="416"/>
      <c r="AW23" s="416"/>
      <c r="AX23" s="416"/>
      <c r="AY23" s="424">
        <f>-SUMIFS('АЦК 2024 расход'!$G:$G,'АЦК 2024 расход'!$A:$A,T23,'АЦК 2024 расход'!B:B,$EL$3,'АЦК 2024 расход'!F:F,5)</f>
        <v>0</v>
      </c>
      <c r="AZ23" s="425"/>
      <c r="BA23" s="425"/>
      <c r="BB23" s="425"/>
      <c r="BC23" s="425"/>
      <c r="BD23" s="425"/>
      <c r="BE23" s="426"/>
      <c r="BF23" s="416" t="str">
        <f>IF(AY23=0," ",AY23/$Y$68*100%)</f>
        <v xml:space="preserve"> </v>
      </c>
      <c r="BG23" s="416"/>
      <c r="BH23" s="416"/>
      <c r="BI23" s="416"/>
      <c r="BJ23" s="416"/>
      <c r="BK23" s="416"/>
      <c r="BL23" s="406"/>
      <c r="BM23" s="406"/>
      <c r="BN23" s="406"/>
      <c r="BO23" s="406"/>
      <c r="BP23" s="406"/>
      <c r="BQ23" s="406"/>
      <c r="BR23" s="406"/>
      <c r="BS23" s="406"/>
      <c r="BT23" s="406"/>
      <c r="BU23" s="406"/>
      <c r="BV23" s="406"/>
      <c r="BW23" s="406"/>
      <c r="BX23" s="406"/>
      <c r="BY23" s="420">
        <f>-SUMIFS('АЦК 2024 расход'!$G:$G,'АЦК 2024 расход'!$H:$H,$BY$14,'АЦК 2024 расход'!B:B,$EL$3,'АЦК 2024 расход'!A:A,T23)</f>
        <v>0</v>
      </c>
      <c r="BZ23" s="420"/>
      <c r="CA23" s="420"/>
      <c r="CB23" s="420"/>
      <c r="CC23" s="420"/>
      <c r="CD23" s="420"/>
      <c r="CE23" s="420"/>
      <c r="CF23" s="416" t="str">
        <f>IF(BY23=0," ",BY23/$Y$68*100%)</f>
        <v xml:space="preserve"> </v>
      </c>
      <c r="CG23" s="416"/>
      <c r="CH23" s="416"/>
      <c r="CI23" s="416"/>
      <c r="CJ23" s="416"/>
      <c r="CK23" s="416"/>
      <c r="CL23" s="406"/>
      <c r="CM23" s="406"/>
      <c r="CN23" s="406"/>
      <c r="CO23" s="406"/>
      <c r="CP23" s="406"/>
      <c r="CQ23" s="406"/>
      <c r="CR23" s="406"/>
      <c r="CS23" s="406"/>
      <c r="CT23" s="406"/>
      <c r="CU23" s="406"/>
      <c r="CV23" s="406"/>
      <c r="CW23" s="406"/>
      <c r="CX23" s="406"/>
      <c r="CY23" s="420">
        <f>-SUMIFS('АЦК 2024 расход'!$G:$G,'АЦК 2024 расход'!$A:$A,T23,'АЦК 2024 расход'!B:B,$EL$3,'АЦК 2024 расход'!F:F,2)</f>
        <v>0</v>
      </c>
      <c r="CZ23" s="420"/>
      <c r="DA23" s="420"/>
      <c r="DB23" s="420"/>
      <c r="DC23" s="420"/>
      <c r="DD23" s="420"/>
      <c r="DE23" s="420"/>
      <c r="DF23" s="416" t="str">
        <f>IF(CY23=0," ",CY23/$Y$68*100%)</f>
        <v xml:space="preserve"> </v>
      </c>
      <c r="DG23" s="416"/>
      <c r="DH23" s="416"/>
      <c r="DI23" s="416"/>
      <c r="DJ23" s="416"/>
      <c r="DK23" s="416"/>
      <c r="DL23" s="420">
        <f>-SUMIFS('АЦК 2024 расход'!$G:$G,'АЦК 2024 расход'!$H:$H,$DL$14,'АЦК 2024 расход'!B:B,$EL$3,'АЦК 2024 расход'!A:A,T23)</f>
        <v>0</v>
      </c>
      <c r="DM23" s="420"/>
      <c r="DN23" s="420"/>
      <c r="DO23" s="420"/>
      <c r="DP23" s="420"/>
      <c r="DQ23" s="420"/>
      <c r="DR23" s="420"/>
      <c r="DS23" s="416" t="str">
        <f>IF(DL23=0," ",DL23/$Y$68*100%)</f>
        <v xml:space="preserve"> </v>
      </c>
      <c r="DT23" s="416"/>
      <c r="DU23" s="416"/>
      <c r="DV23" s="416"/>
      <c r="DW23" s="416"/>
      <c r="DX23" s="416"/>
      <c r="DY23" s="420">
        <f>-SUMIFS('АЦК 2024 расход'!$G:$G,'АЦК 2024 расход'!$H:$H,$DY$14,'АЦК 2024 расход'!B:B,$EL$3,'АЦК 2024 расход'!A:A,T23)</f>
        <v>0</v>
      </c>
      <c r="DZ23" s="420"/>
      <c r="EA23" s="420"/>
      <c r="EB23" s="420"/>
      <c r="EC23" s="420"/>
      <c r="ED23" s="420"/>
      <c r="EE23" s="420"/>
      <c r="EF23" s="416" t="str">
        <f>IF(DY23=0," ",DY23/$Y$68*100%)</f>
        <v xml:space="preserve"> </v>
      </c>
      <c r="EG23" s="416"/>
      <c r="EH23" s="416"/>
      <c r="EI23" s="416"/>
      <c r="EJ23" s="416"/>
      <c r="EK23" s="416"/>
      <c r="EL23" s="143">
        <v>222</v>
      </c>
      <c r="EM23" s="119">
        <f t="shared" si="0"/>
        <v>42300</v>
      </c>
      <c r="EN23" s="118" t="b">
        <f>EM23=Y23</f>
        <v>1</v>
      </c>
    </row>
    <row r="24" spans="1:144" s="118" customFormat="1" ht="15" customHeight="1" x14ac:dyDescent="0.2">
      <c r="A24" s="423" t="s">
        <v>426</v>
      </c>
      <c r="B24" s="423"/>
      <c r="C24" s="423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N24" s="423"/>
      <c r="O24" s="423"/>
      <c r="P24" s="423"/>
      <c r="Q24" s="423"/>
      <c r="R24" s="423"/>
      <c r="S24" s="423"/>
      <c r="T24" s="402" t="s">
        <v>1114</v>
      </c>
      <c r="U24" s="403"/>
      <c r="V24" s="403"/>
      <c r="W24" s="403"/>
      <c r="X24" s="403"/>
      <c r="Y24" s="419">
        <f>-SUMIFS('АЦК 2024 расход'!$G:$G,'АЦК 2024 расход'!$B:$B,$EL$3,'АЦК 2024 расход'!A:A,T24)</f>
        <v>2760314.36</v>
      </c>
      <c r="Z24" s="406"/>
      <c r="AA24" s="406"/>
      <c r="AB24" s="406"/>
      <c r="AC24" s="406"/>
      <c r="AD24" s="406"/>
      <c r="AE24" s="406"/>
      <c r="AF24" s="416">
        <f>IF(Y24=0," ",Y24/$Y$68*100%)</f>
        <v>6.0600000000000001E-2</v>
      </c>
      <c r="AG24" s="416"/>
      <c r="AH24" s="416"/>
      <c r="AI24" s="416"/>
      <c r="AJ24" s="416"/>
      <c r="AK24" s="416"/>
      <c r="AL24" s="420">
        <f>-SUMIFS('АЦК 2024 расход'!$G:$G,'АЦК 2024 расход'!$A:$A,T24,'АЦК 2024 расход'!B:B,$EL$3,'АЦК 2024 расход'!F:F,4)</f>
        <v>2447630.64</v>
      </c>
      <c r="AM24" s="420"/>
      <c r="AN24" s="420"/>
      <c r="AO24" s="420"/>
      <c r="AP24" s="420"/>
      <c r="AQ24" s="420"/>
      <c r="AR24" s="420"/>
      <c r="AS24" s="416">
        <f>IF(AL24=0," ",AL24/Y68*100%)</f>
        <v>5.3699999999999998E-2</v>
      </c>
      <c r="AT24" s="416"/>
      <c r="AU24" s="416"/>
      <c r="AV24" s="416"/>
      <c r="AW24" s="416"/>
      <c r="AX24" s="416"/>
      <c r="AY24" s="420">
        <f>-SUMIFS('АЦК 2024 расход'!$G:$G,'АЦК 2024 расход'!$A:$A,T24,'АЦК 2024 расход'!B:B,$EL$3,'АЦК 2024 расход'!F:F,5)</f>
        <v>0</v>
      </c>
      <c r="AZ24" s="420"/>
      <c r="BA24" s="420"/>
      <c r="BB24" s="420"/>
      <c r="BC24" s="420"/>
      <c r="BD24" s="420"/>
      <c r="BE24" s="420"/>
      <c r="BF24" s="416" t="str">
        <f>IF(AY24=0," ",AY24/$Y$68*100%)</f>
        <v xml:space="preserve"> </v>
      </c>
      <c r="BG24" s="416"/>
      <c r="BH24" s="416"/>
      <c r="BI24" s="416"/>
      <c r="BJ24" s="416"/>
      <c r="BK24" s="416"/>
      <c r="BL24" s="406"/>
      <c r="BM24" s="406"/>
      <c r="BN24" s="406"/>
      <c r="BO24" s="406"/>
      <c r="BP24" s="406"/>
      <c r="BQ24" s="406"/>
      <c r="BR24" s="406"/>
      <c r="BS24" s="406"/>
      <c r="BT24" s="406"/>
      <c r="BU24" s="406"/>
      <c r="BV24" s="406"/>
      <c r="BW24" s="406"/>
      <c r="BX24" s="406"/>
      <c r="BY24" s="420">
        <f>-SUMIFS('АЦК 2024 расход'!$G:$G,'АЦК 2024 расход'!$H:$H,$BY$14,'АЦК 2024 расход'!B:B,$EL$3,'АЦК 2024 расход'!A:A,T24)</f>
        <v>0</v>
      </c>
      <c r="BZ24" s="420"/>
      <c r="CA24" s="420"/>
      <c r="CB24" s="420"/>
      <c r="CC24" s="420"/>
      <c r="CD24" s="420"/>
      <c r="CE24" s="420"/>
      <c r="CF24" s="416" t="str">
        <f>IF(BY24=0," ",BY24/$Y$68*100%)</f>
        <v xml:space="preserve"> </v>
      </c>
      <c r="CG24" s="416"/>
      <c r="CH24" s="416"/>
      <c r="CI24" s="416"/>
      <c r="CJ24" s="416"/>
      <c r="CK24" s="416"/>
      <c r="CL24" s="406"/>
      <c r="CM24" s="406"/>
      <c r="CN24" s="406"/>
      <c r="CO24" s="406"/>
      <c r="CP24" s="406"/>
      <c r="CQ24" s="406"/>
      <c r="CR24" s="406"/>
      <c r="CS24" s="406"/>
      <c r="CT24" s="406"/>
      <c r="CU24" s="406"/>
      <c r="CV24" s="406"/>
      <c r="CW24" s="406"/>
      <c r="CX24" s="406"/>
      <c r="CY24" s="420">
        <f>-SUMIFS('АЦК 2024 расход'!$G:$G,'АЦК 2024 расход'!$A:$A,T24,'АЦК 2024 расход'!B:B,$EL$3,'АЦК 2024 расход'!F:F,2)</f>
        <v>312683.71999999997</v>
      </c>
      <c r="CZ24" s="420"/>
      <c r="DA24" s="420"/>
      <c r="DB24" s="420"/>
      <c r="DC24" s="420"/>
      <c r="DD24" s="420"/>
      <c r="DE24" s="420"/>
      <c r="DF24" s="416">
        <f>IF(CY24=0," ",CY24/$Y$68*100%)</f>
        <v>6.8999999999999999E-3</v>
      </c>
      <c r="DG24" s="416"/>
      <c r="DH24" s="416"/>
      <c r="DI24" s="416"/>
      <c r="DJ24" s="416"/>
      <c r="DK24" s="416"/>
      <c r="DL24" s="420">
        <f>-SUMIFS('АЦК 2024 расход'!$G:$G,'АЦК 2024 расход'!$H:$H,$DL$14,'АЦК 2024 расход'!B:B,$EL$3,'АЦК 2024 расход'!A:A,T24)</f>
        <v>312683.71999999997</v>
      </c>
      <c r="DM24" s="420"/>
      <c r="DN24" s="420"/>
      <c r="DO24" s="420"/>
      <c r="DP24" s="420"/>
      <c r="DQ24" s="420"/>
      <c r="DR24" s="420"/>
      <c r="DS24" s="416">
        <f>IF(DL24=0," ",DL24/$Y$68*100%)</f>
        <v>6.8999999999999999E-3</v>
      </c>
      <c r="DT24" s="416"/>
      <c r="DU24" s="416"/>
      <c r="DV24" s="416"/>
      <c r="DW24" s="416"/>
      <c r="DX24" s="416"/>
      <c r="DY24" s="420">
        <f>-SUMIFS('АЦК 2024 расход'!$G:$G,'АЦК 2024 расход'!$H:$H,$DY$14,'АЦК 2024 расход'!B:B,$EL$3,'АЦК 2024 расход'!A:A,T24)</f>
        <v>0</v>
      </c>
      <c r="DZ24" s="420"/>
      <c r="EA24" s="420"/>
      <c r="EB24" s="420"/>
      <c r="EC24" s="420"/>
      <c r="ED24" s="420"/>
      <c r="EE24" s="420"/>
      <c r="EF24" s="416" t="str">
        <f>IF(DY24=0," ",DY24/$Y$68*100%)</f>
        <v xml:space="preserve"> </v>
      </c>
      <c r="EG24" s="416"/>
      <c r="EH24" s="416"/>
      <c r="EI24" s="416"/>
      <c r="EJ24" s="416"/>
      <c r="EK24" s="416"/>
      <c r="EL24" s="143">
        <v>223</v>
      </c>
      <c r="EM24" s="119">
        <f t="shared" si="0"/>
        <v>2760314.36</v>
      </c>
      <c r="EN24" s="118" t="b">
        <f>EM24=Y24</f>
        <v>1</v>
      </c>
    </row>
    <row r="25" spans="1:144" s="118" customFormat="1" ht="12.75" x14ac:dyDescent="0.2">
      <c r="A25" s="427" t="s">
        <v>1092</v>
      </c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02" t="s">
        <v>1115</v>
      </c>
      <c r="U25" s="403"/>
      <c r="V25" s="403"/>
      <c r="W25" s="403"/>
      <c r="X25" s="403"/>
      <c r="Y25" s="419">
        <f>-SUMIFS('АЦК 2024 расход'!$G:$G,'АЦК 2024 расход'!$B:$B,$EL$3,'АЦК 2024 расход'!A:A,T25)</f>
        <v>0</v>
      </c>
      <c r="Z25" s="406"/>
      <c r="AA25" s="406"/>
      <c r="AB25" s="406"/>
      <c r="AC25" s="406"/>
      <c r="AD25" s="406"/>
      <c r="AE25" s="406"/>
      <c r="AF25" s="416" t="str">
        <f>IF(Y25=0," ",Y25/$Y$68*100%)</f>
        <v xml:space="preserve"> </v>
      </c>
      <c r="AG25" s="416"/>
      <c r="AH25" s="416"/>
      <c r="AI25" s="416"/>
      <c r="AJ25" s="416"/>
      <c r="AK25" s="416"/>
      <c r="AL25" s="420">
        <f>-SUMIFS('АЦК 2024 расход'!$G:$G,'АЦК 2024 расход'!$A:$A,T25,'АЦК 2024 расход'!B:B,$EL$3,'АЦК 2024 расход'!F:F,4)</f>
        <v>0</v>
      </c>
      <c r="AM25" s="420"/>
      <c r="AN25" s="420"/>
      <c r="AO25" s="420"/>
      <c r="AP25" s="420"/>
      <c r="AQ25" s="420"/>
      <c r="AR25" s="420"/>
      <c r="AS25" s="416" t="str">
        <f>IF(AL25=0," ",AL25/Y68*100%)</f>
        <v xml:space="preserve"> </v>
      </c>
      <c r="AT25" s="416"/>
      <c r="AU25" s="416"/>
      <c r="AV25" s="416"/>
      <c r="AW25" s="416"/>
      <c r="AX25" s="416"/>
      <c r="AY25" s="406"/>
      <c r="AZ25" s="406"/>
      <c r="BA25" s="406"/>
      <c r="BB25" s="406"/>
      <c r="BC25" s="406"/>
      <c r="BD25" s="406"/>
      <c r="BE25" s="406"/>
      <c r="BF25" s="415" t="str">
        <f t="shared" ref="BF25" si="10">IF(AY25=0," ",AY25/$Y$68*100%)</f>
        <v xml:space="preserve"> </v>
      </c>
      <c r="BG25" s="415"/>
      <c r="BH25" s="415"/>
      <c r="BI25" s="415"/>
      <c r="BJ25" s="415"/>
      <c r="BK25" s="415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20">
        <f>-SUMIFS('АЦК 2024 расход'!$G:$G,'АЦК 2024 расход'!$H:$H,$BY$14,'АЦК 2024 расход'!B:B,$EL$3,'АЦК 2024 расход'!A:A,T25)</f>
        <v>0</v>
      </c>
      <c r="BZ25" s="420"/>
      <c r="CA25" s="420"/>
      <c r="CB25" s="420"/>
      <c r="CC25" s="420"/>
      <c r="CD25" s="420"/>
      <c r="CE25" s="420"/>
      <c r="CF25" s="415" t="str">
        <f t="shared" ref="CF25" si="11">IF(BY25=0," ",BY25/$Y$68*100%)</f>
        <v xml:space="preserve"> </v>
      </c>
      <c r="CG25" s="415"/>
      <c r="CH25" s="415"/>
      <c r="CI25" s="415"/>
      <c r="CJ25" s="415"/>
      <c r="CK25" s="415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20">
        <f>-SUMIFS('АЦК 2024 расход'!$G:$G,'АЦК 2024 расход'!$A:$A,T25,'АЦК 2024 расход'!B:B,$EL$3,'АЦК 2024 расход'!F:F,2)</f>
        <v>0</v>
      </c>
      <c r="CZ25" s="420"/>
      <c r="DA25" s="420"/>
      <c r="DB25" s="420"/>
      <c r="DC25" s="420"/>
      <c r="DD25" s="420"/>
      <c r="DE25" s="420"/>
      <c r="DF25" s="415" t="str">
        <f t="shared" ref="DF25" si="12">IF(CY25=0," ",CY25/$Y$68*100%)</f>
        <v xml:space="preserve"> </v>
      </c>
      <c r="DG25" s="415"/>
      <c r="DH25" s="415"/>
      <c r="DI25" s="415"/>
      <c r="DJ25" s="415"/>
      <c r="DK25" s="415"/>
      <c r="DL25" s="420">
        <f>-SUMIFS('АЦК 2024 расход'!$G:$G,'АЦК 2024 расход'!$H:$H,$DL$14,'АЦК 2024 расход'!B:B,$EL$3,'АЦК 2024 расход'!A:A,T25)</f>
        <v>0</v>
      </c>
      <c r="DM25" s="420"/>
      <c r="DN25" s="420"/>
      <c r="DO25" s="420"/>
      <c r="DP25" s="420"/>
      <c r="DQ25" s="420"/>
      <c r="DR25" s="420"/>
      <c r="DS25" s="416" t="str">
        <f t="shared" ref="DS25" si="13">IF(DL25=0," ",DL25/$Y$68*100%)</f>
        <v xml:space="preserve"> </v>
      </c>
      <c r="DT25" s="416"/>
      <c r="DU25" s="416"/>
      <c r="DV25" s="416"/>
      <c r="DW25" s="416"/>
      <c r="DX25" s="416"/>
      <c r="DY25" s="420">
        <f>-SUMIFS('АЦК 2024 расход'!$G:$G,'АЦК 2024 расход'!$H:$H,$DY$14,'АЦК 2024 расход'!B:B,$EL$3,'АЦК 2024 расход'!A:A,T25)</f>
        <v>0</v>
      </c>
      <c r="DZ25" s="420"/>
      <c r="EA25" s="420"/>
      <c r="EB25" s="420"/>
      <c r="EC25" s="420"/>
      <c r="ED25" s="420"/>
      <c r="EE25" s="420"/>
      <c r="EF25" s="416" t="str">
        <f t="shared" ref="EF25" si="14">IF(DY25=0," ",DY25/$Y$68*100%)</f>
        <v xml:space="preserve"> </v>
      </c>
      <c r="EG25" s="416"/>
      <c r="EH25" s="416"/>
      <c r="EI25" s="416"/>
      <c r="EJ25" s="416"/>
      <c r="EK25" s="416"/>
      <c r="EL25" s="143"/>
      <c r="EM25" s="119">
        <f t="shared" si="0"/>
        <v>0</v>
      </c>
    </row>
    <row r="26" spans="1:144" s="118" customFormat="1" ht="12.75" x14ac:dyDescent="0.2">
      <c r="A26" s="423" t="s">
        <v>1093</v>
      </c>
      <c r="B26" s="423"/>
      <c r="C26" s="423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402"/>
      <c r="U26" s="403"/>
      <c r="V26" s="403"/>
      <c r="W26" s="403"/>
      <c r="X26" s="403"/>
      <c r="Y26" s="406"/>
      <c r="Z26" s="406"/>
      <c r="AA26" s="406"/>
      <c r="AB26" s="406"/>
      <c r="AC26" s="406"/>
      <c r="AD26" s="406"/>
      <c r="AE26" s="406"/>
      <c r="AF26" s="416"/>
      <c r="AG26" s="416"/>
      <c r="AH26" s="416"/>
      <c r="AI26" s="416"/>
      <c r="AJ26" s="416"/>
      <c r="AK26" s="416"/>
      <c r="AL26" s="420"/>
      <c r="AM26" s="420"/>
      <c r="AN26" s="420"/>
      <c r="AO26" s="420"/>
      <c r="AP26" s="420"/>
      <c r="AQ26" s="420"/>
      <c r="AR26" s="420"/>
      <c r="AS26" s="416"/>
      <c r="AT26" s="416"/>
      <c r="AU26" s="416"/>
      <c r="AV26" s="416"/>
      <c r="AW26" s="416"/>
      <c r="AX26" s="416"/>
      <c r="AY26" s="406"/>
      <c r="AZ26" s="406"/>
      <c r="BA26" s="406"/>
      <c r="BB26" s="406"/>
      <c r="BC26" s="406"/>
      <c r="BD26" s="406"/>
      <c r="BE26" s="406"/>
      <c r="BF26" s="416"/>
      <c r="BG26" s="416"/>
      <c r="BH26" s="416"/>
      <c r="BI26" s="416"/>
      <c r="BJ26" s="416"/>
      <c r="BK26" s="416"/>
      <c r="BL26" s="406"/>
      <c r="BM26" s="406"/>
      <c r="BN26" s="406"/>
      <c r="BO26" s="406"/>
      <c r="BP26" s="406"/>
      <c r="BQ26" s="406"/>
      <c r="BR26" s="406"/>
      <c r="BS26" s="406"/>
      <c r="BT26" s="406"/>
      <c r="BU26" s="406"/>
      <c r="BV26" s="406"/>
      <c r="BW26" s="406"/>
      <c r="BX26" s="406"/>
      <c r="BY26" s="420"/>
      <c r="BZ26" s="420"/>
      <c r="CA26" s="420"/>
      <c r="CB26" s="420"/>
      <c r="CC26" s="420"/>
      <c r="CD26" s="420"/>
      <c r="CE26" s="420"/>
      <c r="CF26" s="416"/>
      <c r="CG26" s="416"/>
      <c r="CH26" s="416"/>
      <c r="CI26" s="416"/>
      <c r="CJ26" s="416"/>
      <c r="CK26" s="416"/>
      <c r="CL26" s="406"/>
      <c r="CM26" s="406"/>
      <c r="CN26" s="406"/>
      <c r="CO26" s="406"/>
      <c r="CP26" s="406"/>
      <c r="CQ26" s="406"/>
      <c r="CR26" s="406"/>
      <c r="CS26" s="406"/>
      <c r="CT26" s="406"/>
      <c r="CU26" s="406"/>
      <c r="CV26" s="406"/>
      <c r="CW26" s="406"/>
      <c r="CX26" s="406"/>
      <c r="CY26" s="420"/>
      <c r="CZ26" s="420"/>
      <c r="DA26" s="420"/>
      <c r="DB26" s="420"/>
      <c r="DC26" s="420"/>
      <c r="DD26" s="420"/>
      <c r="DE26" s="420"/>
      <c r="DF26" s="416"/>
      <c r="DG26" s="416"/>
      <c r="DH26" s="416"/>
      <c r="DI26" s="416"/>
      <c r="DJ26" s="416"/>
      <c r="DK26" s="416"/>
      <c r="DL26" s="420"/>
      <c r="DM26" s="420"/>
      <c r="DN26" s="420"/>
      <c r="DO26" s="420"/>
      <c r="DP26" s="420"/>
      <c r="DQ26" s="420"/>
      <c r="DR26" s="420"/>
      <c r="DS26" s="416"/>
      <c r="DT26" s="416"/>
      <c r="DU26" s="416"/>
      <c r="DV26" s="416"/>
      <c r="DW26" s="416"/>
      <c r="DX26" s="416"/>
      <c r="DY26" s="420"/>
      <c r="DZ26" s="420"/>
      <c r="EA26" s="420"/>
      <c r="EB26" s="420"/>
      <c r="EC26" s="420"/>
      <c r="ED26" s="420"/>
      <c r="EE26" s="420"/>
      <c r="EF26" s="416"/>
      <c r="EG26" s="416"/>
      <c r="EH26" s="416"/>
      <c r="EI26" s="416"/>
      <c r="EJ26" s="416"/>
      <c r="EK26" s="416"/>
      <c r="EL26" s="143">
        <v>229</v>
      </c>
      <c r="EM26" s="119">
        <f t="shared" si="0"/>
        <v>0</v>
      </c>
    </row>
    <row r="27" spans="1:144" s="118" customFormat="1" ht="12.75" x14ac:dyDescent="0.2">
      <c r="A27" s="427" t="s">
        <v>1094</v>
      </c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02" t="s">
        <v>1116</v>
      </c>
      <c r="U27" s="403"/>
      <c r="V27" s="403"/>
      <c r="W27" s="403"/>
      <c r="X27" s="403"/>
      <c r="Y27" s="419">
        <f>-SUMIFS('АЦК 2024 расход'!$G:$G,'АЦК 2024 расход'!$B:$B,$EL$3,'АЦК 2024 расход'!A:A,T27)</f>
        <v>762919</v>
      </c>
      <c r="Z27" s="406"/>
      <c r="AA27" s="406"/>
      <c r="AB27" s="406"/>
      <c r="AC27" s="406"/>
      <c r="AD27" s="406"/>
      <c r="AE27" s="406"/>
      <c r="AF27" s="416">
        <f>IF(Y27=0," ",Y27/$Y$68*100%)</f>
        <v>1.67E-2</v>
      </c>
      <c r="AG27" s="416"/>
      <c r="AH27" s="416"/>
      <c r="AI27" s="416"/>
      <c r="AJ27" s="416"/>
      <c r="AK27" s="416"/>
      <c r="AL27" s="420">
        <f>-SUMIFS('АЦК 2024 расход'!$G:$G,'АЦК 2024 расход'!$A:$A,T27,'АЦК 2024 расход'!B:B,$EL$3,'АЦК 2024 расход'!F:F,4)</f>
        <v>759919</v>
      </c>
      <c r="AM27" s="420"/>
      <c r="AN27" s="420"/>
      <c r="AO27" s="420"/>
      <c r="AP27" s="420"/>
      <c r="AQ27" s="420"/>
      <c r="AR27" s="420"/>
      <c r="AS27" s="416">
        <f>IF(AL27=0," ",AL27/Y68*100%)</f>
        <v>1.67E-2</v>
      </c>
      <c r="AT27" s="416"/>
      <c r="AU27" s="416"/>
      <c r="AV27" s="416"/>
      <c r="AW27" s="416"/>
      <c r="AX27" s="416"/>
      <c r="AY27" s="420">
        <f>-SUMIFS('АЦК 2024 расход'!$G:$G,'АЦК 2024 расход'!$A:$A,T27,'АЦК 2024 расход'!B:B,$EL$3,'АЦК 2024 расход'!F:F,5)</f>
        <v>0</v>
      </c>
      <c r="AZ27" s="420"/>
      <c r="BA27" s="420"/>
      <c r="BB27" s="420"/>
      <c r="BC27" s="420"/>
      <c r="BD27" s="420"/>
      <c r="BE27" s="420"/>
      <c r="BF27" s="415" t="str">
        <f t="shared" ref="BF27" si="15">IF(AY27=0," ",AY27/$Y$68*100%)</f>
        <v xml:space="preserve"> </v>
      </c>
      <c r="BG27" s="415"/>
      <c r="BH27" s="415"/>
      <c r="BI27" s="415"/>
      <c r="BJ27" s="415"/>
      <c r="BK27" s="415"/>
      <c r="BL27" s="406"/>
      <c r="BM27" s="406"/>
      <c r="BN27" s="406"/>
      <c r="BO27" s="406"/>
      <c r="BP27" s="406"/>
      <c r="BQ27" s="406"/>
      <c r="BR27" s="406"/>
      <c r="BS27" s="406"/>
      <c r="BT27" s="406"/>
      <c r="BU27" s="406"/>
      <c r="BV27" s="406"/>
      <c r="BW27" s="406"/>
      <c r="BX27" s="406"/>
      <c r="BY27" s="420">
        <f>-SUMIFS('АЦК 2024 расход'!$G:$G,'АЦК 2024 расход'!$H:$H,$BY$14,'АЦК 2024 расход'!B:B,$EL$3,'АЦК 2024 расход'!A:A,T27)</f>
        <v>0</v>
      </c>
      <c r="BZ27" s="420"/>
      <c r="CA27" s="420"/>
      <c r="CB27" s="420"/>
      <c r="CC27" s="420"/>
      <c r="CD27" s="420"/>
      <c r="CE27" s="420"/>
      <c r="CF27" s="415" t="str">
        <f t="shared" ref="CF27" si="16">IF(BY27=0," ",BY27/$Y$68*100%)</f>
        <v xml:space="preserve"> </v>
      </c>
      <c r="CG27" s="415"/>
      <c r="CH27" s="415"/>
      <c r="CI27" s="415"/>
      <c r="CJ27" s="415"/>
      <c r="CK27" s="415"/>
      <c r="CL27" s="406"/>
      <c r="CM27" s="406"/>
      <c r="CN27" s="406"/>
      <c r="CO27" s="406"/>
      <c r="CP27" s="406"/>
      <c r="CQ27" s="406"/>
      <c r="CR27" s="406"/>
      <c r="CS27" s="406"/>
      <c r="CT27" s="406"/>
      <c r="CU27" s="406"/>
      <c r="CV27" s="406"/>
      <c r="CW27" s="406"/>
      <c r="CX27" s="406"/>
      <c r="CY27" s="420">
        <f>-SUMIFS('АЦК 2024 расход'!$G:$G,'АЦК 2024 расход'!$A:$A,T27,'АЦК 2024 расход'!B:B,$EL$3,'АЦК 2024 расход'!F:F,2)</f>
        <v>3000</v>
      </c>
      <c r="CZ27" s="420"/>
      <c r="DA27" s="420"/>
      <c r="DB27" s="420"/>
      <c r="DC27" s="420"/>
      <c r="DD27" s="420"/>
      <c r="DE27" s="420"/>
      <c r="DF27" s="415">
        <f t="shared" ref="DF27" si="17">IF(CY27=0," ",CY27/$Y$68*100%)</f>
        <v>1E-4</v>
      </c>
      <c r="DG27" s="415"/>
      <c r="DH27" s="415"/>
      <c r="DI27" s="415"/>
      <c r="DJ27" s="415"/>
      <c r="DK27" s="415"/>
      <c r="DL27" s="420">
        <f>-SUMIFS('АЦК 2024 расход'!$G:$G,'АЦК 2024 расход'!$H:$H,$DL$14,'АЦК 2024 расход'!B:B,$EL$3,'АЦК 2024 расход'!A:A,T27)</f>
        <v>3000</v>
      </c>
      <c r="DM27" s="420"/>
      <c r="DN27" s="420"/>
      <c r="DO27" s="420"/>
      <c r="DP27" s="420"/>
      <c r="DQ27" s="420"/>
      <c r="DR27" s="420"/>
      <c r="DS27" s="416">
        <f t="shared" ref="DS27" si="18">IF(DL27=0," ",DL27/$Y$68*100%)</f>
        <v>1E-4</v>
      </c>
      <c r="DT27" s="416"/>
      <c r="DU27" s="416"/>
      <c r="DV27" s="416"/>
      <c r="DW27" s="416"/>
      <c r="DX27" s="416"/>
      <c r="DY27" s="420">
        <f>-SUMIFS('АЦК 2024 расход'!$G:$G,'АЦК 2024 расход'!$H:$H,$DY$14,'АЦК 2024 расход'!B:B,$EL$3,'АЦК 2024 расход'!A:A,T27)</f>
        <v>0</v>
      </c>
      <c r="DZ27" s="420"/>
      <c r="EA27" s="420"/>
      <c r="EB27" s="420"/>
      <c r="EC27" s="420"/>
      <c r="ED27" s="420"/>
      <c r="EE27" s="420"/>
      <c r="EF27" s="416" t="str">
        <f t="shared" ref="EF27" si="19">IF(DY27=0," ",DY27/$Y$68*100%)</f>
        <v xml:space="preserve"> </v>
      </c>
      <c r="EG27" s="416"/>
      <c r="EH27" s="416"/>
      <c r="EI27" s="416"/>
      <c r="EJ27" s="416"/>
      <c r="EK27" s="416"/>
      <c r="EL27" s="143"/>
      <c r="EM27" s="119">
        <f t="shared" si="0"/>
        <v>762919</v>
      </c>
      <c r="EN27" s="118" t="b">
        <f>EM27=Y27</f>
        <v>1</v>
      </c>
    </row>
    <row r="28" spans="1:144" s="118" customFormat="1" ht="12.75" x14ac:dyDescent="0.2">
      <c r="A28" s="423" t="s">
        <v>498</v>
      </c>
      <c r="B28" s="423"/>
      <c r="C28" s="423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23"/>
      <c r="Q28" s="423"/>
      <c r="R28" s="423"/>
      <c r="S28" s="423"/>
      <c r="T28" s="402"/>
      <c r="U28" s="403"/>
      <c r="V28" s="403"/>
      <c r="W28" s="403"/>
      <c r="X28" s="403"/>
      <c r="Y28" s="406"/>
      <c r="Z28" s="406"/>
      <c r="AA28" s="406"/>
      <c r="AB28" s="406"/>
      <c r="AC28" s="406"/>
      <c r="AD28" s="406"/>
      <c r="AE28" s="406"/>
      <c r="AF28" s="416"/>
      <c r="AG28" s="416"/>
      <c r="AH28" s="416"/>
      <c r="AI28" s="416"/>
      <c r="AJ28" s="416"/>
      <c r="AK28" s="416"/>
      <c r="AL28" s="420"/>
      <c r="AM28" s="420"/>
      <c r="AN28" s="420"/>
      <c r="AO28" s="420"/>
      <c r="AP28" s="420"/>
      <c r="AQ28" s="420"/>
      <c r="AR28" s="420"/>
      <c r="AS28" s="416"/>
      <c r="AT28" s="416"/>
      <c r="AU28" s="416"/>
      <c r="AV28" s="416"/>
      <c r="AW28" s="416"/>
      <c r="AX28" s="416"/>
      <c r="AY28" s="420"/>
      <c r="AZ28" s="420"/>
      <c r="BA28" s="420"/>
      <c r="BB28" s="420"/>
      <c r="BC28" s="420"/>
      <c r="BD28" s="420"/>
      <c r="BE28" s="420"/>
      <c r="BF28" s="416"/>
      <c r="BG28" s="416"/>
      <c r="BH28" s="416"/>
      <c r="BI28" s="416"/>
      <c r="BJ28" s="416"/>
      <c r="BK28" s="416"/>
      <c r="BL28" s="406"/>
      <c r="BM28" s="406"/>
      <c r="BN28" s="406"/>
      <c r="BO28" s="406"/>
      <c r="BP28" s="406"/>
      <c r="BQ28" s="406"/>
      <c r="BR28" s="406"/>
      <c r="BS28" s="406"/>
      <c r="BT28" s="406"/>
      <c r="BU28" s="406"/>
      <c r="BV28" s="406"/>
      <c r="BW28" s="406"/>
      <c r="BX28" s="406"/>
      <c r="BY28" s="420"/>
      <c r="BZ28" s="420"/>
      <c r="CA28" s="420"/>
      <c r="CB28" s="420"/>
      <c r="CC28" s="420"/>
      <c r="CD28" s="420"/>
      <c r="CE28" s="420"/>
      <c r="CF28" s="416"/>
      <c r="CG28" s="416"/>
      <c r="CH28" s="416"/>
      <c r="CI28" s="416"/>
      <c r="CJ28" s="416"/>
      <c r="CK28" s="416"/>
      <c r="CL28" s="406"/>
      <c r="CM28" s="406"/>
      <c r="CN28" s="406"/>
      <c r="CO28" s="406"/>
      <c r="CP28" s="406"/>
      <c r="CQ28" s="406"/>
      <c r="CR28" s="406"/>
      <c r="CS28" s="406"/>
      <c r="CT28" s="406"/>
      <c r="CU28" s="406"/>
      <c r="CV28" s="406"/>
      <c r="CW28" s="406"/>
      <c r="CX28" s="406"/>
      <c r="CY28" s="420"/>
      <c r="CZ28" s="420"/>
      <c r="DA28" s="420"/>
      <c r="DB28" s="420"/>
      <c r="DC28" s="420"/>
      <c r="DD28" s="420"/>
      <c r="DE28" s="420"/>
      <c r="DF28" s="416"/>
      <c r="DG28" s="416"/>
      <c r="DH28" s="416"/>
      <c r="DI28" s="416"/>
      <c r="DJ28" s="416"/>
      <c r="DK28" s="416"/>
      <c r="DL28" s="420"/>
      <c r="DM28" s="420"/>
      <c r="DN28" s="420"/>
      <c r="DO28" s="420"/>
      <c r="DP28" s="420"/>
      <c r="DQ28" s="420"/>
      <c r="DR28" s="420"/>
      <c r="DS28" s="416"/>
      <c r="DT28" s="416"/>
      <c r="DU28" s="416"/>
      <c r="DV28" s="416"/>
      <c r="DW28" s="416"/>
      <c r="DX28" s="416"/>
      <c r="DY28" s="420"/>
      <c r="DZ28" s="420"/>
      <c r="EA28" s="420"/>
      <c r="EB28" s="420"/>
      <c r="EC28" s="420"/>
      <c r="ED28" s="420"/>
      <c r="EE28" s="420"/>
      <c r="EF28" s="416"/>
      <c r="EG28" s="416"/>
      <c r="EH28" s="416"/>
      <c r="EI28" s="416"/>
      <c r="EJ28" s="416"/>
      <c r="EK28" s="416"/>
      <c r="EL28" s="143">
        <v>225</v>
      </c>
      <c r="EM28" s="119">
        <f t="shared" si="0"/>
        <v>0</v>
      </c>
    </row>
    <row r="29" spans="1:144" s="118" customFormat="1" ht="15" customHeight="1" x14ac:dyDescent="0.2">
      <c r="A29" s="423" t="s">
        <v>1095</v>
      </c>
      <c r="B29" s="423"/>
      <c r="C29" s="423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23"/>
      <c r="Q29" s="423"/>
      <c r="R29" s="423"/>
      <c r="S29" s="423"/>
      <c r="T29" s="402" t="s">
        <v>1117</v>
      </c>
      <c r="U29" s="403"/>
      <c r="V29" s="403"/>
      <c r="W29" s="403"/>
      <c r="X29" s="403"/>
      <c r="Y29" s="419">
        <f>-SUMIFS('АЦК 2024 расход'!$G:$G,'АЦК 2024 расход'!$B:$B,$EL$3,'АЦК 2024 расход'!A:A,T29)</f>
        <v>1002848.33</v>
      </c>
      <c r="Z29" s="406"/>
      <c r="AA29" s="406"/>
      <c r="AB29" s="406"/>
      <c r="AC29" s="406"/>
      <c r="AD29" s="406"/>
      <c r="AE29" s="406"/>
      <c r="AF29" s="416">
        <f t="shared" ref="AF29:AF34" si="20">IF(Y29=0," ",Y29/$Y$68*100%)</f>
        <v>2.1999999999999999E-2</v>
      </c>
      <c r="AG29" s="416"/>
      <c r="AH29" s="416"/>
      <c r="AI29" s="416"/>
      <c r="AJ29" s="416"/>
      <c r="AK29" s="416"/>
      <c r="AL29" s="420">
        <f>-SUMIFS('АЦК 2024 расход'!$G:$G,'АЦК 2024 расход'!$A:$A,T29,'АЦК 2024 расход'!B:B,$EL$3,'АЦК 2024 расход'!F:F,4)</f>
        <v>893012.94</v>
      </c>
      <c r="AM29" s="420"/>
      <c r="AN29" s="420"/>
      <c r="AO29" s="420"/>
      <c r="AP29" s="420"/>
      <c r="AQ29" s="420"/>
      <c r="AR29" s="420"/>
      <c r="AS29" s="416">
        <f>IF(AL29=0," ",AL29/Y68*100%)</f>
        <v>1.9599999999999999E-2</v>
      </c>
      <c r="AT29" s="416"/>
      <c r="AU29" s="416"/>
      <c r="AV29" s="416"/>
      <c r="AW29" s="416"/>
      <c r="AX29" s="416"/>
      <c r="AY29" s="420">
        <f>-SUMIFS('АЦК 2024 расход'!$G:$G,'АЦК 2024 расход'!$A:$A,T29,'АЦК 2024 расход'!B:B,$EL$3,'АЦК 2024 расход'!F:F,5)</f>
        <v>0</v>
      </c>
      <c r="AZ29" s="420"/>
      <c r="BA29" s="420"/>
      <c r="BB29" s="420"/>
      <c r="BC29" s="420"/>
      <c r="BD29" s="420"/>
      <c r="BE29" s="420"/>
      <c r="BF29" s="416" t="str">
        <f>IF(AY29=0," ",AY29/$Y$68*100%)</f>
        <v xml:space="preserve"> </v>
      </c>
      <c r="BG29" s="416"/>
      <c r="BH29" s="416"/>
      <c r="BI29" s="416"/>
      <c r="BJ29" s="416"/>
      <c r="BK29" s="416"/>
      <c r="BL29" s="406"/>
      <c r="BM29" s="406"/>
      <c r="BN29" s="406"/>
      <c r="BO29" s="406"/>
      <c r="BP29" s="406"/>
      <c r="BQ29" s="406"/>
      <c r="BR29" s="406"/>
      <c r="BS29" s="406"/>
      <c r="BT29" s="406"/>
      <c r="BU29" s="406"/>
      <c r="BV29" s="406"/>
      <c r="BW29" s="406"/>
      <c r="BX29" s="406"/>
      <c r="BY29" s="420">
        <f>-SUMIFS('АЦК 2024 расход'!$G:$G,'АЦК 2024 расход'!$H:$H,$BY$14,'АЦК 2024 расход'!B:B,$EL$3,'АЦК 2024 расход'!A:A,T29)</f>
        <v>0</v>
      </c>
      <c r="BZ29" s="420"/>
      <c r="CA29" s="420"/>
      <c r="CB29" s="420"/>
      <c r="CC29" s="420"/>
      <c r="CD29" s="420"/>
      <c r="CE29" s="420"/>
      <c r="CF29" s="416" t="str">
        <f t="shared" ref="CF29:CF34" si="21">IF(BY29=0," ",BY29/$Y$68*100%)</f>
        <v xml:space="preserve"> </v>
      </c>
      <c r="CG29" s="416"/>
      <c r="CH29" s="416"/>
      <c r="CI29" s="416"/>
      <c r="CJ29" s="416"/>
      <c r="CK29" s="416"/>
      <c r="CL29" s="406"/>
      <c r="CM29" s="406"/>
      <c r="CN29" s="406"/>
      <c r="CO29" s="406"/>
      <c r="CP29" s="406"/>
      <c r="CQ29" s="406"/>
      <c r="CR29" s="406"/>
      <c r="CS29" s="406"/>
      <c r="CT29" s="406"/>
      <c r="CU29" s="406"/>
      <c r="CV29" s="406"/>
      <c r="CW29" s="406"/>
      <c r="CX29" s="406"/>
      <c r="CY29" s="420">
        <f>-SUMIFS('АЦК 2024 расход'!$G:$G,'АЦК 2024 расход'!$A:$A,T29,'АЦК 2024 расход'!B:B,$EL$3,'АЦК 2024 расход'!F:F,2)</f>
        <v>109835.39</v>
      </c>
      <c r="CZ29" s="420"/>
      <c r="DA29" s="420"/>
      <c r="DB29" s="420"/>
      <c r="DC29" s="420"/>
      <c r="DD29" s="420"/>
      <c r="DE29" s="420"/>
      <c r="DF29" s="416">
        <f t="shared" ref="DF29:DF33" si="22">IF(CY29=0," ",CY29/$Y$68*100%)</f>
        <v>2.3999999999999998E-3</v>
      </c>
      <c r="DG29" s="416"/>
      <c r="DH29" s="416"/>
      <c r="DI29" s="416"/>
      <c r="DJ29" s="416"/>
      <c r="DK29" s="416"/>
      <c r="DL29" s="420">
        <f>-SUMIFS('АЦК 2024 расход'!$G:$G,'АЦК 2024 расход'!$H:$H,$DL$14,'АЦК 2024 расход'!B:B,$EL$3,'АЦК 2024 расход'!A:A,T29)</f>
        <v>92573.74</v>
      </c>
      <c r="DM29" s="420"/>
      <c r="DN29" s="420"/>
      <c r="DO29" s="420"/>
      <c r="DP29" s="420"/>
      <c r="DQ29" s="420"/>
      <c r="DR29" s="420"/>
      <c r="DS29" s="416">
        <f t="shared" ref="DS29:DS34" si="23">IF(DL29=0," ",DL29/$Y$68*100%)</f>
        <v>2E-3</v>
      </c>
      <c r="DT29" s="416"/>
      <c r="DU29" s="416"/>
      <c r="DV29" s="416"/>
      <c r="DW29" s="416"/>
      <c r="DX29" s="416"/>
      <c r="DY29" s="420">
        <f>-SUMIFS('АЦК 2024 расход'!$G:$G,'АЦК 2024 расход'!$H:$H,$DY$14,'АЦК 2024 расход'!B:B,$EL$3,'АЦК 2024 расход'!A:A,T29)</f>
        <v>0</v>
      </c>
      <c r="DZ29" s="420"/>
      <c r="EA29" s="420"/>
      <c r="EB29" s="420"/>
      <c r="EC29" s="420"/>
      <c r="ED29" s="420"/>
      <c r="EE29" s="420"/>
      <c r="EF29" s="416" t="str">
        <f t="shared" ref="EF29:EF34" si="24">IF(DY29=0," ",DY29/$Y$68*100%)</f>
        <v xml:space="preserve"> </v>
      </c>
      <c r="EG29" s="416"/>
      <c r="EH29" s="416"/>
      <c r="EI29" s="416"/>
      <c r="EJ29" s="416"/>
      <c r="EK29" s="416"/>
      <c r="EL29" s="143" t="s">
        <v>1367</v>
      </c>
      <c r="EM29" s="119">
        <f t="shared" si="0"/>
        <v>1002848.33</v>
      </c>
      <c r="EN29" s="118" t="b">
        <f>EM29=Y29</f>
        <v>1</v>
      </c>
    </row>
    <row r="30" spans="1:144" s="118" customFormat="1" ht="15" customHeight="1" x14ac:dyDescent="0.2">
      <c r="A30" s="423" t="s">
        <v>1645</v>
      </c>
      <c r="B30" s="423"/>
      <c r="C30" s="423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3"/>
      <c r="T30" s="402" t="s">
        <v>1118</v>
      </c>
      <c r="U30" s="403"/>
      <c r="V30" s="403"/>
      <c r="W30" s="403"/>
      <c r="X30" s="403"/>
      <c r="Y30" s="419">
        <f>-SUMIFS('АЦК 2024 расход'!$G:$G,'АЦК 2024 расход'!$B:$B,$EL$3,'АЦК 2024 расход'!A:A,T30)</f>
        <v>342694.04</v>
      </c>
      <c r="Z30" s="406"/>
      <c r="AA30" s="406"/>
      <c r="AB30" s="406"/>
      <c r="AC30" s="406"/>
      <c r="AD30" s="406"/>
      <c r="AE30" s="406"/>
      <c r="AF30" s="416">
        <f t="shared" si="20"/>
        <v>7.4999999999999997E-3</v>
      </c>
      <c r="AG30" s="416"/>
      <c r="AH30" s="416"/>
      <c r="AI30" s="416"/>
      <c r="AJ30" s="416"/>
      <c r="AK30" s="416"/>
      <c r="AL30" s="420">
        <f>-SUMIFS('АЦК 2024 расход'!$G:$G,'АЦК 2024 расход'!$A:$A,T30,'АЦК 2024 расход'!B:B,$EL$3,'АЦК 2024 расход'!F:F,4)</f>
        <v>228747.66</v>
      </c>
      <c r="AM30" s="420"/>
      <c r="AN30" s="420"/>
      <c r="AO30" s="420"/>
      <c r="AP30" s="420"/>
      <c r="AQ30" s="420"/>
      <c r="AR30" s="420"/>
      <c r="AS30" s="416">
        <f>IF(AL30=0," ",AL30/Y68*100%)</f>
        <v>5.0000000000000001E-3</v>
      </c>
      <c r="AT30" s="416"/>
      <c r="AU30" s="416"/>
      <c r="AV30" s="416"/>
      <c r="AW30" s="416"/>
      <c r="AX30" s="416"/>
      <c r="AY30" s="420">
        <f>-SUMIFS('АЦК 2024 расход'!$G:$G,'АЦК 2024 расход'!$A:$A,T30,'АЦК 2024 расход'!B:B,$EL$3,'АЦК 2024 расход'!F:F,5)</f>
        <v>20784</v>
      </c>
      <c r="AZ30" s="420"/>
      <c r="BA30" s="420"/>
      <c r="BB30" s="420"/>
      <c r="BC30" s="420"/>
      <c r="BD30" s="420"/>
      <c r="BE30" s="420"/>
      <c r="BF30" s="416">
        <f t="shared" ref="BF30:BF34" si="25">IF(AY30=0," ",AY30/$Y$68*100%)</f>
        <v>5.0000000000000001E-4</v>
      </c>
      <c r="BG30" s="416"/>
      <c r="BH30" s="416"/>
      <c r="BI30" s="416"/>
      <c r="BJ30" s="416"/>
      <c r="BK30" s="416"/>
      <c r="BL30" s="406"/>
      <c r="BM30" s="406"/>
      <c r="BN30" s="406"/>
      <c r="BO30" s="406"/>
      <c r="BP30" s="406"/>
      <c r="BQ30" s="406"/>
      <c r="BR30" s="406"/>
      <c r="BS30" s="406"/>
      <c r="BT30" s="406"/>
      <c r="BU30" s="406"/>
      <c r="BV30" s="406"/>
      <c r="BW30" s="406"/>
      <c r="BX30" s="406"/>
      <c r="BY30" s="420">
        <f>-SUMIFS('АЦК 2024 расход'!$G:$G,'АЦК 2024 расход'!$H:$H,$BY$14,'АЦК 2024 расход'!B:B,$EL$3,'АЦК 2024 расход'!A:A,T30)</f>
        <v>0</v>
      </c>
      <c r="BZ30" s="420"/>
      <c r="CA30" s="420"/>
      <c r="CB30" s="420"/>
      <c r="CC30" s="420"/>
      <c r="CD30" s="420"/>
      <c r="CE30" s="420"/>
      <c r="CF30" s="416" t="str">
        <f t="shared" si="21"/>
        <v xml:space="preserve"> </v>
      </c>
      <c r="CG30" s="416"/>
      <c r="CH30" s="416"/>
      <c r="CI30" s="416"/>
      <c r="CJ30" s="416"/>
      <c r="CK30" s="416"/>
      <c r="CL30" s="406"/>
      <c r="CM30" s="406"/>
      <c r="CN30" s="406"/>
      <c r="CO30" s="406"/>
      <c r="CP30" s="406"/>
      <c r="CQ30" s="406"/>
      <c r="CR30" s="406"/>
      <c r="CS30" s="406"/>
      <c r="CT30" s="406"/>
      <c r="CU30" s="406"/>
      <c r="CV30" s="406"/>
      <c r="CW30" s="406"/>
      <c r="CX30" s="406"/>
      <c r="CY30" s="420">
        <f>-SUMIFS('АЦК 2024 расход'!$G:$G,'АЦК 2024 расход'!$A:$A,T30,'АЦК 2024 расход'!B:B,$EL$3,'АЦК 2024 расход'!F:F,2)</f>
        <v>93162.38</v>
      </c>
      <c r="CZ30" s="420"/>
      <c r="DA30" s="420"/>
      <c r="DB30" s="420"/>
      <c r="DC30" s="420"/>
      <c r="DD30" s="420"/>
      <c r="DE30" s="420"/>
      <c r="DF30" s="416">
        <f t="shared" si="22"/>
        <v>2E-3</v>
      </c>
      <c r="DG30" s="416"/>
      <c r="DH30" s="416"/>
      <c r="DI30" s="416"/>
      <c r="DJ30" s="416"/>
      <c r="DK30" s="416"/>
      <c r="DL30" s="420">
        <f>-SUMIFS('АЦК 2024 расход'!$G:$G,'АЦК 2024 расход'!$H:$H,$DL$14,'АЦК 2024 расход'!B:B,$EL$3,'АЦК 2024 расход'!A:A,T30)</f>
        <v>93162.38</v>
      </c>
      <c r="DM30" s="420"/>
      <c r="DN30" s="420"/>
      <c r="DO30" s="420"/>
      <c r="DP30" s="420"/>
      <c r="DQ30" s="420"/>
      <c r="DR30" s="420"/>
      <c r="DS30" s="416">
        <f t="shared" si="23"/>
        <v>2E-3</v>
      </c>
      <c r="DT30" s="416"/>
      <c r="DU30" s="416"/>
      <c r="DV30" s="416"/>
      <c r="DW30" s="416"/>
      <c r="DX30" s="416"/>
      <c r="DY30" s="420">
        <f>-SUMIFS('АЦК 2024 расход'!$G:$G,'АЦК 2024 расход'!$H:$H,$DY$14,'АЦК 2024 расход'!B:B,$EL$3,'АЦК 2024 расход'!A:A,T30)</f>
        <v>0</v>
      </c>
      <c r="DZ30" s="420"/>
      <c r="EA30" s="420"/>
      <c r="EB30" s="420"/>
      <c r="EC30" s="420"/>
      <c r="ED30" s="420"/>
      <c r="EE30" s="420"/>
      <c r="EF30" s="416" t="str">
        <f t="shared" si="24"/>
        <v xml:space="preserve"> </v>
      </c>
      <c r="EG30" s="416"/>
      <c r="EH30" s="416"/>
      <c r="EI30" s="416"/>
      <c r="EJ30" s="416"/>
      <c r="EK30" s="416"/>
      <c r="EL30" s="143">
        <v>310</v>
      </c>
      <c r="EM30" s="119">
        <f t="shared" si="0"/>
        <v>342694.04</v>
      </c>
      <c r="EN30" s="118" t="b">
        <f>EM30=Y30</f>
        <v>1</v>
      </c>
    </row>
    <row r="31" spans="1:144" s="118" customFormat="1" ht="15" hidden="1" customHeight="1" x14ac:dyDescent="0.2">
      <c r="A31" s="423" t="s">
        <v>1152</v>
      </c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02" t="s">
        <v>1119</v>
      </c>
      <c r="U31" s="403"/>
      <c r="V31" s="403"/>
      <c r="W31" s="403"/>
      <c r="X31" s="403"/>
      <c r="Y31" s="419">
        <f>-SUMIFS('АЦК 2024 расход'!$G:$G,'АЦК 2024 расход'!$B:$B,$EL$3,'АЦК 2024 расход'!A:A,T31)</f>
        <v>0</v>
      </c>
      <c r="Z31" s="406"/>
      <c r="AA31" s="406"/>
      <c r="AB31" s="406"/>
      <c r="AC31" s="406"/>
      <c r="AD31" s="406"/>
      <c r="AE31" s="406"/>
      <c r="AF31" s="416" t="str">
        <f t="shared" si="20"/>
        <v xml:space="preserve"> </v>
      </c>
      <c r="AG31" s="416"/>
      <c r="AH31" s="416"/>
      <c r="AI31" s="416"/>
      <c r="AJ31" s="416"/>
      <c r="AK31" s="416"/>
      <c r="AL31" s="420"/>
      <c r="AM31" s="420"/>
      <c r="AN31" s="420"/>
      <c r="AO31" s="420"/>
      <c r="AP31" s="420"/>
      <c r="AQ31" s="420"/>
      <c r="AR31" s="420"/>
      <c r="AS31" s="416" t="str">
        <f>IF(AL31=0," ",AL31/Y68*100%)</f>
        <v xml:space="preserve"> </v>
      </c>
      <c r="AT31" s="416"/>
      <c r="AU31" s="416"/>
      <c r="AV31" s="416"/>
      <c r="AW31" s="416"/>
      <c r="AX31" s="416"/>
      <c r="AY31" s="420"/>
      <c r="AZ31" s="420"/>
      <c r="BA31" s="420"/>
      <c r="BB31" s="420"/>
      <c r="BC31" s="420"/>
      <c r="BD31" s="420"/>
      <c r="BE31" s="420"/>
      <c r="BF31" s="416" t="str">
        <f t="shared" si="25"/>
        <v xml:space="preserve"> </v>
      </c>
      <c r="BG31" s="416"/>
      <c r="BH31" s="416"/>
      <c r="BI31" s="416"/>
      <c r="BJ31" s="416"/>
      <c r="BK31" s="416"/>
      <c r="BL31" s="406"/>
      <c r="BM31" s="406"/>
      <c r="BN31" s="406"/>
      <c r="BO31" s="406"/>
      <c r="BP31" s="406"/>
      <c r="BQ31" s="406"/>
      <c r="BR31" s="406"/>
      <c r="BS31" s="406"/>
      <c r="BT31" s="406"/>
      <c r="BU31" s="406"/>
      <c r="BV31" s="406"/>
      <c r="BW31" s="406"/>
      <c r="BX31" s="406"/>
      <c r="BY31" s="406"/>
      <c r="BZ31" s="406"/>
      <c r="CA31" s="406"/>
      <c r="CB31" s="406"/>
      <c r="CC31" s="406"/>
      <c r="CD31" s="406"/>
      <c r="CE31" s="406"/>
      <c r="CF31" s="416" t="str">
        <f t="shared" si="21"/>
        <v xml:space="preserve"> </v>
      </c>
      <c r="CG31" s="416"/>
      <c r="CH31" s="416"/>
      <c r="CI31" s="416"/>
      <c r="CJ31" s="416"/>
      <c r="CK31" s="416"/>
      <c r="CL31" s="406"/>
      <c r="CM31" s="406"/>
      <c r="CN31" s="406"/>
      <c r="CO31" s="406"/>
      <c r="CP31" s="406"/>
      <c r="CQ31" s="406"/>
      <c r="CR31" s="406"/>
      <c r="CS31" s="406"/>
      <c r="CT31" s="406"/>
      <c r="CU31" s="406"/>
      <c r="CV31" s="406"/>
      <c r="CW31" s="406"/>
      <c r="CX31" s="406"/>
      <c r="CY31" s="420"/>
      <c r="CZ31" s="420"/>
      <c r="DA31" s="420"/>
      <c r="DB31" s="420"/>
      <c r="DC31" s="420"/>
      <c r="DD31" s="420"/>
      <c r="DE31" s="420"/>
      <c r="DF31" s="416" t="str">
        <f t="shared" si="22"/>
        <v xml:space="preserve"> </v>
      </c>
      <c r="DG31" s="416"/>
      <c r="DH31" s="416"/>
      <c r="DI31" s="416"/>
      <c r="DJ31" s="416"/>
      <c r="DK31" s="416"/>
      <c r="DL31" s="420"/>
      <c r="DM31" s="420"/>
      <c r="DN31" s="420"/>
      <c r="DO31" s="420"/>
      <c r="DP31" s="420"/>
      <c r="DQ31" s="420"/>
      <c r="DR31" s="420"/>
      <c r="DS31" s="416" t="str">
        <f t="shared" si="23"/>
        <v xml:space="preserve"> </v>
      </c>
      <c r="DT31" s="416"/>
      <c r="DU31" s="416"/>
      <c r="DV31" s="416"/>
      <c r="DW31" s="416"/>
      <c r="DX31" s="416"/>
      <c r="DY31" s="420"/>
      <c r="DZ31" s="420"/>
      <c r="EA31" s="420"/>
      <c r="EB31" s="420"/>
      <c r="EC31" s="420"/>
      <c r="ED31" s="420"/>
      <c r="EE31" s="420"/>
      <c r="EF31" s="416" t="str">
        <f t="shared" si="24"/>
        <v xml:space="preserve"> </v>
      </c>
      <c r="EG31" s="416"/>
      <c r="EH31" s="416"/>
      <c r="EI31" s="416"/>
      <c r="EJ31" s="416"/>
      <c r="EK31" s="416"/>
      <c r="EL31" s="143"/>
      <c r="EM31" s="119">
        <f t="shared" si="0"/>
        <v>0</v>
      </c>
    </row>
    <row r="32" spans="1:144" s="118" customFormat="1" ht="15" hidden="1" customHeight="1" x14ac:dyDescent="0.2">
      <c r="A32" s="428" t="s">
        <v>1096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  <c r="Q32" s="428"/>
      <c r="R32" s="428"/>
      <c r="S32" s="428"/>
      <c r="T32" s="402" t="s">
        <v>1120</v>
      </c>
      <c r="U32" s="403"/>
      <c r="V32" s="403"/>
      <c r="W32" s="403"/>
      <c r="X32" s="403"/>
      <c r="Y32" s="419">
        <f>-SUMIFS('АЦК 2024 расход'!$G:$G,'АЦК 2024 расход'!$B:$B,$EL$3,'АЦК 2024 расход'!A:A,T32)</f>
        <v>0</v>
      </c>
      <c r="Z32" s="406"/>
      <c r="AA32" s="406"/>
      <c r="AB32" s="406"/>
      <c r="AC32" s="406"/>
      <c r="AD32" s="406"/>
      <c r="AE32" s="406"/>
      <c r="AF32" s="416" t="str">
        <f t="shared" si="20"/>
        <v xml:space="preserve"> </v>
      </c>
      <c r="AG32" s="416"/>
      <c r="AH32" s="416"/>
      <c r="AI32" s="416"/>
      <c r="AJ32" s="416"/>
      <c r="AK32" s="416"/>
      <c r="AL32" s="420"/>
      <c r="AM32" s="420"/>
      <c r="AN32" s="420"/>
      <c r="AO32" s="420"/>
      <c r="AP32" s="420"/>
      <c r="AQ32" s="420"/>
      <c r="AR32" s="420"/>
      <c r="AS32" s="416" t="str">
        <f>IF(AL32=0," ",AL32/Y68*100%)</f>
        <v xml:space="preserve"> </v>
      </c>
      <c r="AT32" s="416"/>
      <c r="AU32" s="416"/>
      <c r="AV32" s="416"/>
      <c r="AW32" s="416"/>
      <c r="AX32" s="416"/>
      <c r="AY32" s="420"/>
      <c r="AZ32" s="420"/>
      <c r="BA32" s="420"/>
      <c r="BB32" s="420"/>
      <c r="BC32" s="420"/>
      <c r="BD32" s="420"/>
      <c r="BE32" s="420"/>
      <c r="BF32" s="416" t="str">
        <f t="shared" si="25"/>
        <v xml:space="preserve"> </v>
      </c>
      <c r="BG32" s="416"/>
      <c r="BH32" s="416"/>
      <c r="BI32" s="416"/>
      <c r="BJ32" s="416"/>
      <c r="BK32" s="416"/>
      <c r="BL32" s="406"/>
      <c r="BM32" s="406"/>
      <c r="BN32" s="406"/>
      <c r="BO32" s="406"/>
      <c r="BP32" s="406"/>
      <c r="BQ32" s="406"/>
      <c r="BR32" s="406"/>
      <c r="BS32" s="406"/>
      <c r="BT32" s="406"/>
      <c r="BU32" s="406"/>
      <c r="BV32" s="406"/>
      <c r="BW32" s="406"/>
      <c r="BX32" s="406"/>
      <c r="BY32" s="406"/>
      <c r="BZ32" s="406"/>
      <c r="CA32" s="406"/>
      <c r="CB32" s="406"/>
      <c r="CC32" s="406"/>
      <c r="CD32" s="406"/>
      <c r="CE32" s="406"/>
      <c r="CF32" s="416" t="str">
        <f t="shared" si="21"/>
        <v xml:space="preserve"> </v>
      </c>
      <c r="CG32" s="416"/>
      <c r="CH32" s="416"/>
      <c r="CI32" s="416"/>
      <c r="CJ32" s="416"/>
      <c r="CK32" s="416"/>
      <c r="CL32" s="406"/>
      <c r="CM32" s="406"/>
      <c r="CN32" s="406"/>
      <c r="CO32" s="406"/>
      <c r="CP32" s="406"/>
      <c r="CQ32" s="406"/>
      <c r="CR32" s="406"/>
      <c r="CS32" s="406"/>
      <c r="CT32" s="406"/>
      <c r="CU32" s="406"/>
      <c r="CV32" s="406"/>
      <c r="CW32" s="406"/>
      <c r="CX32" s="406"/>
      <c r="CY32" s="420"/>
      <c r="CZ32" s="420"/>
      <c r="DA32" s="420"/>
      <c r="DB32" s="420"/>
      <c r="DC32" s="420"/>
      <c r="DD32" s="420"/>
      <c r="DE32" s="420"/>
      <c r="DF32" s="416" t="str">
        <f t="shared" si="22"/>
        <v xml:space="preserve"> </v>
      </c>
      <c r="DG32" s="416"/>
      <c r="DH32" s="416"/>
      <c r="DI32" s="416"/>
      <c r="DJ32" s="416"/>
      <c r="DK32" s="416"/>
      <c r="DL32" s="420"/>
      <c r="DM32" s="420"/>
      <c r="DN32" s="420"/>
      <c r="DO32" s="420"/>
      <c r="DP32" s="420"/>
      <c r="DQ32" s="420"/>
      <c r="DR32" s="420"/>
      <c r="DS32" s="416" t="str">
        <f t="shared" si="23"/>
        <v xml:space="preserve"> </v>
      </c>
      <c r="DT32" s="416"/>
      <c r="DU32" s="416"/>
      <c r="DV32" s="416"/>
      <c r="DW32" s="416"/>
      <c r="DX32" s="416"/>
      <c r="DY32" s="420"/>
      <c r="DZ32" s="420"/>
      <c r="EA32" s="420"/>
      <c r="EB32" s="420"/>
      <c r="EC32" s="420"/>
      <c r="ED32" s="420"/>
      <c r="EE32" s="420"/>
      <c r="EF32" s="416" t="str">
        <f t="shared" si="24"/>
        <v xml:space="preserve"> </v>
      </c>
      <c r="EG32" s="416"/>
      <c r="EH32" s="416"/>
      <c r="EI32" s="416"/>
      <c r="EJ32" s="416"/>
      <c r="EK32" s="416"/>
      <c r="EL32" s="143"/>
      <c r="EM32" s="119">
        <f t="shared" si="0"/>
        <v>0</v>
      </c>
    </row>
    <row r="33" spans="1:144" s="118" customFormat="1" ht="15" hidden="1" customHeight="1" x14ac:dyDescent="0.2">
      <c r="A33" s="428" t="s">
        <v>1097</v>
      </c>
      <c r="B33" s="428"/>
      <c r="C33" s="428"/>
      <c r="D33" s="428"/>
      <c r="E33" s="428"/>
      <c r="F33" s="428"/>
      <c r="G33" s="428"/>
      <c r="H33" s="428"/>
      <c r="I33" s="428"/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02" t="s">
        <v>207</v>
      </c>
      <c r="U33" s="403"/>
      <c r="V33" s="403"/>
      <c r="W33" s="403"/>
      <c r="X33" s="403"/>
      <c r="Y33" s="419">
        <f>-SUMIFS('АЦК 2024 расход'!$G:$G,'АЦК 2024 расход'!$B:$B,$EL$3,'АЦК 2024 расход'!A:A,T33)</f>
        <v>0</v>
      </c>
      <c r="Z33" s="406"/>
      <c r="AA33" s="406"/>
      <c r="AB33" s="406"/>
      <c r="AC33" s="406"/>
      <c r="AD33" s="406"/>
      <c r="AE33" s="406"/>
      <c r="AF33" s="416" t="str">
        <f t="shared" si="20"/>
        <v xml:space="preserve"> </v>
      </c>
      <c r="AG33" s="416"/>
      <c r="AH33" s="416"/>
      <c r="AI33" s="416"/>
      <c r="AJ33" s="416"/>
      <c r="AK33" s="416"/>
      <c r="AL33" s="420">
        <f>-SUMIFS('АЦК 2024 расход'!$G:$G,'АЦК 2024 расход'!$A:$A,T33,'АЦК 2024 расход'!B:B,$EL$3,'АЦК 2024 расход'!F:F,4)</f>
        <v>0</v>
      </c>
      <c r="AM33" s="420"/>
      <c r="AN33" s="420"/>
      <c r="AO33" s="420"/>
      <c r="AP33" s="420"/>
      <c r="AQ33" s="420"/>
      <c r="AR33" s="420"/>
      <c r="AS33" s="416" t="str">
        <f>IF(AL33=0," ",AL33/Y68*100%)</f>
        <v xml:space="preserve"> </v>
      </c>
      <c r="AT33" s="416"/>
      <c r="AU33" s="416"/>
      <c r="AV33" s="416"/>
      <c r="AW33" s="416"/>
      <c r="AX33" s="416"/>
      <c r="AY33" s="420">
        <f>-SUMIFS('АЦК 2024 расход'!$G:$G,'АЦК 2024 расход'!$A:$A,T33,'АЦК 2024 расход'!B:B,$EL$3,'АЦК 2024 расход'!F:F,5)</f>
        <v>0</v>
      </c>
      <c r="AZ33" s="420"/>
      <c r="BA33" s="420"/>
      <c r="BB33" s="420"/>
      <c r="BC33" s="420"/>
      <c r="BD33" s="420"/>
      <c r="BE33" s="420"/>
      <c r="BF33" s="416" t="str">
        <f t="shared" si="25"/>
        <v xml:space="preserve"> </v>
      </c>
      <c r="BG33" s="416"/>
      <c r="BH33" s="416"/>
      <c r="BI33" s="416"/>
      <c r="BJ33" s="416"/>
      <c r="BK33" s="416"/>
      <c r="BL33" s="406"/>
      <c r="BM33" s="406"/>
      <c r="BN33" s="406"/>
      <c r="BO33" s="406"/>
      <c r="BP33" s="406"/>
      <c r="BQ33" s="406"/>
      <c r="BR33" s="406"/>
      <c r="BS33" s="406"/>
      <c r="BT33" s="406"/>
      <c r="BU33" s="406"/>
      <c r="BV33" s="406"/>
      <c r="BW33" s="406"/>
      <c r="BX33" s="406"/>
      <c r="BY33" s="420">
        <f>-SUMIFS('АЦК 2024 расход'!$G:$G,'АЦК 2024 расход'!$H:$H,$BY$14,'АЦК 2024 расход'!B:B,$EL$3,'АЦК 2024 расход'!A:A,T33)</f>
        <v>0</v>
      </c>
      <c r="BZ33" s="420"/>
      <c r="CA33" s="420"/>
      <c r="CB33" s="420"/>
      <c r="CC33" s="420"/>
      <c r="CD33" s="420"/>
      <c r="CE33" s="420"/>
      <c r="CF33" s="416" t="str">
        <f t="shared" si="21"/>
        <v xml:space="preserve"> </v>
      </c>
      <c r="CG33" s="416"/>
      <c r="CH33" s="416"/>
      <c r="CI33" s="416"/>
      <c r="CJ33" s="416"/>
      <c r="CK33" s="416"/>
      <c r="CL33" s="406"/>
      <c r="CM33" s="406"/>
      <c r="CN33" s="406"/>
      <c r="CO33" s="406"/>
      <c r="CP33" s="406"/>
      <c r="CQ33" s="406"/>
      <c r="CR33" s="406"/>
      <c r="CS33" s="406"/>
      <c r="CT33" s="406"/>
      <c r="CU33" s="406"/>
      <c r="CV33" s="406"/>
      <c r="CW33" s="406"/>
      <c r="CX33" s="406"/>
      <c r="CY33" s="420">
        <f>-SUMIFS('АЦК 2024 расход'!$G:$G,'АЦК 2024 расход'!$A:$A,T33,'АЦК 2024 расход'!B:B,$EL$3,'АЦК 2024 расход'!F:F,2)</f>
        <v>0</v>
      </c>
      <c r="CZ33" s="420"/>
      <c r="DA33" s="420"/>
      <c r="DB33" s="420"/>
      <c r="DC33" s="420"/>
      <c r="DD33" s="420"/>
      <c r="DE33" s="420"/>
      <c r="DF33" s="416" t="str">
        <f t="shared" si="22"/>
        <v xml:space="preserve"> </v>
      </c>
      <c r="DG33" s="416"/>
      <c r="DH33" s="416"/>
      <c r="DI33" s="416"/>
      <c r="DJ33" s="416"/>
      <c r="DK33" s="416"/>
      <c r="DL33" s="420">
        <f>-SUMIFS('АЦК 2024 расход'!$G:$G,'АЦК 2024 расход'!$H:$H,$DL$14,'АЦК 2024 расход'!B:B,$EL$3,'АЦК 2024 расход'!A:A,T33)</f>
        <v>0</v>
      </c>
      <c r="DM33" s="420"/>
      <c r="DN33" s="420"/>
      <c r="DO33" s="420"/>
      <c r="DP33" s="420"/>
      <c r="DQ33" s="420"/>
      <c r="DR33" s="420"/>
      <c r="DS33" s="416" t="str">
        <f t="shared" si="23"/>
        <v xml:space="preserve"> </v>
      </c>
      <c r="DT33" s="416"/>
      <c r="DU33" s="416"/>
      <c r="DV33" s="416"/>
      <c r="DW33" s="416"/>
      <c r="DX33" s="416"/>
      <c r="DY33" s="420">
        <f>-SUMIFS('АЦК 2024 расход'!$G:$G,'АЦК 2024 расход'!$H:$H,$DY$14,'АЦК 2024 расход'!B:B,$EL$3,'АЦК 2024 расход'!A:A,T33)</f>
        <v>0</v>
      </c>
      <c r="DZ33" s="420"/>
      <c r="EA33" s="420"/>
      <c r="EB33" s="420"/>
      <c r="EC33" s="420"/>
      <c r="ED33" s="420"/>
      <c r="EE33" s="420"/>
      <c r="EF33" s="416" t="str">
        <f t="shared" si="24"/>
        <v xml:space="preserve"> </v>
      </c>
      <c r="EG33" s="416"/>
      <c r="EH33" s="416"/>
      <c r="EI33" s="416"/>
      <c r="EJ33" s="416"/>
      <c r="EK33" s="416"/>
      <c r="EL33" s="143" t="s">
        <v>1368</v>
      </c>
      <c r="EM33" s="119">
        <f t="shared" si="0"/>
        <v>0</v>
      </c>
      <c r="EN33" s="118" t="b">
        <f>EM33=Y33</f>
        <v>1</v>
      </c>
    </row>
    <row r="34" spans="1:144" s="118" customFormat="1" ht="12.75" x14ac:dyDescent="0.2">
      <c r="A34" s="429" t="s">
        <v>1098</v>
      </c>
      <c r="B34" s="429"/>
      <c r="C34" s="429"/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02" t="s">
        <v>958</v>
      </c>
      <c r="U34" s="403"/>
      <c r="V34" s="403"/>
      <c r="W34" s="403"/>
      <c r="X34" s="403"/>
      <c r="Y34" s="419">
        <f>-SUMIFS('АЦК 2024 расход'!$G:$G,'АЦК 2024 расход'!$B:$B,$EL$3,'АЦК 2024 расход'!A:A,T34)</f>
        <v>0</v>
      </c>
      <c r="Z34" s="406"/>
      <c r="AA34" s="406"/>
      <c r="AB34" s="406"/>
      <c r="AC34" s="406"/>
      <c r="AD34" s="406"/>
      <c r="AE34" s="406"/>
      <c r="AF34" s="416" t="str">
        <f t="shared" si="20"/>
        <v xml:space="preserve"> </v>
      </c>
      <c r="AG34" s="416"/>
      <c r="AH34" s="416"/>
      <c r="AI34" s="416"/>
      <c r="AJ34" s="416"/>
      <c r="AK34" s="416"/>
      <c r="AL34" s="406"/>
      <c r="AM34" s="406"/>
      <c r="AN34" s="406"/>
      <c r="AO34" s="406"/>
      <c r="AP34" s="406"/>
      <c r="AQ34" s="406"/>
      <c r="AR34" s="406"/>
      <c r="AS34" s="416" t="str">
        <f>IF(AL34=0," ",AL34/Y68*100%)</f>
        <v xml:space="preserve"> </v>
      </c>
      <c r="AT34" s="416"/>
      <c r="AU34" s="416"/>
      <c r="AV34" s="416"/>
      <c r="AW34" s="416"/>
      <c r="AX34" s="416"/>
      <c r="AY34" s="406"/>
      <c r="AZ34" s="406"/>
      <c r="BA34" s="406"/>
      <c r="BB34" s="406"/>
      <c r="BC34" s="406"/>
      <c r="BD34" s="406"/>
      <c r="BE34" s="406"/>
      <c r="BF34" s="415" t="str">
        <f t="shared" si="25"/>
        <v xml:space="preserve"> </v>
      </c>
      <c r="BG34" s="415"/>
      <c r="BH34" s="415"/>
      <c r="BI34" s="415"/>
      <c r="BJ34" s="415"/>
      <c r="BK34" s="415"/>
      <c r="BL34" s="406"/>
      <c r="BM34" s="406"/>
      <c r="BN34" s="406"/>
      <c r="BO34" s="406"/>
      <c r="BP34" s="406"/>
      <c r="BQ34" s="406"/>
      <c r="BR34" s="406"/>
      <c r="BS34" s="406"/>
      <c r="BT34" s="406"/>
      <c r="BU34" s="406"/>
      <c r="BV34" s="406"/>
      <c r="BW34" s="406"/>
      <c r="BX34" s="406"/>
      <c r="BY34" s="406"/>
      <c r="BZ34" s="406"/>
      <c r="CA34" s="406"/>
      <c r="CB34" s="406"/>
      <c r="CC34" s="406"/>
      <c r="CD34" s="406"/>
      <c r="CE34" s="406"/>
      <c r="CF34" s="415" t="str">
        <f t="shared" si="21"/>
        <v xml:space="preserve"> </v>
      </c>
      <c r="CG34" s="415"/>
      <c r="CH34" s="415"/>
      <c r="CI34" s="415"/>
      <c r="CJ34" s="415"/>
      <c r="CK34" s="415"/>
      <c r="CL34" s="406"/>
      <c r="CM34" s="406"/>
      <c r="CN34" s="406"/>
      <c r="CO34" s="406"/>
      <c r="CP34" s="406"/>
      <c r="CQ34" s="406"/>
      <c r="CR34" s="406"/>
      <c r="CS34" s="406"/>
      <c r="CT34" s="406"/>
      <c r="CU34" s="406"/>
      <c r="CV34" s="406"/>
      <c r="CW34" s="406"/>
      <c r="CX34" s="406"/>
      <c r="CY34" s="406"/>
      <c r="CZ34" s="406"/>
      <c r="DA34" s="406"/>
      <c r="DB34" s="406"/>
      <c r="DC34" s="406"/>
      <c r="DD34" s="406"/>
      <c r="DE34" s="406"/>
      <c r="DF34" s="415" t="str">
        <f>IF(CY34=0," ",CY34/$Y$68*100%)</f>
        <v xml:space="preserve"> </v>
      </c>
      <c r="DG34" s="415"/>
      <c r="DH34" s="415"/>
      <c r="DI34" s="415"/>
      <c r="DJ34" s="415"/>
      <c r="DK34" s="415"/>
      <c r="DL34" s="406"/>
      <c r="DM34" s="406"/>
      <c r="DN34" s="406"/>
      <c r="DO34" s="406"/>
      <c r="DP34" s="406"/>
      <c r="DQ34" s="406"/>
      <c r="DR34" s="406"/>
      <c r="DS34" s="416" t="str">
        <f t="shared" si="23"/>
        <v xml:space="preserve"> </v>
      </c>
      <c r="DT34" s="416"/>
      <c r="DU34" s="416"/>
      <c r="DV34" s="416"/>
      <c r="DW34" s="416"/>
      <c r="DX34" s="416"/>
      <c r="DY34" s="406"/>
      <c r="DZ34" s="406"/>
      <c r="EA34" s="406"/>
      <c r="EB34" s="406"/>
      <c r="EC34" s="406"/>
      <c r="ED34" s="406"/>
      <c r="EE34" s="406"/>
      <c r="EF34" s="416" t="str">
        <f t="shared" si="24"/>
        <v xml:space="preserve"> </v>
      </c>
      <c r="EG34" s="416"/>
      <c r="EH34" s="416"/>
      <c r="EI34" s="416"/>
      <c r="EJ34" s="416"/>
      <c r="EK34" s="416"/>
      <c r="EL34" s="143"/>
      <c r="EM34" s="119">
        <f t="shared" si="0"/>
        <v>0</v>
      </c>
    </row>
    <row r="35" spans="1:144" s="118" customFormat="1" ht="12.75" x14ac:dyDescent="0.2">
      <c r="A35" s="418" t="s">
        <v>1099</v>
      </c>
      <c r="B35" s="418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8"/>
      <c r="T35" s="402"/>
      <c r="U35" s="403"/>
      <c r="V35" s="403"/>
      <c r="W35" s="403"/>
      <c r="X35" s="403"/>
      <c r="Y35" s="406"/>
      <c r="Z35" s="406"/>
      <c r="AA35" s="406"/>
      <c r="AB35" s="406"/>
      <c r="AC35" s="406"/>
      <c r="AD35" s="406"/>
      <c r="AE35" s="406"/>
      <c r="AF35" s="416"/>
      <c r="AG35" s="416"/>
      <c r="AH35" s="416"/>
      <c r="AI35" s="416"/>
      <c r="AJ35" s="416"/>
      <c r="AK35" s="416"/>
      <c r="AL35" s="406"/>
      <c r="AM35" s="406"/>
      <c r="AN35" s="406"/>
      <c r="AO35" s="406"/>
      <c r="AP35" s="406"/>
      <c r="AQ35" s="406"/>
      <c r="AR35" s="406"/>
      <c r="AS35" s="416"/>
      <c r="AT35" s="416"/>
      <c r="AU35" s="416"/>
      <c r="AV35" s="416"/>
      <c r="AW35" s="416"/>
      <c r="AX35" s="416"/>
      <c r="AY35" s="406"/>
      <c r="AZ35" s="406"/>
      <c r="BA35" s="406"/>
      <c r="BB35" s="406"/>
      <c r="BC35" s="406"/>
      <c r="BD35" s="406"/>
      <c r="BE35" s="406"/>
      <c r="BF35" s="416"/>
      <c r="BG35" s="416"/>
      <c r="BH35" s="416"/>
      <c r="BI35" s="416"/>
      <c r="BJ35" s="416"/>
      <c r="BK35" s="416"/>
      <c r="BL35" s="406"/>
      <c r="BM35" s="406"/>
      <c r="BN35" s="406"/>
      <c r="BO35" s="406"/>
      <c r="BP35" s="406"/>
      <c r="BQ35" s="406"/>
      <c r="BR35" s="406"/>
      <c r="BS35" s="406"/>
      <c r="BT35" s="406"/>
      <c r="BU35" s="406"/>
      <c r="BV35" s="406"/>
      <c r="BW35" s="406"/>
      <c r="BX35" s="406"/>
      <c r="BY35" s="406"/>
      <c r="BZ35" s="406"/>
      <c r="CA35" s="406"/>
      <c r="CB35" s="406"/>
      <c r="CC35" s="406"/>
      <c r="CD35" s="406"/>
      <c r="CE35" s="406"/>
      <c r="CF35" s="416"/>
      <c r="CG35" s="416"/>
      <c r="CH35" s="416"/>
      <c r="CI35" s="416"/>
      <c r="CJ35" s="416"/>
      <c r="CK35" s="416"/>
      <c r="CL35" s="406"/>
      <c r="CM35" s="406"/>
      <c r="CN35" s="406"/>
      <c r="CO35" s="406"/>
      <c r="CP35" s="406"/>
      <c r="CQ35" s="406"/>
      <c r="CR35" s="406"/>
      <c r="CS35" s="406"/>
      <c r="CT35" s="406"/>
      <c r="CU35" s="406"/>
      <c r="CV35" s="406"/>
      <c r="CW35" s="406"/>
      <c r="CX35" s="406"/>
      <c r="CY35" s="406"/>
      <c r="CZ35" s="406"/>
      <c r="DA35" s="406"/>
      <c r="DB35" s="406"/>
      <c r="DC35" s="406"/>
      <c r="DD35" s="406"/>
      <c r="DE35" s="406"/>
      <c r="DF35" s="416"/>
      <c r="DG35" s="416"/>
      <c r="DH35" s="416"/>
      <c r="DI35" s="416"/>
      <c r="DJ35" s="416"/>
      <c r="DK35" s="416"/>
      <c r="DL35" s="406"/>
      <c r="DM35" s="406"/>
      <c r="DN35" s="406"/>
      <c r="DO35" s="406"/>
      <c r="DP35" s="406"/>
      <c r="DQ35" s="406"/>
      <c r="DR35" s="406"/>
      <c r="DS35" s="416"/>
      <c r="DT35" s="416"/>
      <c r="DU35" s="416"/>
      <c r="DV35" s="416"/>
      <c r="DW35" s="416"/>
      <c r="DX35" s="416"/>
      <c r="DY35" s="406"/>
      <c r="DZ35" s="406"/>
      <c r="EA35" s="406"/>
      <c r="EB35" s="406"/>
      <c r="EC35" s="406"/>
      <c r="ED35" s="406"/>
      <c r="EE35" s="406"/>
      <c r="EF35" s="416"/>
      <c r="EG35" s="416"/>
      <c r="EH35" s="416"/>
      <c r="EI35" s="416"/>
      <c r="EJ35" s="416"/>
      <c r="EK35" s="416"/>
      <c r="EL35" s="143"/>
      <c r="EM35" s="119">
        <f t="shared" si="0"/>
        <v>0</v>
      </c>
    </row>
    <row r="36" spans="1:144" s="118" customFormat="1" ht="12.75" x14ac:dyDescent="0.2">
      <c r="A36" s="399" t="s">
        <v>1100</v>
      </c>
      <c r="B36" s="399"/>
      <c r="C36" s="399"/>
      <c r="D36" s="399"/>
      <c r="E36" s="399"/>
      <c r="F36" s="399"/>
      <c r="G36" s="399"/>
      <c r="H36" s="399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402" t="s">
        <v>959</v>
      </c>
      <c r="U36" s="403"/>
      <c r="V36" s="403"/>
      <c r="W36" s="403"/>
      <c r="X36" s="403"/>
      <c r="Y36" s="419">
        <f>-SUMIFS('АЦК 2024 расход'!$G:$G,'АЦК 2024 расход'!$B:$B,$EL$3,'АЦК 2024 расход'!A:A,T36)</f>
        <v>0</v>
      </c>
      <c r="Z36" s="406"/>
      <c r="AA36" s="406"/>
      <c r="AB36" s="406"/>
      <c r="AC36" s="406"/>
      <c r="AD36" s="406"/>
      <c r="AE36" s="406"/>
      <c r="AF36" s="416" t="str">
        <f>IF(Y36=0," ",Y36/$Y$68*100%)</f>
        <v xml:space="preserve"> </v>
      </c>
      <c r="AG36" s="416"/>
      <c r="AH36" s="416"/>
      <c r="AI36" s="416"/>
      <c r="AJ36" s="416"/>
      <c r="AK36" s="416"/>
      <c r="AL36" s="406"/>
      <c r="AM36" s="406"/>
      <c r="AN36" s="406"/>
      <c r="AO36" s="406"/>
      <c r="AP36" s="406"/>
      <c r="AQ36" s="406"/>
      <c r="AR36" s="406"/>
      <c r="AS36" s="416" t="str">
        <f>IF(AL36=0," ",AL36/Y68*100%)</f>
        <v xml:space="preserve"> </v>
      </c>
      <c r="AT36" s="416"/>
      <c r="AU36" s="416"/>
      <c r="AV36" s="416"/>
      <c r="AW36" s="416"/>
      <c r="AX36" s="416"/>
      <c r="AY36" s="406"/>
      <c r="AZ36" s="406"/>
      <c r="BA36" s="406"/>
      <c r="BB36" s="406"/>
      <c r="BC36" s="406"/>
      <c r="BD36" s="406"/>
      <c r="BE36" s="406"/>
      <c r="BF36" s="415" t="str">
        <f t="shared" ref="BF36" si="26">IF(AY36=0," ",AY36/$Y$68*100%)</f>
        <v xml:space="preserve"> </v>
      </c>
      <c r="BG36" s="415"/>
      <c r="BH36" s="415"/>
      <c r="BI36" s="415"/>
      <c r="BJ36" s="415"/>
      <c r="BK36" s="415"/>
      <c r="BL36" s="406"/>
      <c r="BM36" s="406"/>
      <c r="BN36" s="406"/>
      <c r="BO36" s="406"/>
      <c r="BP36" s="406"/>
      <c r="BQ36" s="406"/>
      <c r="BR36" s="406"/>
      <c r="BS36" s="406"/>
      <c r="BT36" s="406"/>
      <c r="BU36" s="406"/>
      <c r="BV36" s="406"/>
      <c r="BW36" s="406"/>
      <c r="BX36" s="406"/>
      <c r="BY36" s="406"/>
      <c r="BZ36" s="406"/>
      <c r="CA36" s="406"/>
      <c r="CB36" s="406"/>
      <c r="CC36" s="406"/>
      <c r="CD36" s="406"/>
      <c r="CE36" s="406"/>
      <c r="CF36" s="415" t="str">
        <f t="shared" ref="CF36" si="27">IF(BY36=0," ",BY36/$Y$68*100%)</f>
        <v xml:space="preserve"> </v>
      </c>
      <c r="CG36" s="415"/>
      <c r="CH36" s="415"/>
      <c r="CI36" s="415"/>
      <c r="CJ36" s="415"/>
      <c r="CK36" s="415"/>
      <c r="CL36" s="406"/>
      <c r="CM36" s="406"/>
      <c r="CN36" s="406"/>
      <c r="CO36" s="406"/>
      <c r="CP36" s="406"/>
      <c r="CQ36" s="406"/>
      <c r="CR36" s="406"/>
      <c r="CS36" s="406"/>
      <c r="CT36" s="406"/>
      <c r="CU36" s="406"/>
      <c r="CV36" s="406"/>
      <c r="CW36" s="406"/>
      <c r="CX36" s="406"/>
      <c r="CY36" s="406"/>
      <c r="CZ36" s="406"/>
      <c r="DA36" s="406"/>
      <c r="DB36" s="406"/>
      <c r="DC36" s="406"/>
      <c r="DD36" s="406"/>
      <c r="DE36" s="406"/>
      <c r="DF36" s="415" t="str">
        <f>IF(CY36=0," ",CY36/$Y$68*100%)</f>
        <v xml:space="preserve"> </v>
      </c>
      <c r="DG36" s="415"/>
      <c r="DH36" s="415"/>
      <c r="DI36" s="415"/>
      <c r="DJ36" s="415"/>
      <c r="DK36" s="415"/>
      <c r="DL36" s="406"/>
      <c r="DM36" s="406"/>
      <c r="DN36" s="406"/>
      <c r="DO36" s="406"/>
      <c r="DP36" s="406"/>
      <c r="DQ36" s="406"/>
      <c r="DR36" s="406"/>
      <c r="DS36" s="416" t="str">
        <f t="shared" ref="DS36" si="28">IF(DL36=0," ",DL36/$Y$68*100%)</f>
        <v xml:space="preserve"> </v>
      </c>
      <c r="DT36" s="416"/>
      <c r="DU36" s="416"/>
      <c r="DV36" s="416"/>
      <c r="DW36" s="416"/>
      <c r="DX36" s="416"/>
      <c r="DY36" s="406"/>
      <c r="DZ36" s="406"/>
      <c r="EA36" s="406"/>
      <c r="EB36" s="406"/>
      <c r="EC36" s="406"/>
      <c r="ED36" s="406"/>
      <c r="EE36" s="406"/>
      <c r="EF36" s="416" t="str">
        <f t="shared" ref="EF36" si="29">IF(DY36=0," ",DY36/$Y$68*100%)</f>
        <v xml:space="preserve"> </v>
      </c>
      <c r="EG36" s="416"/>
      <c r="EH36" s="416"/>
      <c r="EI36" s="416"/>
      <c r="EJ36" s="416"/>
      <c r="EK36" s="416"/>
      <c r="EL36" s="143"/>
      <c r="EM36" s="119">
        <f t="shared" si="0"/>
        <v>0</v>
      </c>
    </row>
    <row r="37" spans="1:144" s="118" customFormat="1" ht="12.75" x14ac:dyDescent="0.2">
      <c r="A37" s="418" t="s">
        <v>1101</v>
      </c>
      <c r="B37" s="418"/>
      <c r="C37" s="418"/>
      <c r="D37" s="418"/>
      <c r="E37" s="418"/>
      <c r="F37" s="418"/>
      <c r="G37" s="418"/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02"/>
      <c r="U37" s="403"/>
      <c r="V37" s="403"/>
      <c r="W37" s="403"/>
      <c r="X37" s="403"/>
      <c r="Y37" s="406"/>
      <c r="Z37" s="406"/>
      <c r="AA37" s="406"/>
      <c r="AB37" s="406"/>
      <c r="AC37" s="406"/>
      <c r="AD37" s="406"/>
      <c r="AE37" s="406"/>
      <c r="AF37" s="416"/>
      <c r="AG37" s="416"/>
      <c r="AH37" s="416"/>
      <c r="AI37" s="416"/>
      <c r="AJ37" s="416"/>
      <c r="AK37" s="416"/>
      <c r="AL37" s="406"/>
      <c r="AM37" s="406"/>
      <c r="AN37" s="406"/>
      <c r="AO37" s="406"/>
      <c r="AP37" s="406"/>
      <c r="AQ37" s="406"/>
      <c r="AR37" s="406"/>
      <c r="AS37" s="416"/>
      <c r="AT37" s="416"/>
      <c r="AU37" s="416"/>
      <c r="AV37" s="416"/>
      <c r="AW37" s="416"/>
      <c r="AX37" s="416"/>
      <c r="AY37" s="406"/>
      <c r="AZ37" s="406"/>
      <c r="BA37" s="406"/>
      <c r="BB37" s="406"/>
      <c r="BC37" s="406"/>
      <c r="BD37" s="406"/>
      <c r="BE37" s="406"/>
      <c r="BF37" s="416"/>
      <c r="BG37" s="416"/>
      <c r="BH37" s="416"/>
      <c r="BI37" s="416"/>
      <c r="BJ37" s="416"/>
      <c r="BK37" s="416"/>
      <c r="BL37" s="406"/>
      <c r="BM37" s="406"/>
      <c r="BN37" s="406"/>
      <c r="BO37" s="406"/>
      <c r="BP37" s="406"/>
      <c r="BQ37" s="406"/>
      <c r="BR37" s="406"/>
      <c r="BS37" s="406"/>
      <c r="BT37" s="406"/>
      <c r="BU37" s="406"/>
      <c r="BV37" s="406"/>
      <c r="BW37" s="406"/>
      <c r="BX37" s="406"/>
      <c r="BY37" s="406"/>
      <c r="BZ37" s="406"/>
      <c r="CA37" s="406"/>
      <c r="CB37" s="406"/>
      <c r="CC37" s="406"/>
      <c r="CD37" s="406"/>
      <c r="CE37" s="406"/>
      <c r="CF37" s="416"/>
      <c r="CG37" s="416"/>
      <c r="CH37" s="416"/>
      <c r="CI37" s="416"/>
      <c r="CJ37" s="416"/>
      <c r="CK37" s="416"/>
      <c r="CL37" s="406"/>
      <c r="CM37" s="406"/>
      <c r="CN37" s="406"/>
      <c r="CO37" s="406"/>
      <c r="CP37" s="406"/>
      <c r="CQ37" s="406"/>
      <c r="CR37" s="406"/>
      <c r="CS37" s="406"/>
      <c r="CT37" s="406"/>
      <c r="CU37" s="406"/>
      <c r="CV37" s="406"/>
      <c r="CW37" s="406"/>
      <c r="CX37" s="406"/>
      <c r="CY37" s="406"/>
      <c r="CZ37" s="406"/>
      <c r="DA37" s="406"/>
      <c r="DB37" s="406"/>
      <c r="DC37" s="406"/>
      <c r="DD37" s="406"/>
      <c r="DE37" s="406"/>
      <c r="DF37" s="416"/>
      <c r="DG37" s="416"/>
      <c r="DH37" s="416"/>
      <c r="DI37" s="416"/>
      <c r="DJ37" s="416"/>
      <c r="DK37" s="416"/>
      <c r="DL37" s="406"/>
      <c r="DM37" s="406"/>
      <c r="DN37" s="406"/>
      <c r="DO37" s="406"/>
      <c r="DP37" s="406"/>
      <c r="DQ37" s="406"/>
      <c r="DR37" s="406"/>
      <c r="DS37" s="416"/>
      <c r="DT37" s="416"/>
      <c r="DU37" s="416"/>
      <c r="DV37" s="416"/>
      <c r="DW37" s="416"/>
      <c r="DX37" s="416"/>
      <c r="DY37" s="406"/>
      <c r="DZ37" s="406"/>
      <c r="EA37" s="406"/>
      <c r="EB37" s="406"/>
      <c r="EC37" s="406"/>
      <c r="ED37" s="406"/>
      <c r="EE37" s="406"/>
      <c r="EF37" s="416"/>
      <c r="EG37" s="416"/>
      <c r="EH37" s="416"/>
      <c r="EI37" s="416"/>
      <c r="EJ37" s="416"/>
      <c r="EK37" s="416"/>
      <c r="EL37" s="143"/>
      <c r="EM37" s="119">
        <f t="shared" si="0"/>
        <v>0</v>
      </c>
    </row>
    <row r="38" spans="1:144" s="118" customFormat="1" ht="15" customHeight="1" x14ac:dyDescent="0.2">
      <c r="A38" s="430" t="s">
        <v>1102</v>
      </c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0"/>
      <c r="P38" s="430"/>
      <c r="Q38" s="430"/>
      <c r="R38" s="430"/>
      <c r="S38" s="430"/>
      <c r="T38" s="402" t="s">
        <v>962</v>
      </c>
      <c r="U38" s="403"/>
      <c r="V38" s="403"/>
      <c r="W38" s="403"/>
      <c r="X38" s="403"/>
      <c r="Y38" s="419">
        <f>-SUMIFS('АЦК 2024 расход'!$G:$G,'АЦК 2024 расход'!$B:$B,$EL$3,'АЦК 2024 расход'!A:A,T38)</f>
        <v>869140.96</v>
      </c>
      <c r="Z38" s="406"/>
      <c r="AA38" s="406"/>
      <c r="AB38" s="406"/>
      <c r="AC38" s="406"/>
      <c r="AD38" s="406"/>
      <c r="AE38" s="406"/>
      <c r="AF38" s="416">
        <f>IF(Y38=0," ",Y38/$Y$68*100%)</f>
        <v>1.9099999999999999E-2</v>
      </c>
      <c r="AG38" s="416"/>
      <c r="AH38" s="416"/>
      <c r="AI38" s="416"/>
      <c r="AJ38" s="416"/>
      <c r="AK38" s="416"/>
      <c r="AL38" s="420">
        <f>-SUMIFS('АЦК 2024 расход'!$G:$G,'АЦК 2024 расход'!$A:$A,T38,'АЦК 2024 расход'!B:B,$EL$3,'АЦК 2024 расход'!F:F,4)</f>
        <v>619160.96</v>
      </c>
      <c r="AM38" s="420"/>
      <c r="AN38" s="420"/>
      <c r="AO38" s="420"/>
      <c r="AP38" s="420"/>
      <c r="AQ38" s="420"/>
      <c r="AR38" s="420"/>
      <c r="AS38" s="416">
        <f>IF(AL38=0," ",AL38/Y68*100%)</f>
        <v>1.3599999999999999E-2</v>
      </c>
      <c r="AT38" s="416"/>
      <c r="AU38" s="416"/>
      <c r="AV38" s="416"/>
      <c r="AW38" s="416"/>
      <c r="AX38" s="416"/>
      <c r="AY38" s="420">
        <f>-SUMIFS('АЦК 2024 расход'!$G:$G,'АЦК 2024 расход'!$A:$A,T38,'АЦК 2024 расход'!B:B,$EL$3,'АЦК 2024 расход'!F:F,5)</f>
        <v>249980</v>
      </c>
      <c r="AZ38" s="420"/>
      <c r="BA38" s="420"/>
      <c r="BB38" s="420"/>
      <c r="BC38" s="420"/>
      <c r="BD38" s="420"/>
      <c r="BE38" s="420"/>
      <c r="BF38" s="416">
        <f>IF(AY38=0," ",AY38/$Y$68*100%)</f>
        <v>5.4999999999999997E-3</v>
      </c>
      <c r="BG38" s="416"/>
      <c r="BH38" s="416"/>
      <c r="BI38" s="416"/>
      <c r="BJ38" s="416"/>
      <c r="BK38" s="416"/>
      <c r="BL38" s="406"/>
      <c r="BM38" s="406"/>
      <c r="BN38" s="406"/>
      <c r="BO38" s="406"/>
      <c r="BP38" s="406"/>
      <c r="BQ38" s="406"/>
      <c r="BR38" s="406"/>
      <c r="BS38" s="406"/>
      <c r="BT38" s="406"/>
      <c r="BU38" s="406"/>
      <c r="BV38" s="406"/>
      <c r="BW38" s="406"/>
      <c r="BX38" s="406"/>
      <c r="BY38" s="420">
        <f>-SUMIFS('АЦК 2024 расход'!$G:$G,'АЦК 2024 расход'!$H:$H,$BY$14,'АЦК 2024 расход'!B:B,$EL$3,'АЦК 2024 расход'!A:A,T38)</f>
        <v>0</v>
      </c>
      <c r="BZ38" s="420"/>
      <c r="CA38" s="420"/>
      <c r="CB38" s="420"/>
      <c r="CC38" s="420"/>
      <c r="CD38" s="420"/>
      <c r="CE38" s="420"/>
      <c r="CF38" s="416" t="str">
        <f>IF(BY38=0," ",BY38/$Y$68*100%)</f>
        <v xml:space="preserve"> </v>
      </c>
      <c r="CG38" s="416"/>
      <c r="CH38" s="416"/>
      <c r="CI38" s="416"/>
      <c r="CJ38" s="416"/>
      <c r="CK38" s="416"/>
      <c r="CL38" s="406"/>
      <c r="CM38" s="406"/>
      <c r="CN38" s="406"/>
      <c r="CO38" s="406"/>
      <c r="CP38" s="406"/>
      <c r="CQ38" s="406"/>
      <c r="CR38" s="406"/>
      <c r="CS38" s="406"/>
      <c r="CT38" s="406"/>
      <c r="CU38" s="406"/>
      <c r="CV38" s="406"/>
      <c r="CW38" s="406"/>
      <c r="CX38" s="406"/>
      <c r="CY38" s="420">
        <f>-SUMIFS('АЦК 2024 расход'!$G:$G,'АЦК 2024 расход'!$A:$A,T38,'АЦК 2024 расход'!B:B,$EL$3,'АЦК 2024 расход'!F:F,2)</f>
        <v>0</v>
      </c>
      <c r="CZ38" s="420"/>
      <c r="DA38" s="420"/>
      <c r="DB38" s="420"/>
      <c r="DC38" s="420"/>
      <c r="DD38" s="420"/>
      <c r="DE38" s="420"/>
      <c r="DF38" s="416" t="str">
        <f>IF(CY38=0," ",CY38/$Y$68*100%)</f>
        <v xml:space="preserve"> </v>
      </c>
      <c r="DG38" s="416"/>
      <c r="DH38" s="416"/>
      <c r="DI38" s="416"/>
      <c r="DJ38" s="416"/>
      <c r="DK38" s="416"/>
      <c r="DL38" s="420">
        <f>-SUMIFS('АЦК 2024 расход'!$G:$G,'АЦК 2024 расход'!$H:$H,$DL$14,'АЦК 2024 расход'!B:B,$EL$3,'АЦК 2024 расход'!A:A,T38)</f>
        <v>0</v>
      </c>
      <c r="DM38" s="420"/>
      <c r="DN38" s="420"/>
      <c r="DO38" s="420"/>
      <c r="DP38" s="420"/>
      <c r="DQ38" s="420"/>
      <c r="DR38" s="420"/>
      <c r="DS38" s="416" t="str">
        <f>IF(DL38=0," ",DL38/$Y$68*100%)</f>
        <v xml:space="preserve"> </v>
      </c>
      <c r="DT38" s="416"/>
      <c r="DU38" s="416"/>
      <c r="DV38" s="416"/>
      <c r="DW38" s="416"/>
      <c r="DX38" s="416"/>
      <c r="DY38" s="420">
        <f>-SUMIFS('АЦК 2024 расход'!$G:$G,'АЦК 2024 расход'!$H:$H,$DY$14,'АЦК 2024 расход'!B:B,$EL$3,'АЦК 2024 расход'!A:A,T38)</f>
        <v>0</v>
      </c>
      <c r="DZ38" s="420"/>
      <c r="EA38" s="420"/>
      <c r="EB38" s="420"/>
      <c r="EC38" s="420"/>
      <c r="ED38" s="420"/>
      <c r="EE38" s="420"/>
      <c r="EF38" s="416" t="str">
        <f>IF(DY38=0," ",DY38/$Y$68*100%)</f>
        <v xml:space="preserve"> </v>
      </c>
      <c r="EG38" s="416"/>
      <c r="EH38" s="416"/>
      <c r="EI38" s="416"/>
      <c r="EJ38" s="416"/>
      <c r="EK38" s="416"/>
      <c r="EL38" s="143" t="s">
        <v>1369</v>
      </c>
      <c r="EM38" s="119">
        <f t="shared" si="0"/>
        <v>869140.96</v>
      </c>
      <c r="EN38" s="118" t="b">
        <f>EM38=Y38</f>
        <v>1</v>
      </c>
    </row>
    <row r="39" spans="1:144" s="118" customFormat="1" ht="12.75" x14ac:dyDescent="0.2">
      <c r="A39" s="399" t="s">
        <v>1103</v>
      </c>
      <c r="B39" s="399"/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402" t="s">
        <v>964</v>
      </c>
      <c r="U39" s="403"/>
      <c r="V39" s="403"/>
      <c r="W39" s="403"/>
      <c r="X39" s="403"/>
      <c r="Y39" s="419">
        <f>-SUMIFS('АЦК 2024 расход'!$G:$G,'АЦК 2024 расход'!$B:$B,$EL$3,'АЦК 2024 расход'!A:A,T39)</f>
        <v>50568.480000000003</v>
      </c>
      <c r="Z39" s="406"/>
      <c r="AA39" s="406"/>
      <c r="AB39" s="406"/>
      <c r="AC39" s="406"/>
      <c r="AD39" s="406"/>
      <c r="AE39" s="406"/>
      <c r="AF39" s="416">
        <f>IF(Y39=0," ",Y39/$Y$68*100%)</f>
        <v>1.1000000000000001E-3</v>
      </c>
      <c r="AG39" s="416"/>
      <c r="AH39" s="416"/>
      <c r="AI39" s="416"/>
      <c r="AJ39" s="416"/>
      <c r="AK39" s="416"/>
      <c r="AL39" s="420">
        <f>-SUMIFS('АЦК 2024 расход'!$G:$G,'АЦК 2024 расход'!$A:$A,T39,'АЦК 2024 расход'!B:B,$EL$3,'АЦК 2024 расход'!F:F,4)</f>
        <v>50433</v>
      </c>
      <c r="AM39" s="420"/>
      <c r="AN39" s="420"/>
      <c r="AO39" s="420"/>
      <c r="AP39" s="420"/>
      <c r="AQ39" s="420"/>
      <c r="AR39" s="420"/>
      <c r="AS39" s="416">
        <f>IF(AL39=0," ",AL39/Y68*100%)</f>
        <v>1.1000000000000001E-3</v>
      </c>
      <c r="AT39" s="416"/>
      <c r="AU39" s="416"/>
      <c r="AV39" s="416"/>
      <c r="AW39" s="416"/>
      <c r="AX39" s="416"/>
      <c r="AY39" s="420">
        <f>-SUMIFS('АЦК 2024 расход'!$G:$G,'АЦК 2024 расход'!$A:$A,T39,'АЦК 2024 расход'!B:B,$EL$3,'АЦК 2024 расход'!F:F,5)</f>
        <v>0</v>
      </c>
      <c r="AZ39" s="420"/>
      <c r="BA39" s="420"/>
      <c r="BB39" s="420"/>
      <c r="BC39" s="420"/>
      <c r="BD39" s="420"/>
      <c r="BE39" s="420"/>
      <c r="BF39" s="416" t="str">
        <f>IF(AY39=0," ",AY39/$Y$68*100%)</f>
        <v xml:space="preserve"> </v>
      </c>
      <c r="BG39" s="416"/>
      <c r="BH39" s="416"/>
      <c r="BI39" s="416"/>
      <c r="BJ39" s="416"/>
      <c r="BK39" s="416"/>
      <c r="BL39" s="406"/>
      <c r="BM39" s="406"/>
      <c r="BN39" s="406"/>
      <c r="BO39" s="406"/>
      <c r="BP39" s="406"/>
      <c r="BQ39" s="406"/>
      <c r="BR39" s="406"/>
      <c r="BS39" s="406"/>
      <c r="BT39" s="406"/>
      <c r="BU39" s="406"/>
      <c r="BV39" s="406"/>
      <c r="BW39" s="406"/>
      <c r="BX39" s="406"/>
      <c r="BY39" s="420">
        <f>-SUMIFS('АЦК 2024 расход'!$G:$G,'АЦК 2024 расход'!$H:$H,$BY$14,'АЦК 2024 расход'!B:B,$EL$3,'АЦК 2024 расход'!A:A,T39)</f>
        <v>0</v>
      </c>
      <c r="BZ39" s="420"/>
      <c r="CA39" s="420"/>
      <c r="CB39" s="420"/>
      <c r="CC39" s="420"/>
      <c r="CD39" s="420"/>
      <c r="CE39" s="420"/>
      <c r="CF39" s="416" t="str">
        <f>IF(BY39=0," ",BY39/$Y$68*100%)</f>
        <v xml:space="preserve"> </v>
      </c>
      <c r="CG39" s="416"/>
      <c r="CH39" s="416"/>
      <c r="CI39" s="416"/>
      <c r="CJ39" s="416"/>
      <c r="CK39" s="41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20">
        <f>-SUMIFS('АЦК 2024 расход'!$G:$G,'АЦК 2024 расход'!$A:$A,T39,'АЦК 2024 расход'!B:B,$EL$3,'АЦК 2024 расход'!F:F,2)</f>
        <v>135.47999999999999</v>
      </c>
      <c r="CZ39" s="420"/>
      <c r="DA39" s="420"/>
      <c r="DB39" s="420"/>
      <c r="DC39" s="420"/>
      <c r="DD39" s="420"/>
      <c r="DE39" s="420"/>
      <c r="DF39" s="416">
        <f>IF(CY39=0," ",CY39/$Y$68*100%)</f>
        <v>0</v>
      </c>
      <c r="DG39" s="416"/>
      <c r="DH39" s="416"/>
      <c r="DI39" s="416"/>
      <c r="DJ39" s="416"/>
      <c r="DK39" s="416"/>
      <c r="DL39" s="420">
        <f>-SUMIFS('АЦК 2024 расход'!$G:$G,'АЦК 2024 расход'!$H:$H,$DL$14,'АЦК 2024 расход'!B:B,$EL$3,'АЦК 2024 расход'!A:A,T39)</f>
        <v>135.47999999999999</v>
      </c>
      <c r="DM39" s="420"/>
      <c r="DN39" s="420"/>
      <c r="DO39" s="420"/>
      <c r="DP39" s="420"/>
      <c r="DQ39" s="420"/>
      <c r="DR39" s="420"/>
      <c r="DS39" s="416">
        <f>IF(DL39=0," ",DL39/$Y$68*100%)</f>
        <v>0</v>
      </c>
      <c r="DT39" s="416"/>
      <c r="DU39" s="416"/>
      <c r="DV39" s="416"/>
      <c r="DW39" s="416"/>
      <c r="DX39" s="416"/>
      <c r="DY39" s="420">
        <f>-SUMIFS('АЦК 2024 расход'!$G:$G,'АЦК 2024 расход'!$H:$H,$DY$14,'АЦК 2024 расход'!B:B,$EL$3,'АЦК 2024 расход'!A:A,T39)</f>
        <v>0</v>
      </c>
      <c r="DZ39" s="420"/>
      <c r="EA39" s="420"/>
      <c r="EB39" s="420"/>
      <c r="EC39" s="420"/>
      <c r="ED39" s="420"/>
      <c r="EE39" s="420"/>
      <c r="EF39" s="416" t="str">
        <f>IF(DY39=0," ",DY39/$Y$68*100%)</f>
        <v xml:space="preserve"> </v>
      </c>
      <c r="EG39" s="416"/>
      <c r="EH39" s="416"/>
      <c r="EI39" s="416"/>
      <c r="EJ39" s="416"/>
      <c r="EK39" s="416"/>
      <c r="EL39" s="143"/>
      <c r="EM39" s="119">
        <f t="shared" si="0"/>
        <v>50568.480000000003</v>
      </c>
      <c r="EN39" s="118" t="b">
        <f>EM39=Y39</f>
        <v>1</v>
      </c>
    </row>
    <row r="40" spans="1:144" s="118" customFormat="1" ht="12.75" x14ac:dyDescent="0.2">
      <c r="A40" s="399" t="s">
        <v>1129</v>
      </c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402"/>
      <c r="U40" s="403"/>
      <c r="V40" s="403"/>
      <c r="W40" s="403"/>
      <c r="X40" s="403"/>
      <c r="Y40" s="406"/>
      <c r="Z40" s="406"/>
      <c r="AA40" s="406"/>
      <c r="AB40" s="406"/>
      <c r="AC40" s="406"/>
      <c r="AD40" s="406"/>
      <c r="AE40" s="406"/>
      <c r="AF40" s="416"/>
      <c r="AG40" s="416"/>
      <c r="AH40" s="416"/>
      <c r="AI40" s="416"/>
      <c r="AJ40" s="416"/>
      <c r="AK40" s="416"/>
      <c r="AL40" s="420"/>
      <c r="AM40" s="420"/>
      <c r="AN40" s="420"/>
      <c r="AO40" s="420"/>
      <c r="AP40" s="420"/>
      <c r="AQ40" s="420"/>
      <c r="AR40" s="420"/>
      <c r="AS40" s="416"/>
      <c r="AT40" s="416"/>
      <c r="AU40" s="416"/>
      <c r="AV40" s="416"/>
      <c r="AW40" s="416"/>
      <c r="AX40" s="416"/>
      <c r="AY40" s="420"/>
      <c r="AZ40" s="420"/>
      <c r="BA40" s="420"/>
      <c r="BB40" s="420"/>
      <c r="BC40" s="420"/>
      <c r="BD40" s="420"/>
      <c r="BE40" s="420"/>
      <c r="BF40" s="416"/>
      <c r="BG40" s="416"/>
      <c r="BH40" s="416"/>
      <c r="BI40" s="416"/>
      <c r="BJ40" s="416"/>
      <c r="BK40" s="416"/>
      <c r="BL40" s="406"/>
      <c r="BM40" s="406"/>
      <c r="BN40" s="406"/>
      <c r="BO40" s="406"/>
      <c r="BP40" s="406"/>
      <c r="BQ40" s="406"/>
      <c r="BR40" s="406"/>
      <c r="BS40" s="406"/>
      <c r="BT40" s="406"/>
      <c r="BU40" s="406"/>
      <c r="BV40" s="406"/>
      <c r="BW40" s="406"/>
      <c r="BX40" s="406"/>
      <c r="BY40" s="420"/>
      <c r="BZ40" s="420"/>
      <c r="CA40" s="420"/>
      <c r="CB40" s="420"/>
      <c r="CC40" s="420"/>
      <c r="CD40" s="420"/>
      <c r="CE40" s="420"/>
      <c r="CF40" s="416"/>
      <c r="CG40" s="416"/>
      <c r="CH40" s="416"/>
      <c r="CI40" s="416"/>
      <c r="CJ40" s="416"/>
      <c r="CK40" s="416"/>
      <c r="CL40" s="406"/>
      <c r="CM40" s="406"/>
      <c r="CN40" s="406"/>
      <c r="CO40" s="406"/>
      <c r="CP40" s="406"/>
      <c r="CQ40" s="406"/>
      <c r="CR40" s="406"/>
      <c r="CS40" s="406"/>
      <c r="CT40" s="406"/>
      <c r="CU40" s="406"/>
      <c r="CV40" s="406"/>
      <c r="CW40" s="406"/>
      <c r="CX40" s="406"/>
      <c r="CY40" s="420"/>
      <c r="CZ40" s="420"/>
      <c r="DA40" s="420"/>
      <c r="DB40" s="420"/>
      <c r="DC40" s="420"/>
      <c r="DD40" s="420"/>
      <c r="DE40" s="420"/>
      <c r="DF40" s="416"/>
      <c r="DG40" s="416"/>
      <c r="DH40" s="416"/>
      <c r="DI40" s="416"/>
      <c r="DJ40" s="416"/>
      <c r="DK40" s="416"/>
      <c r="DL40" s="420"/>
      <c r="DM40" s="420"/>
      <c r="DN40" s="420"/>
      <c r="DO40" s="420"/>
      <c r="DP40" s="420"/>
      <c r="DQ40" s="420"/>
      <c r="DR40" s="420"/>
      <c r="DS40" s="416"/>
      <c r="DT40" s="416"/>
      <c r="DU40" s="416"/>
      <c r="DV40" s="416"/>
      <c r="DW40" s="416"/>
      <c r="DX40" s="416"/>
      <c r="DY40" s="420"/>
      <c r="DZ40" s="420"/>
      <c r="EA40" s="420"/>
      <c r="EB40" s="420"/>
      <c r="EC40" s="420"/>
      <c r="ED40" s="420"/>
      <c r="EE40" s="420"/>
      <c r="EF40" s="416"/>
      <c r="EG40" s="416"/>
      <c r="EH40" s="416"/>
      <c r="EI40" s="416"/>
      <c r="EJ40" s="416"/>
      <c r="EK40" s="416"/>
      <c r="EL40" s="143"/>
      <c r="EM40" s="119">
        <f t="shared" si="0"/>
        <v>0</v>
      </c>
    </row>
    <row r="41" spans="1:144" s="118" customFormat="1" ht="12.75" x14ac:dyDescent="0.2">
      <c r="A41" s="399" t="s">
        <v>1130</v>
      </c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402"/>
      <c r="U41" s="403"/>
      <c r="V41" s="403"/>
      <c r="W41" s="403"/>
      <c r="X41" s="403"/>
      <c r="Y41" s="406"/>
      <c r="Z41" s="406"/>
      <c r="AA41" s="406"/>
      <c r="AB41" s="406"/>
      <c r="AC41" s="406"/>
      <c r="AD41" s="406"/>
      <c r="AE41" s="406"/>
      <c r="AF41" s="416"/>
      <c r="AG41" s="416"/>
      <c r="AH41" s="416"/>
      <c r="AI41" s="416"/>
      <c r="AJ41" s="416"/>
      <c r="AK41" s="416"/>
      <c r="AL41" s="420"/>
      <c r="AM41" s="420"/>
      <c r="AN41" s="420"/>
      <c r="AO41" s="420"/>
      <c r="AP41" s="420"/>
      <c r="AQ41" s="420"/>
      <c r="AR41" s="420"/>
      <c r="AS41" s="416"/>
      <c r="AT41" s="416"/>
      <c r="AU41" s="416"/>
      <c r="AV41" s="416"/>
      <c r="AW41" s="416"/>
      <c r="AX41" s="416"/>
      <c r="AY41" s="420"/>
      <c r="AZ41" s="420"/>
      <c r="BA41" s="420"/>
      <c r="BB41" s="420"/>
      <c r="BC41" s="420"/>
      <c r="BD41" s="420"/>
      <c r="BE41" s="420"/>
      <c r="BF41" s="416"/>
      <c r="BG41" s="416"/>
      <c r="BH41" s="416"/>
      <c r="BI41" s="416"/>
      <c r="BJ41" s="416"/>
      <c r="BK41" s="416"/>
      <c r="BL41" s="406"/>
      <c r="BM41" s="406"/>
      <c r="BN41" s="406"/>
      <c r="BO41" s="406"/>
      <c r="BP41" s="406"/>
      <c r="BQ41" s="406"/>
      <c r="BR41" s="406"/>
      <c r="BS41" s="406"/>
      <c r="BT41" s="406"/>
      <c r="BU41" s="406"/>
      <c r="BV41" s="406"/>
      <c r="BW41" s="406"/>
      <c r="BX41" s="406"/>
      <c r="BY41" s="420"/>
      <c r="BZ41" s="420"/>
      <c r="CA41" s="420"/>
      <c r="CB41" s="420"/>
      <c r="CC41" s="420"/>
      <c r="CD41" s="420"/>
      <c r="CE41" s="420"/>
      <c r="CF41" s="416"/>
      <c r="CG41" s="416"/>
      <c r="CH41" s="416"/>
      <c r="CI41" s="416"/>
      <c r="CJ41" s="416"/>
      <c r="CK41" s="416"/>
      <c r="CL41" s="406"/>
      <c r="CM41" s="406"/>
      <c r="CN41" s="406"/>
      <c r="CO41" s="406"/>
      <c r="CP41" s="406"/>
      <c r="CQ41" s="406"/>
      <c r="CR41" s="406"/>
      <c r="CS41" s="406"/>
      <c r="CT41" s="406"/>
      <c r="CU41" s="406"/>
      <c r="CV41" s="406"/>
      <c r="CW41" s="406"/>
      <c r="CX41" s="406"/>
      <c r="CY41" s="420"/>
      <c r="CZ41" s="420"/>
      <c r="DA41" s="420"/>
      <c r="DB41" s="420"/>
      <c r="DC41" s="420"/>
      <c r="DD41" s="420"/>
      <c r="DE41" s="420"/>
      <c r="DF41" s="416"/>
      <c r="DG41" s="416"/>
      <c r="DH41" s="416"/>
      <c r="DI41" s="416"/>
      <c r="DJ41" s="416"/>
      <c r="DK41" s="416"/>
      <c r="DL41" s="420"/>
      <c r="DM41" s="420"/>
      <c r="DN41" s="420"/>
      <c r="DO41" s="420"/>
      <c r="DP41" s="420"/>
      <c r="DQ41" s="420"/>
      <c r="DR41" s="420"/>
      <c r="DS41" s="416"/>
      <c r="DT41" s="416"/>
      <c r="DU41" s="416"/>
      <c r="DV41" s="416"/>
      <c r="DW41" s="416"/>
      <c r="DX41" s="416"/>
      <c r="DY41" s="420"/>
      <c r="DZ41" s="420"/>
      <c r="EA41" s="420"/>
      <c r="EB41" s="420"/>
      <c r="EC41" s="420"/>
      <c r="ED41" s="420"/>
      <c r="EE41" s="420"/>
      <c r="EF41" s="416"/>
      <c r="EG41" s="416"/>
      <c r="EH41" s="416"/>
      <c r="EI41" s="416"/>
      <c r="EJ41" s="416"/>
      <c r="EK41" s="416"/>
      <c r="EL41" s="143"/>
      <c r="EM41" s="119">
        <f t="shared" si="0"/>
        <v>0</v>
      </c>
    </row>
    <row r="42" spans="1:144" s="118" customFormat="1" ht="12.75" x14ac:dyDescent="0.2">
      <c r="A42" s="399" t="s">
        <v>1132</v>
      </c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402"/>
      <c r="U42" s="403"/>
      <c r="V42" s="403"/>
      <c r="W42" s="403"/>
      <c r="X42" s="403"/>
      <c r="Y42" s="406"/>
      <c r="Z42" s="406"/>
      <c r="AA42" s="406"/>
      <c r="AB42" s="406"/>
      <c r="AC42" s="406"/>
      <c r="AD42" s="406"/>
      <c r="AE42" s="406"/>
      <c r="AF42" s="416"/>
      <c r="AG42" s="416"/>
      <c r="AH42" s="416"/>
      <c r="AI42" s="416"/>
      <c r="AJ42" s="416"/>
      <c r="AK42" s="416"/>
      <c r="AL42" s="420"/>
      <c r="AM42" s="420"/>
      <c r="AN42" s="420"/>
      <c r="AO42" s="420"/>
      <c r="AP42" s="420"/>
      <c r="AQ42" s="420"/>
      <c r="AR42" s="420"/>
      <c r="AS42" s="416"/>
      <c r="AT42" s="416"/>
      <c r="AU42" s="416"/>
      <c r="AV42" s="416"/>
      <c r="AW42" s="416"/>
      <c r="AX42" s="416"/>
      <c r="AY42" s="420"/>
      <c r="AZ42" s="420"/>
      <c r="BA42" s="420"/>
      <c r="BB42" s="420"/>
      <c r="BC42" s="420"/>
      <c r="BD42" s="420"/>
      <c r="BE42" s="420"/>
      <c r="BF42" s="416"/>
      <c r="BG42" s="416"/>
      <c r="BH42" s="416"/>
      <c r="BI42" s="416"/>
      <c r="BJ42" s="416"/>
      <c r="BK42" s="416"/>
      <c r="BL42" s="406"/>
      <c r="BM42" s="406"/>
      <c r="BN42" s="406"/>
      <c r="BO42" s="406"/>
      <c r="BP42" s="406"/>
      <c r="BQ42" s="406"/>
      <c r="BR42" s="406"/>
      <c r="BS42" s="406"/>
      <c r="BT42" s="406"/>
      <c r="BU42" s="406"/>
      <c r="BV42" s="406"/>
      <c r="BW42" s="406"/>
      <c r="BX42" s="406"/>
      <c r="BY42" s="420"/>
      <c r="BZ42" s="420"/>
      <c r="CA42" s="420"/>
      <c r="CB42" s="420"/>
      <c r="CC42" s="420"/>
      <c r="CD42" s="420"/>
      <c r="CE42" s="420"/>
      <c r="CF42" s="416"/>
      <c r="CG42" s="416"/>
      <c r="CH42" s="416"/>
      <c r="CI42" s="416"/>
      <c r="CJ42" s="416"/>
      <c r="CK42" s="416"/>
      <c r="CL42" s="406"/>
      <c r="CM42" s="406"/>
      <c r="CN42" s="406"/>
      <c r="CO42" s="406"/>
      <c r="CP42" s="406"/>
      <c r="CQ42" s="406"/>
      <c r="CR42" s="406"/>
      <c r="CS42" s="406"/>
      <c r="CT42" s="406"/>
      <c r="CU42" s="406"/>
      <c r="CV42" s="406"/>
      <c r="CW42" s="406"/>
      <c r="CX42" s="406"/>
      <c r="CY42" s="420"/>
      <c r="CZ42" s="420"/>
      <c r="DA42" s="420"/>
      <c r="DB42" s="420"/>
      <c r="DC42" s="420"/>
      <c r="DD42" s="420"/>
      <c r="DE42" s="420"/>
      <c r="DF42" s="416"/>
      <c r="DG42" s="416"/>
      <c r="DH42" s="416"/>
      <c r="DI42" s="416"/>
      <c r="DJ42" s="416"/>
      <c r="DK42" s="416"/>
      <c r="DL42" s="420"/>
      <c r="DM42" s="420"/>
      <c r="DN42" s="420"/>
      <c r="DO42" s="420"/>
      <c r="DP42" s="420"/>
      <c r="DQ42" s="420"/>
      <c r="DR42" s="420"/>
      <c r="DS42" s="416"/>
      <c r="DT42" s="416"/>
      <c r="DU42" s="416"/>
      <c r="DV42" s="416"/>
      <c r="DW42" s="416"/>
      <c r="DX42" s="416"/>
      <c r="DY42" s="420"/>
      <c r="DZ42" s="420"/>
      <c r="EA42" s="420"/>
      <c r="EB42" s="420"/>
      <c r="EC42" s="420"/>
      <c r="ED42" s="420"/>
      <c r="EE42" s="420"/>
      <c r="EF42" s="416"/>
      <c r="EG42" s="416"/>
      <c r="EH42" s="416"/>
      <c r="EI42" s="416"/>
      <c r="EJ42" s="416"/>
      <c r="EK42" s="416"/>
      <c r="EL42" s="143"/>
      <c r="EM42" s="119">
        <f t="shared" si="0"/>
        <v>0</v>
      </c>
    </row>
    <row r="43" spans="1:144" s="118" customFormat="1" ht="12.75" x14ac:dyDescent="0.2">
      <c r="A43" s="418" t="s">
        <v>1131</v>
      </c>
      <c r="B43" s="418"/>
      <c r="C43" s="418"/>
      <c r="D43" s="418"/>
      <c r="E43" s="418"/>
      <c r="F43" s="418"/>
      <c r="G43" s="418"/>
      <c r="H43" s="418"/>
      <c r="I43" s="418"/>
      <c r="J43" s="418"/>
      <c r="K43" s="418"/>
      <c r="L43" s="418"/>
      <c r="M43" s="418"/>
      <c r="N43" s="418"/>
      <c r="O43" s="418"/>
      <c r="P43" s="418"/>
      <c r="Q43" s="418"/>
      <c r="R43" s="418"/>
      <c r="S43" s="418"/>
      <c r="T43" s="402"/>
      <c r="U43" s="403"/>
      <c r="V43" s="403"/>
      <c r="W43" s="403"/>
      <c r="X43" s="403"/>
      <c r="Y43" s="406"/>
      <c r="Z43" s="406"/>
      <c r="AA43" s="406"/>
      <c r="AB43" s="406"/>
      <c r="AC43" s="406"/>
      <c r="AD43" s="406"/>
      <c r="AE43" s="406"/>
      <c r="AF43" s="416"/>
      <c r="AG43" s="416"/>
      <c r="AH43" s="416"/>
      <c r="AI43" s="416"/>
      <c r="AJ43" s="416"/>
      <c r="AK43" s="416"/>
      <c r="AL43" s="420"/>
      <c r="AM43" s="420"/>
      <c r="AN43" s="420"/>
      <c r="AO43" s="420"/>
      <c r="AP43" s="420"/>
      <c r="AQ43" s="420"/>
      <c r="AR43" s="420"/>
      <c r="AS43" s="416"/>
      <c r="AT43" s="416"/>
      <c r="AU43" s="416"/>
      <c r="AV43" s="416"/>
      <c r="AW43" s="416"/>
      <c r="AX43" s="416"/>
      <c r="AY43" s="420"/>
      <c r="AZ43" s="420"/>
      <c r="BA43" s="420"/>
      <c r="BB43" s="420"/>
      <c r="BC43" s="420"/>
      <c r="BD43" s="420"/>
      <c r="BE43" s="420"/>
      <c r="BF43" s="416"/>
      <c r="BG43" s="416"/>
      <c r="BH43" s="416"/>
      <c r="BI43" s="416"/>
      <c r="BJ43" s="416"/>
      <c r="BK43" s="416"/>
      <c r="BL43" s="406"/>
      <c r="BM43" s="406"/>
      <c r="BN43" s="406"/>
      <c r="BO43" s="406"/>
      <c r="BP43" s="406"/>
      <c r="BQ43" s="406"/>
      <c r="BR43" s="406"/>
      <c r="BS43" s="406"/>
      <c r="BT43" s="406"/>
      <c r="BU43" s="406"/>
      <c r="BV43" s="406"/>
      <c r="BW43" s="406"/>
      <c r="BX43" s="406"/>
      <c r="BY43" s="420"/>
      <c r="BZ43" s="420"/>
      <c r="CA43" s="420"/>
      <c r="CB43" s="420"/>
      <c r="CC43" s="420"/>
      <c r="CD43" s="420"/>
      <c r="CE43" s="420"/>
      <c r="CF43" s="416"/>
      <c r="CG43" s="416"/>
      <c r="CH43" s="416"/>
      <c r="CI43" s="416"/>
      <c r="CJ43" s="416"/>
      <c r="CK43" s="416"/>
      <c r="CL43" s="406"/>
      <c r="CM43" s="406"/>
      <c r="CN43" s="406"/>
      <c r="CO43" s="406"/>
      <c r="CP43" s="406"/>
      <c r="CQ43" s="406"/>
      <c r="CR43" s="406"/>
      <c r="CS43" s="406"/>
      <c r="CT43" s="406"/>
      <c r="CU43" s="406"/>
      <c r="CV43" s="406"/>
      <c r="CW43" s="406"/>
      <c r="CX43" s="406"/>
      <c r="CY43" s="420"/>
      <c r="CZ43" s="420"/>
      <c r="DA43" s="420"/>
      <c r="DB43" s="420"/>
      <c r="DC43" s="420"/>
      <c r="DD43" s="420"/>
      <c r="DE43" s="420"/>
      <c r="DF43" s="416"/>
      <c r="DG43" s="416"/>
      <c r="DH43" s="416"/>
      <c r="DI43" s="416"/>
      <c r="DJ43" s="416"/>
      <c r="DK43" s="416"/>
      <c r="DL43" s="420"/>
      <c r="DM43" s="420"/>
      <c r="DN43" s="420"/>
      <c r="DO43" s="420"/>
      <c r="DP43" s="420"/>
      <c r="DQ43" s="420"/>
      <c r="DR43" s="420"/>
      <c r="DS43" s="416"/>
      <c r="DT43" s="416"/>
      <c r="DU43" s="416"/>
      <c r="DV43" s="416"/>
      <c r="DW43" s="416"/>
      <c r="DX43" s="416"/>
      <c r="DY43" s="420"/>
      <c r="DZ43" s="420"/>
      <c r="EA43" s="420"/>
      <c r="EB43" s="420"/>
      <c r="EC43" s="420"/>
      <c r="ED43" s="420"/>
      <c r="EE43" s="420"/>
      <c r="EF43" s="416"/>
      <c r="EG43" s="416"/>
      <c r="EH43" s="416"/>
      <c r="EI43" s="416"/>
      <c r="EJ43" s="416"/>
      <c r="EK43" s="416"/>
      <c r="EL43" s="143" t="s">
        <v>1370</v>
      </c>
      <c r="EM43" s="119">
        <f t="shared" si="0"/>
        <v>0</v>
      </c>
    </row>
    <row r="44" spans="1:144" s="118" customFormat="1" ht="12.75" x14ac:dyDescent="0.2">
      <c r="A44" s="427" t="s">
        <v>143</v>
      </c>
      <c r="B44" s="427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  <c r="S44" s="427"/>
      <c r="T44" s="402" t="s">
        <v>1121</v>
      </c>
      <c r="U44" s="403"/>
      <c r="V44" s="403"/>
      <c r="W44" s="403"/>
      <c r="X44" s="403"/>
      <c r="Y44" s="419"/>
      <c r="Z44" s="406"/>
      <c r="AA44" s="406"/>
      <c r="AB44" s="406"/>
      <c r="AC44" s="406"/>
      <c r="AD44" s="406"/>
      <c r="AE44" s="406"/>
      <c r="AF44" s="416" t="str">
        <f>IF(Y44=0," ",Y44/$Y$68*100%)</f>
        <v xml:space="preserve"> </v>
      </c>
      <c r="AG44" s="416"/>
      <c r="AH44" s="416"/>
      <c r="AI44" s="416"/>
      <c r="AJ44" s="416"/>
      <c r="AK44" s="416"/>
      <c r="AL44" s="406"/>
      <c r="AM44" s="406"/>
      <c r="AN44" s="406"/>
      <c r="AO44" s="406"/>
      <c r="AP44" s="406"/>
      <c r="AQ44" s="406"/>
      <c r="AR44" s="406"/>
      <c r="AS44" s="416" t="str">
        <f>IF(AL44=0," ",AL44/Y68*100%)</f>
        <v xml:space="preserve"> </v>
      </c>
      <c r="AT44" s="416"/>
      <c r="AU44" s="416"/>
      <c r="AV44" s="416"/>
      <c r="AW44" s="416"/>
      <c r="AX44" s="416"/>
      <c r="AY44" s="406"/>
      <c r="AZ44" s="406"/>
      <c r="BA44" s="406"/>
      <c r="BB44" s="406"/>
      <c r="BC44" s="406"/>
      <c r="BD44" s="406"/>
      <c r="BE44" s="406"/>
      <c r="BF44" s="415" t="str">
        <f t="shared" ref="BF44" si="30">IF(AY44=0," ",AY44/$Y$68*100%)</f>
        <v xml:space="preserve"> </v>
      </c>
      <c r="BG44" s="415"/>
      <c r="BH44" s="415"/>
      <c r="BI44" s="415"/>
      <c r="BJ44" s="415"/>
      <c r="BK44" s="415"/>
      <c r="BL44" s="406"/>
      <c r="BM44" s="406"/>
      <c r="BN44" s="406"/>
      <c r="BO44" s="406"/>
      <c r="BP44" s="406"/>
      <c r="BQ44" s="406"/>
      <c r="BR44" s="406"/>
      <c r="BS44" s="406"/>
      <c r="BT44" s="406"/>
      <c r="BU44" s="406"/>
      <c r="BV44" s="406"/>
      <c r="BW44" s="406"/>
      <c r="BX44" s="406"/>
      <c r="BY44" s="406"/>
      <c r="BZ44" s="406"/>
      <c r="CA44" s="406"/>
      <c r="CB44" s="406"/>
      <c r="CC44" s="406"/>
      <c r="CD44" s="406"/>
      <c r="CE44" s="406"/>
      <c r="CF44" s="415" t="str">
        <f t="shared" ref="CF44" si="31">IF(BY44=0," ",BY44/$Y$68*100%)</f>
        <v xml:space="preserve"> </v>
      </c>
      <c r="CG44" s="415"/>
      <c r="CH44" s="415"/>
      <c r="CI44" s="415"/>
      <c r="CJ44" s="415"/>
      <c r="CK44" s="415"/>
      <c r="CL44" s="406"/>
      <c r="CM44" s="406"/>
      <c r="CN44" s="406"/>
      <c r="CO44" s="406"/>
      <c r="CP44" s="406"/>
      <c r="CQ44" s="406"/>
      <c r="CR44" s="406"/>
      <c r="CS44" s="406"/>
      <c r="CT44" s="406"/>
      <c r="CU44" s="406"/>
      <c r="CV44" s="406"/>
      <c r="CW44" s="406"/>
      <c r="CX44" s="406"/>
      <c r="CY44" s="406"/>
      <c r="CZ44" s="406"/>
      <c r="DA44" s="406"/>
      <c r="DB44" s="406"/>
      <c r="DC44" s="406"/>
      <c r="DD44" s="406"/>
      <c r="DE44" s="406"/>
      <c r="DF44" s="415" t="str">
        <f t="shared" ref="DF44" si="32">IF(CY44=0," ",CY44/$Y$68*100%)</f>
        <v xml:space="preserve"> </v>
      </c>
      <c r="DG44" s="415"/>
      <c r="DH44" s="415"/>
      <c r="DI44" s="415"/>
      <c r="DJ44" s="415"/>
      <c r="DK44" s="415"/>
      <c r="DL44" s="406"/>
      <c r="DM44" s="406"/>
      <c r="DN44" s="406"/>
      <c r="DO44" s="406"/>
      <c r="DP44" s="406"/>
      <c r="DQ44" s="406"/>
      <c r="DR44" s="406"/>
      <c r="DS44" s="416" t="str">
        <f t="shared" ref="DS44" si="33">IF(DL44=0," ",DL44/$Y$68*100%)</f>
        <v xml:space="preserve"> </v>
      </c>
      <c r="DT44" s="416"/>
      <c r="DU44" s="416"/>
      <c r="DV44" s="416"/>
      <c r="DW44" s="416"/>
      <c r="DX44" s="416"/>
      <c r="DY44" s="406"/>
      <c r="DZ44" s="406"/>
      <c r="EA44" s="406"/>
      <c r="EB44" s="406"/>
      <c r="EC44" s="406"/>
      <c r="ED44" s="406"/>
      <c r="EE44" s="406"/>
      <c r="EF44" s="416" t="str">
        <f t="shared" ref="EF44" si="34">IF(DY44=0," ",DY44/$Y$68*100%)</f>
        <v xml:space="preserve"> </v>
      </c>
      <c r="EG44" s="416"/>
      <c r="EH44" s="416"/>
      <c r="EI44" s="416"/>
      <c r="EJ44" s="416"/>
      <c r="EK44" s="416"/>
      <c r="EL44" s="143"/>
      <c r="EM44" s="119">
        <f t="shared" si="0"/>
        <v>0</v>
      </c>
    </row>
    <row r="45" spans="1:144" s="118" customFormat="1" ht="12.75" x14ac:dyDescent="0.2">
      <c r="A45" s="423" t="s">
        <v>1104</v>
      </c>
      <c r="B45" s="423"/>
      <c r="C45" s="423"/>
      <c r="D45" s="423"/>
      <c r="E45" s="423"/>
      <c r="F45" s="423"/>
      <c r="G45" s="423"/>
      <c r="H45" s="423"/>
      <c r="I45" s="423"/>
      <c r="J45" s="423"/>
      <c r="K45" s="423"/>
      <c r="L45" s="423"/>
      <c r="M45" s="423"/>
      <c r="N45" s="423"/>
      <c r="O45" s="423"/>
      <c r="P45" s="423"/>
      <c r="Q45" s="423"/>
      <c r="R45" s="423"/>
      <c r="S45" s="423"/>
      <c r="T45" s="402"/>
      <c r="U45" s="403"/>
      <c r="V45" s="403"/>
      <c r="W45" s="403"/>
      <c r="X45" s="403"/>
      <c r="Y45" s="406"/>
      <c r="Z45" s="406"/>
      <c r="AA45" s="406"/>
      <c r="AB45" s="406"/>
      <c r="AC45" s="406"/>
      <c r="AD45" s="406"/>
      <c r="AE45" s="406"/>
      <c r="AF45" s="416"/>
      <c r="AG45" s="416"/>
      <c r="AH45" s="416"/>
      <c r="AI45" s="416"/>
      <c r="AJ45" s="416"/>
      <c r="AK45" s="416"/>
      <c r="AL45" s="406"/>
      <c r="AM45" s="406"/>
      <c r="AN45" s="406"/>
      <c r="AO45" s="406"/>
      <c r="AP45" s="406"/>
      <c r="AQ45" s="406"/>
      <c r="AR45" s="406"/>
      <c r="AS45" s="416"/>
      <c r="AT45" s="416"/>
      <c r="AU45" s="416"/>
      <c r="AV45" s="416"/>
      <c r="AW45" s="416"/>
      <c r="AX45" s="416"/>
      <c r="AY45" s="406"/>
      <c r="AZ45" s="406"/>
      <c r="BA45" s="406"/>
      <c r="BB45" s="406"/>
      <c r="BC45" s="406"/>
      <c r="BD45" s="406"/>
      <c r="BE45" s="406"/>
      <c r="BF45" s="416"/>
      <c r="BG45" s="416"/>
      <c r="BH45" s="416"/>
      <c r="BI45" s="416"/>
      <c r="BJ45" s="416"/>
      <c r="BK45" s="416"/>
      <c r="BL45" s="406"/>
      <c r="BM45" s="406"/>
      <c r="BN45" s="406"/>
      <c r="BO45" s="406"/>
      <c r="BP45" s="406"/>
      <c r="BQ45" s="406"/>
      <c r="BR45" s="406"/>
      <c r="BS45" s="406"/>
      <c r="BT45" s="406"/>
      <c r="BU45" s="406"/>
      <c r="BV45" s="406"/>
      <c r="BW45" s="406"/>
      <c r="BX45" s="406"/>
      <c r="BY45" s="406"/>
      <c r="BZ45" s="406"/>
      <c r="CA45" s="406"/>
      <c r="CB45" s="406"/>
      <c r="CC45" s="406"/>
      <c r="CD45" s="406"/>
      <c r="CE45" s="406"/>
      <c r="CF45" s="416"/>
      <c r="CG45" s="416"/>
      <c r="CH45" s="416"/>
      <c r="CI45" s="416"/>
      <c r="CJ45" s="416"/>
      <c r="CK45" s="416"/>
      <c r="CL45" s="406"/>
      <c r="CM45" s="406"/>
      <c r="CN45" s="406"/>
      <c r="CO45" s="406"/>
      <c r="CP45" s="406"/>
      <c r="CQ45" s="406"/>
      <c r="CR45" s="406"/>
      <c r="CS45" s="406"/>
      <c r="CT45" s="406"/>
      <c r="CU45" s="406"/>
      <c r="CV45" s="406"/>
      <c r="CW45" s="406"/>
      <c r="CX45" s="406"/>
      <c r="CY45" s="406"/>
      <c r="CZ45" s="406"/>
      <c r="DA45" s="406"/>
      <c r="DB45" s="406"/>
      <c r="DC45" s="406"/>
      <c r="DD45" s="406"/>
      <c r="DE45" s="406"/>
      <c r="DF45" s="416"/>
      <c r="DG45" s="416"/>
      <c r="DH45" s="416"/>
      <c r="DI45" s="416"/>
      <c r="DJ45" s="416"/>
      <c r="DK45" s="416"/>
      <c r="DL45" s="406"/>
      <c r="DM45" s="406"/>
      <c r="DN45" s="406"/>
      <c r="DO45" s="406"/>
      <c r="DP45" s="406"/>
      <c r="DQ45" s="406"/>
      <c r="DR45" s="406"/>
      <c r="DS45" s="416"/>
      <c r="DT45" s="416"/>
      <c r="DU45" s="416"/>
      <c r="DV45" s="416"/>
      <c r="DW45" s="416"/>
      <c r="DX45" s="416"/>
      <c r="DY45" s="406"/>
      <c r="DZ45" s="406"/>
      <c r="EA45" s="406"/>
      <c r="EB45" s="406"/>
      <c r="EC45" s="406"/>
      <c r="ED45" s="406"/>
      <c r="EE45" s="406"/>
      <c r="EF45" s="416"/>
      <c r="EG45" s="416"/>
      <c r="EH45" s="416"/>
      <c r="EI45" s="416"/>
      <c r="EJ45" s="416"/>
      <c r="EK45" s="416"/>
      <c r="EL45" s="143"/>
      <c r="EM45" s="119">
        <f t="shared" si="0"/>
        <v>0</v>
      </c>
    </row>
    <row r="46" spans="1:144" s="118" customFormat="1" ht="12.75" x14ac:dyDescent="0.2">
      <c r="A46" s="431" t="s">
        <v>1125</v>
      </c>
      <c r="B46" s="431"/>
      <c r="C46" s="431"/>
      <c r="D46" s="431"/>
      <c r="E46" s="431"/>
      <c r="F46" s="431"/>
      <c r="G46" s="431"/>
      <c r="H46" s="431"/>
      <c r="I46" s="431"/>
      <c r="J46" s="431"/>
      <c r="K46" s="431"/>
      <c r="L46" s="431"/>
      <c r="M46" s="431"/>
      <c r="N46" s="431"/>
      <c r="O46" s="431"/>
      <c r="P46" s="431"/>
      <c r="Q46" s="431"/>
      <c r="R46" s="431"/>
      <c r="S46" s="431"/>
      <c r="T46" s="432" t="s">
        <v>1122</v>
      </c>
      <c r="U46" s="433"/>
      <c r="V46" s="433"/>
      <c r="W46" s="433"/>
      <c r="X46" s="434"/>
      <c r="Y46" s="419"/>
      <c r="Z46" s="406"/>
      <c r="AA46" s="406"/>
      <c r="AB46" s="406"/>
      <c r="AC46" s="406"/>
      <c r="AD46" s="406"/>
      <c r="AE46" s="406"/>
      <c r="AF46" s="416" t="str">
        <f>IF(Y46=0," ",Y46/$Y$68*100%)</f>
        <v xml:space="preserve"> </v>
      </c>
      <c r="AG46" s="416"/>
      <c r="AH46" s="416"/>
      <c r="AI46" s="416"/>
      <c r="AJ46" s="416"/>
      <c r="AK46" s="416"/>
      <c r="AL46" s="406"/>
      <c r="AM46" s="406"/>
      <c r="AN46" s="406"/>
      <c r="AO46" s="406"/>
      <c r="AP46" s="406"/>
      <c r="AQ46" s="406"/>
      <c r="AR46" s="406"/>
      <c r="AS46" s="416" t="str">
        <f>IF(AL46=0," ",AL46/Y68*100%)</f>
        <v xml:space="preserve"> </v>
      </c>
      <c r="AT46" s="416"/>
      <c r="AU46" s="416"/>
      <c r="AV46" s="416"/>
      <c r="AW46" s="416"/>
      <c r="AX46" s="416"/>
      <c r="AY46" s="406"/>
      <c r="AZ46" s="406"/>
      <c r="BA46" s="406"/>
      <c r="BB46" s="406"/>
      <c r="BC46" s="406"/>
      <c r="BD46" s="406"/>
      <c r="BE46" s="406"/>
      <c r="BF46" s="415" t="str">
        <f t="shared" ref="BF46" si="35">IF(AY46=0," ",AY46/$Y$68*100%)</f>
        <v xml:space="preserve"> </v>
      </c>
      <c r="BG46" s="415"/>
      <c r="BH46" s="415"/>
      <c r="BI46" s="415"/>
      <c r="BJ46" s="415"/>
      <c r="BK46" s="415"/>
      <c r="BL46" s="406"/>
      <c r="BM46" s="406"/>
      <c r="BN46" s="406"/>
      <c r="BO46" s="406"/>
      <c r="BP46" s="406"/>
      <c r="BQ46" s="406"/>
      <c r="BR46" s="406"/>
      <c r="BS46" s="406"/>
      <c r="BT46" s="406"/>
      <c r="BU46" s="406"/>
      <c r="BV46" s="406"/>
      <c r="BW46" s="406"/>
      <c r="BX46" s="406"/>
      <c r="BY46" s="406"/>
      <c r="BZ46" s="406"/>
      <c r="CA46" s="406"/>
      <c r="CB46" s="406"/>
      <c r="CC46" s="406"/>
      <c r="CD46" s="406"/>
      <c r="CE46" s="406"/>
      <c r="CF46" s="415" t="str">
        <f t="shared" ref="CF46" si="36">IF(BY46=0," ",BY46/$Y$68*100%)</f>
        <v xml:space="preserve"> </v>
      </c>
      <c r="CG46" s="415"/>
      <c r="CH46" s="415"/>
      <c r="CI46" s="415"/>
      <c r="CJ46" s="415"/>
      <c r="CK46" s="415"/>
      <c r="CL46" s="406"/>
      <c r="CM46" s="406"/>
      <c r="CN46" s="406"/>
      <c r="CO46" s="406"/>
      <c r="CP46" s="406"/>
      <c r="CQ46" s="406"/>
      <c r="CR46" s="406"/>
      <c r="CS46" s="406"/>
      <c r="CT46" s="406"/>
      <c r="CU46" s="406"/>
      <c r="CV46" s="406"/>
      <c r="CW46" s="406"/>
      <c r="CX46" s="406"/>
      <c r="CY46" s="406"/>
      <c r="CZ46" s="406"/>
      <c r="DA46" s="406"/>
      <c r="DB46" s="406"/>
      <c r="DC46" s="406"/>
      <c r="DD46" s="406"/>
      <c r="DE46" s="406"/>
      <c r="DF46" s="415" t="str">
        <f t="shared" ref="DF46" si="37">IF(CY46=0," ",CY46/$Y$68*100%)</f>
        <v xml:space="preserve"> </v>
      </c>
      <c r="DG46" s="415"/>
      <c r="DH46" s="415"/>
      <c r="DI46" s="415"/>
      <c r="DJ46" s="415"/>
      <c r="DK46" s="415"/>
      <c r="DL46" s="406"/>
      <c r="DM46" s="406"/>
      <c r="DN46" s="406"/>
      <c r="DO46" s="406"/>
      <c r="DP46" s="406"/>
      <c r="DQ46" s="406"/>
      <c r="DR46" s="406"/>
      <c r="DS46" s="416" t="str">
        <f t="shared" ref="DS46" si="38">IF(DL46=0," ",DL46/$Y$68*100%)</f>
        <v xml:space="preserve"> </v>
      </c>
      <c r="DT46" s="416"/>
      <c r="DU46" s="416"/>
      <c r="DV46" s="416"/>
      <c r="DW46" s="416"/>
      <c r="DX46" s="416"/>
      <c r="DY46" s="406"/>
      <c r="DZ46" s="406"/>
      <c r="EA46" s="406"/>
      <c r="EB46" s="406"/>
      <c r="EC46" s="406"/>
      <c r="ED46" s="406"/>
      <c r="EE46" s="406"/>
      <c r="EF46" s="416" t="str">
        <f t="shared" ref="EF46" si="39">IF(DY46=0," ",DY46/$Y$68*100%)</f>
        <v xml:space="preserve"> </v>
      </c>
      <c r="EG46" s="416"/>
      <c r="EH46" s="416"/>
      <c r="EI46" s="416"/>
      <c r="EJ46" s="416"/>
      <c r="EK46" s="416"/>
      <c r="EL46" s="143"/>
      <c r="EM46" s="119">
        <f t="shared" si="0"/>
        <v>0</v>
      </c>
    </row>
    <row r="47" spans="1:144" s="118" customFormat="1" ht="12.75" x14ac:dyDescent="0.2">
      <c r="A47" s="423" t="s">
        <v>1126</v>
      </c>
      <c r="B47" s="423"/>
      <c r="C47" s="423"/>
      <c r="D47" s="423"/>
      <c r="E47" s="423"/>
      <c r="F47" s="423"/>
      <c r="G47" s="423"/>
      <c r="H47" s="423"/>
      <c r="I47" s="423"/>
      <c r="J47" s="423"/>
      <c r="K47" s="423"/>
      <c r="L47" s="423"/>
      <c r="M47" s="423"/>
      <c r="N47" s="423"/>
      <c r="O47" s="423"/>
      <c r="P47" s="423"/>
      <c r="Q47" s="423"/>
      <c r="R47" s="423"/>
      <c r="S47" s="423"/>
      <c r="T47" s="435"/>
      <c r="U47" s="436"/>
      <c r="V47" s="436"/>
      <c r="W47" s="436"/>
      <c r="X47" s="437"/>
      <c r="Y47" s="406"/>
      <c r="Z47" s="406"/>
      <c r="AA47" s="406"/>
      <c r="AB47" s="406"/>
      <c r="AC47" s="406"/>
      <c r="AD47" s="406"/>
      <c r="AE47" s="406"/>
      <c r="AF47" s="416"/>
      <c r="AG47" s="416"/>
      <c r="AH47" s="416"/>
      <c r="AI47" s="416"/>
      <c r="AJ47" s="416"/>
      <c r="AK47" s="416"/>
      <c r="AL47" s="406"/>
      <c r="AM47" s="406"/>
      <c r="AN47" s="406"/>
      <c r="AO47" s="406"/>
      <c r="AP47" s="406"/>
      <c r="AQ47" s="406"/>
      <c r="AR47" s="406"/>
      <c r="AS47" s="416"/>
      <c r="AT47" s="416"/>
      <c r="AU47" s="416"/>
      <c r="AV47" s="416"/>
      <c r="AW47" s="416"/>
      <c r="AX47" s="416"/>
      <c r="AY47" s="406"/>
      <c r="AZ47" s="406"/>
      <c r="BA47" s="406"/>
      <c r="BB47" s="406"/>
      <c r="BC47" s="406"/>
      <c r="BD47" s="406"/>
      <c r="BE47" s="406"/>
      <c r="BF47" s="416"/>
      <c r="BG47" s="416"/>
      <c r="BH47" s="416"/>
      <c r="BI47" s="416"/>
      <c r="BJ47" s="416"/>
      <c r="BK47" s="416"/>
      <c r="BL47" s="406"/>
      <c r="BM47" s="406"/>
      <c r="BN47" s="406"/>
      <c r="BO47" s="406"/>
      <c r="BP47" s="406"/>
      <c r="BQ47" s="406"/>
      <c r="BR47" s="406"/>
      <c r="BS47" s="406"/>
      <c r="BT47" s="406"/>
      <c r="BU47" s="406"/>
      <c r="BV47" s="406"/>
      <c r="BW47" s="406"/>
      <c r="BX47" s="406"/>
      <c r="BY47" s="406"/>
      <c r="BZ47" s="406"/>
      <c r="CA47" s="406"/>
      <c r="CB47" s="406"/>
      <c r="CC47" s="406"/>
      <c r="CD47" s="406"/>
      <c r="CE47" s="406"/>
      <c r="CF47" s="416"/>
      <c r="CG47" s="416"/>
      <c r="CH47" s="416"/>
      <c r="CI47" s="416"/>
      <c r="CJ47" s="416"/>
      <c r="CK47" s="416"/>
      <c r="CL47" s="406"/>
      <c r="CM47" s="406"/>
      <c r="CN47" s="406"/>
      <c r="CO47" s="406"/>
      <c r="CP47" s="406"/>
      <c r="CQ47" s="406"/>
      <c r="CR47" s="406"/>
      <c r="CS47" s="406"/>
      <c r="CT47" s="406"/>
      <c r="CU47" s="406"/>
      <c r="CV47" s="406"/>
      <c r="CW47" s="406"/>
      <c r="CX47" s="406"/>
      <c r="CY47" s="406"/>
      <c r="CZ47" s="406"/>
      <c r="DA47" s="406"/>
      <c r="DB47" s="406"/>
      <c r="DC47" s="406"/>
      <c r="DD47" s="406"/>
      <c r="DE47" s="406"/>
      <c r="DF47" s="416"/>
      <c r="DG47" s="416"/>
      <c r="DH47" s="416"/>
      <c r="DI47" s="416"/>
      <c r="DJ47" s="416"/>
      <c r="DK47" s="416"/>
      <c r="DL47" s="406"/>
      <c r="DM47" s="406"/>
      <c r="DN47" s="406"/>
      <c r="DO47" s="406"/>
      <c r="DP47" s="406"/>
      <c r="DQ47" s="406"/>
      <c r="DR47" s="406"/>
      <c r="DS47" s="416"/>
      <c r="DT47" s="416"/>
      <c r="DU47" s="416"/>
      <c r="DV47" s="416"/>
      <c r="DW47" s="416"/>
      <c r="DX47" s="416"/>
      <c r="DY47" s="406"/>
      <c r="DZ47" s="406"/>
      <c r="EA47" s="406"/>
      <c r="EB47" s="406"/>
      <c r="EC47" s="406"/>
      <c r="ED47" s="406"/>
      <c r="EE47" s="406"/>
      <c r="EF47" s="416"/>
      <c r="EG47" s="416"/>
      <c r="EH47" s="416"/>
      <c r="EI47" s="416"/>
      <c r="EJ47" s="416"/>
      <c r="EK47" s="416"/>
      <c r="EL47" s="143"/>
      <c r="EM47" s="119">
        <f t="shared" si="0"/>
        <v>0</v>
      </c>
    </row>
    <row r="48" spans="1:144" s="118" customFormat="1" ht="12.75" x14ac:dyDescent="0.2">
      <c r="A48" s="431" t="s">
        <v>1127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2" t="s">
        <v>1123</v>
      </c>
      <c r="U48" s="433"/>
      <c r="V48" s="433"/>
      <c r="W48" s="433"/>
      <c r="X48" s="434"/>
      <c r="Y48" s="419">
        <f>SUMIFS(Налоги!$H:$H,Налоги!$A:$A,$EL$3)</f>
        <v>0</v>
      </c>
      <c r="Z48" s="419"/>
      <c r="AA48" s="419"/>
      <c r="AB48" s="419"/>
      <c r="AC48" s="419"/>
      <c r="AD48" s="419"/>
      <c r="AE48" s="419"/>
      <c r="AF48" s="416" t="str">
        <f>IF(Y48=0," ",Y48/$Y$68*100%)</f>
        <v xml:space="preserve"> </v>
      </c>
      <c r="AG48" s="416"/>
      <c r="AH48" s="416"/>
      <c r="AI48" s="416"/>
      <c r="AJ48" s="416"/>
      <c r="AK48" s="416"/>
      <c r="AL48" s="419">
        <f>SUMIFS(Налоги!$I:$I,Налоги!$A:$A,$EL$3)</f>
        <v>0</v>
      </c>
      <c r="AM48" s="419"/>
      <c r="AN48" s="419"/>
      <c r="AO48" s="419"/>
      <c r="AP48" s="419"/>
      <c r="AQ48" s="419"/>
      <c r="AR48" s="419"/>
      <c r="AS48" s="416" t="str">
        <f>IF(AL48=0," ",AL48/Y68*100%)</f>
        <v xml:space="preserve"> </v>
      </c>
      <c r="AT48" s="416"/>
      <c r="AU48" s="416"/>
      <c r="AV48" s="416"/>
      <c r="AW48" s="416"/>
      <c r="AX48" s="416"/>
      <c r="AY48" s="406"/>
      <c r="AZ48" s="406"/>
      <c r="BA48" s="406"/>
      <c r="BB48" s="406"/>
      <c r="BC48" s="406"/>
      <c r="BD48" s="406"/>
      <c r="BE48" s="406"/>
      <c r="BF48" s="415" t="str">
        <f t="shared" ref="BF48" si="40">IF(AY48=0," ",AY48/$Y$68*100%)</f>
        <v xml:space="preserve"> </v>
      </c>
      <c r="BG48" s="415"/>
      <c r="BH48" s="415"/>
      <c r="BI48" s="415"/>
      <c r="BJ48" s="415"/>
      <c r="BK48" s="415"/>
      <c r="BL48" s="406"/>
      <c r="BM48" s="406"/>
      <c r="BN48" s="406"/>
      <c r="BO48" s="406"/>
      <c r="BP48" s="406"/>
      <c r="BQ48" s="406"/>
      <c r="BR48" s="406"/>
      <c r="BS48" s="406"/>
      <c r="BT48" s="406"/>
      <c r="BU48" s="406"/>
      <c r="BV48" s="406"/>
      <c r="BW48" s="406"/>
      <c r="BX48" s="406"/>
      <c r="BY48" s="406"/>
      <c r="BZ48" s="406"/>
      <c r="CA48" s="406"/>
      <c r="CB48" s="406"/>
      <c r="CC48" s="406"/>
      <c r="CD48" s="406"/>
      <c r="CE48" s="406"/>
      <c r="CF48" s="415" t="str">
        <f t="shared" ref="CF48" si="41">IF(BY48=0," ",BY48/$Y$68*100%)</f>
        <v xml:space="preserve"> </v>
      </c>
      <c r="CG48" s="415"/>
      <c r="CH48" s="415"/>
      <c r="CI48" s="415"/>
      <c r="CJ48" s="415"/>
      <c r="CK48" s="415"/>
      <c r="CL48" s="406"/>
      <c r="CM48" s="406"/>
      <c r="CN48" s="406"/>
      <c r="CO48" s="406"/>
      <c r="CP48" s="406"/>
      <c r="CQ48" s="406"/>
      <c r="CR48" s="406"/>
      <c r="CS48" s="406"/>
      <c r="CT48" s="406"/>
      <c r="CU48" s="406"/>
      <c r="CV48" s="406"/>
      <c r="CW48" s="406"/>
      <c r="CX48" s="406"/>
      <c r="CY48" s="438">
        <f>SUMIFS(Налоги!$J:$J,Налоги!$A:$A,$EL$3)</f>
        <v>0</v>
      </c>
      <c r="CZ48" s="438"/>
      <c r="DA48" s="438"/>
      <c r="DB48" s="438"/>
      <c r="DC48" s="438"/>
      <c r="DD48" s="438"/>
      <c r="DE48" s="438"/>
      <c r="DF48" s="415" t="str">
        <f t="shared" ref="DF48" si="42">IF(CY48=0," ",CY48/$Y$68*100%)</f>
        <v xml:space="preserve"> </v>
      </c>
      <c r="DG48" s="415"/>
      <c r="DH48" s="415"/>
      <c r="DI48" s="415"/>
      <c r="DJ48" s="415"/>
      <c r="DK48" s="415"/>
      <c r="DL48" s="419">
        <f>SUMIFS(Налоги!$J:$J,Налоги!$A:$A,$EL$3)</f>
        <v>0</v>
      </c>
      <c r="DM48" s="406"/>
      <c r="DN48" s="406"/>
      <c r="DO48" s="406"/>
      <c r="DP48" s="406"/>
      <c r="DQ48" s="406"/>
      <c r="DR48" s="406"/>
      <c r="DS48" s="416" t="str">
        <f t="shared" ref="DS48" si="43">IF(DL48=0," ",DL48/$Y$68*100%)</f>
        <v xml:space="preserve"> </v>
      </c>
      <c r="DT48" s="416"/>
      <c r="DU48" s="416"/>
      <c r="DV48" s="416"/>
      <c r="DW48" s="416"/>
      <c r="DX48" s="416"/>
      <c r="DY48" s="406"/>
      <c r="DZ48" s="406"/>
      <c r="EA48" s="406"/>
      <c r="EB48" s="406"/>
      <c r="EC48" s="406"/>
      <c r="ED48" s="406"/>
      <c r="EE48" s="406"/>
      <c r="EF48" s="416" t="str">
        <f t="shared" ref="EF48" si="44">IF(DY48=0," ",DY48/$Y$68*100%)</f>
        <v xml:space="preserve"> </v>
      </c>
      <c r="EG48" s="416"/>
      <c r="EH48" s="416"/>
      <c r="EI48" s="416"/>
      <c r="EJ48" s="416"/>
      <c r="EK48" s="416"/>
      <c r="EL48" s="142">
        <f>IF((AL48+AL50+AL51+AL53)&gt;AL39,"ВНИМАНИЕ НАЛОГИ",0)</f>
        <v>0</v>
      </c>
      <c r="EM48" s="119">
        <f>AL48+AY48+BY48+CY48</f>
        <v>0</v>
      </c>
      <c r="EN48" s="118" t="b">
        <f>EM48=Y48</f>
        <v>1</v>
      </c>
    </row>
    <row r="49" spans="1:144" s="118" customFormat="1" ht="12.75" x14ac:dyDescent="0.2">
      <c r="A49" s="423" t="s">
        <v>1128</v>
      </c>
      <c r="B49" s="423"/>
      <c r="C49" s="423"/>
      <c r="D49" s="423"/>
      <c r="E49" s="423"/>
      <c r="F49" s="423"/>
      <c r="G49" s="423"/>
      <c r="H49" s="423"/>
      <c r="I49" s="423"/>
      <c r="J49" s="423"/>
      <c r="K49" s="423"/>
      <c r="L49" s="423"/>
      <c r="M49" s="423"/>
      <c r="N49" s="423"/>
      <c r="O49" s="423"/>
      <c r="P49" s="423"/>
      <c r="Q49" s="423"/>
      <c r="R49" s="423"/>
      <c r="S49" s="423"/>
      <c r="T49" s="435"/>
      <c r="U49" s="436"/>
      <c r="V49" s="436"/>
      <c r="W49" s="436"/>
      <c r="X49" s="437"/>
      <c r="Y49" s="419"/>
      <c r="Z49" s="419"/>
      <c r="AA49" s="419"/>
      <c r="AB49" s="419"/>
      <c r="AC49" s="419"/>
      <c r="AD49" s="419"/>
      <c r="AE49" s="419"/>
      <c r="AF49" s="416"/>
      <c r="AG49" s="416"/>
      <c r="AH49" s="416"/>
      <c r="AI49" s="416"/>
      <c r="AJ49" s="416"/>
      <c r="AK49" s="416"/>
      <c r="AL49" s="419"/>
      <c r="AM49" s="419"/>
      <c r="AN49" s="419"/>
      <c r="AO49" s="419"/>
      <c r="AP49" s="419"/>
      <c r="AQ49" s="419"/>
      <c r="AR49" s="419"/>
      <c r="AS49" s="416"/>
      <c r="AT49" s="416"/>
      <c r="AU49" s="416"/>
      <c r="AV49" s="416"/>
      <c r="AW49" s="416"/>
      <c r="AX49" s="416"/>
      <c r="AY49" s="406"/>
      <c r="AZ49" s="406"/>
      <c r="BA49" s="406"/>
      <c r="BB49" s="406"/>
      <c r="BC49" s="406"/>
      <c r="BD49" s="406"/>
      <c r="BE49" s="406"/>
      <c r="BF49" s="416"/>
      <c r="BG49" s="416"/>
      <c r="BH49" s="416"/>
      <c r="BI49" s="416"/>
      <c r="BJ49" s="416"/>
      <c r="BK49" s="416"/>
      <c r="BL49" s="406"/>
      <c r="BM49" s="406"/>
      <c r="BN49" s="406"/>
      <c r="BO49" s="406"/>
      <c r="BP49" s="406"/>
      <c r="BQ49" s="406"/>
      <c r="BR49" s="406"/>
      <c r="BS49" s="406"/>
      <c r="BT49" s="406"/>
      <c r="BU49" s="406"/>
      <c r="BV49" s="406"/>
      <c r="BW49" s="406"/>
      <c r="BX49" s="406"/>
      <c r="BY49" s="406"/>
      <c r="BZ49" s="406"/>
      <c r="CA49" s="406"/>
      <c r="CB49" s="406"/>
      <c r="CC49" s="406"/>
      <c r="CD49" s="406"/>
      <c r="CE49" s="406"/>
      <c r="CF49" s="416"/>
      <c r="CG49" s="416"/>
      <c r="CH49" s="416"/>
      <c r="CI49" s="416"/>
      <c r="CJ49" s="416"/>
      <c r="CK49" s="416"/>
      <c r="CL49" s="406"/>
      <c r="CM49" s="406"/>
      <c r="CN49" s="406"/>
      <c r="CO49" s="406"/>
      <c r="CP49" s="406"/>
      <c r="CQ49" s="406"/>
      <c r="CR49" s="406"/>
      <c r="CS49" s="406"/>
      <c r="CT49" s="406"/>
      <c r="CU49" s="406"/>
      <c r="CV49" s="406"/>
      <c r="CW49" s="406"/>
      <c r="CX49" s="406"/>
      <c r="CY49" s="438"/>
      <c r="CZ49" s="438"/>
      <c r="DA49" s="438"/>
      <c r="DB49" s="438"/>
      <c r="DC49" s="438"/>
      <c r="DD49" s="438"/>
      <c r="DE49" s="438"/>
      <c r="DF49" s="416"/>
      <c r="DG49" s="416"/>
      <c r="DH49" s="416"/>
      <c r="DI49" s="416"/>
      <c r="DJ49" s="416"/>
      <c r="DK49" s="416"/>
      <c r="DL49" s="406"/>
      <c r="DM49" s="406"/>
      <c r="DN49" s="406"/>
      <c r="DO49" s="406"/>
      <c r="DP49" s="406"/>
      <c r="DQ49" s="406"/>
      <c r="DR49" s="406"/>
      <c r="DS49" s="416"/>
      <c r="DT49" s="416"/>
      <c r="DU49" s="416"/>
      <c r="DV49" s="416"/>
      <c r="DW49" s="416"/>
      <c r="DX49" s="416"/>
      <c r="DY49" s="406"/>
      <c r="DZ49" s="406"/>
      <c r="EA49" s="406"/>
      <c r="EB49" s="406"/>
      <c r="EC49" s="406"/>
      <c r="ED49" s="406"/>
      <c r="EE49" s="406"/>
      <c r="EF49" s="416"/>
      <c r="EG49" s="416"/>
      <c r="EH49" s="416"/>
      <c r="EI49" s="416"/>
      <c r="EJ49" s="416"/>
      <c r="EK49" s="416"/>
      <c r="EL49" s="142">
        <f>IF((CY48+CY50+CY51+CY53)&gt;CY39,"ВНИМАНИЕ НАЛОГИ КВФО 2",0)</f>
        <v>0</v>
      </c>
      <c r="EM49" s="119">
        <f>AL49+AY49+BY49+CY49</f>
        <v>0</v>
      </c>
    </row>
    <row r="50" spans="1:144" s="118" customFormat="1" ht="15" customHeight="1" x14ac:dyDescent="0.2">
      <c r="A50" s="423" t="s">
        <v>1105</v>
      </c>
      <c r="B50" s="423"/>
      <c r="C50" s="423"/>
      <c r="D50" s="423"/>
      <c r="E50" s="423"/>
      <c r="F50" s="423"/>
      <c r="G50" s="423"/>
      <c r="H50" s="423"/>
      <c r="I50" s="423"/>
      <c r="J50" s="423"/>
      <c r="K50" s="423"/>
      <c r="L50" s="423"/>
      <c r="M50" s="423"/>
      <c r="N50" s="423"/>
      <c r="O50" s="423"/>
      <c r="P50" s="423"/>
      <c r="Q50" s="423"/>
      <c r="R50" s="423"/>
      <c r="S50" s="423"/>
      <c r="T50" s="402" t="s">
        <v>1124</v>
      </c>
      <c r="U50" s="403"/>
      <c r="V50" s="403"/>
      <c r="W50" s="403"/>
      <c r="X50" s="403"/>
      <c r="Y50" s="419">
        <f>SUMIFS(Налоги!$E:$E,Налоги!$A:$A,$EL$3)</f>
        <v>50433</v>
      </c>
      <c r="Z50" s="419"/>
      <c r="AA50" s="419"/>
      <c r="AB50" s="419"/>
      <c r="AC50" s="419"/>
      <c r="AD50" s="419"/>
      <c r="AE50" s="419"/>
      <c r="AF50" s="416">
        <f>IF(Y50=0," ",Y50/$Y$68*100%)</f>
        <v>1.1000000000000001E-3</v>
      </c>
      <c r="AG50" s="416"/>
      <c r="AH50" s="416"/>
      <c r="AI50" s="416"/>
      <c r="AJ50" s="416"/>
      <c r="AK50" s="416"/>
      <c r="AL50" s="419">
        <f>SUMIFS(Налоги!$F:$F,Налоги!$A:$A,$EL$3)</f>
        <v>50433</v>
      </c>
      <c r="AM50" s="419"/>
      <c r="AN50" s="419"/>
      <c r="AO50" s="419"/>
      <c r="AP50" s="419"/>
      <c r="AQ50" s="419"/>
      <c r="AR50" s="419"/>
      <c r="AS50" s="416">
        <f>IF(AL50=0," ",AL50/Y68*100%)</f>
        <v>1.1000000000000001E-3</v>
      </c>
      <c r="AT50" s="416"/>
      <c r="AU50" s="416"/>
      <c r="AV50" s="416"/>
      <c r="AW50" s="416"/>
      <c r="AX50" s="416"/>
      <c r="AY50" s="406"/>
      <c r="AZ50" s="406"/>
      <c r="BA50" s="406"/>
      <c r="BB50" s="406"/>
      <c r="BC50" s="406"/>
      <c r="BD50" s="406"/>
      <c r="BE50" s="406"/>
      <c r="BF50" s="416" t="str">
        <f t="shared" ref="BF50:BF52" si="45">IF(AY50=0," ",AY50/$Y$68*100%)</f>
        <v xml:space="preserve"> </v>
      </c>
      <c r="BG50" s="416"/>
      <c r="BH50" s="416"/>
      <c r="BI50" s="416"/>
      <c r="BJ50" s="416"/>
      <c r="BK50" s="416"/>
      <c r="BL50" s="406"/>
      <c r="BM50" s="406"/>
      <c r="BN50" s="406"/>
      <c r="BO50" s="406"/>
      <c r="BP50" s="406"/>
      <c r="BQ50" s="406"/>
      <c r="BR50" s="406"/>
      <c r="BS50" s="406"/>
      <c r="BT50" s="406"/>
      <c r="BU50" s="406"/>
      <c r="BV50" s="406"/>
      <c r="BW50" s="406"/>
      <c r="BX50" s="406"/>
      <c r="BY50" s="406"/>
      <c r="BZ50" s="406"/>
      <c r="CA50" s="406"/>
      <c r="CB50" s="406"/>
      <c r="CC50" s="406"/>
      <c r="CD50" s="406"/>
      <c r="CE50" s="406"/>
      <c r="CF50" s="416" t="str">
        <f t="shared" ref="CF50:CF53" si="46">IF(BY50=0," ",BY50/$Y$68*100%)</f>
        <v xml:space="preserve"> </v>
      </c>
      <c r="CG50" s="416"/>
      <c r="CH50" s="416"/>
      <c r="CI50" s="416"/>
      <c r="CJ50" s="416"/>
      <c r="CK50" s="416"/>
      <c r="CL50" s="406"/>
      <c r="CM50" s="406"/>
      <c r="CN50" s="406"/>
      <c r="CO50" s="406"/>
      <c r="CP50" s="406"/>
      <c r="CQ50" s="406"/>
      <c r="CR50" s="406"/>
      <c r="CS50" s="406"/>
      <c r="CT50" s="406"/>
      <c r="CU50" s="406"/>
      <c r="CV50" s="406"/>
      <c r="CW50" s="406"/>
      <c r="CX50" s="406"/>
      <c r="CY50" s="438">
        <f>SUMIFS(Налоги!$G:$G,Налоги!$A:$A,$EL$3)</f>
        <v>0</v>
      </c>
      <c r="CZ50" s="438"/>
      <c r="DA50" s="438"/>
      <c r="DB50" s="438"/>
      <c r="DC50" s="438"/>
      <c r="DD50" s="438"/>
      <c r="DE50" s="438"/>
      <c r="DF50" s="416" t="str">
        <f t="shared" ref="DF50:DF53" si="47">IF(CY50=0," ",CY50/$Y$68*100%)</f>
        <v xml:space="preserve"> </v>
      </c>
      <c r="DG50" s="416"/>
      <c r="DH50" s="416"/>
      <c r="DI50" s="416"/>
      <c r="DJ50" s="416"/>
      <c r="DK50" s="416"/>
      <c r="DL50" s="438">
        <f>SUMIFS(Налоги!$G:$G,Налоги!$A:$A,$EL$3)</f>
        <v>0</v>
      </c>
      <c r="DM50" s="438"/>
      <c r="DN50" s="438"/>
      <c r="DO50" s="438"/>
      <c r="DP50" s="438"/>
      <c r="DQ50" s="438"/>
      <c r="DR50" s="438"/>
      <c r="DS50" s="416" t="str">
        <f t="shared" ref="DS50:DS52" si="48">IF(DL50=0," ",DL50/$Y$68*100%)</f>
        <v xml:space="preserve"> </v>
      </c>
      <c r="DT50" s="416"/>
      <c r="DU50" s="416"/>
      <c r="DV50" s="416"/>
      <c r="DW50" s="416"/>
      <c r="DX50" s="416"/>
      <c r="DY50" s="406"/>
      <c r="DZ50" s="406"/>
      <c r="EA50" s="406"/>
      <c r="EB50" s="406"/>
      <c r="EC50" s="406"/>
      <c r="ED50" s="406"/>
      <c r="EE50" s="406"/>
      <c r="EF50" s="416" t="str">
        <f t="shared" ref="EF50:EF54" si="49">IF(DY50=0," ",DY50/$Y$68*100%)</f>
        <v xml:space="preserve"> </v>
      </c>
      <c r="EG50" s="416"/>
      <c r="EH50" s="416"/>
      <c r="EI50" s="416"/>
      <c r="EJ50" s="416"/>
      <c r="EK50" s="416"/>
      <c r="EL50" s="142">
        <f>IF((Y48+Y50+Y51+Y53)&gt;Y39,"ВНИМАНИЕ НАЛОГИ КВФО 2",0)</f>
        <v>0</v>
      </c>
      <c r="EM50" s="119">
        <f>AL50+AY50+BY50+CY50</f>
        <v>50433</v>
      </c>
      <c r="EN50" s="118" t="b">
        <f>EM50=Y50</f>
        <v>1</v>
      </c>
    </row>
    <row r="51" spans="1:144" s="118" customFormat="1" ht="15" customHeight="1" x14ac:dyDescent="0.2">
      <c r="A51" s="423" t="s">
        <v>1106</v>
      </c>
      <c r="B51" s="423"/>
      <c r="C51" s="423"/>
      <c r="D51" s="423"/>
      <c r="E51" s="423"/>
      <c r="F51" s="423"/>
      <c r="G51" s="423"/>
      <c r="H51" s="423"/>
      <c r="I51" s="423"/>
      <c r="J51" s="423"/>
      <c r="K51" s="423"/>
      <c r="L51" s="423"/>
      <c r="M51" s="423"/>
      <c r="N51" s="423"/>
      <c r="O51" s="423"/>
      <c r="P51" s="423"/>
      <c r="Q51" s="423"/>
      <c r="R51" s="423"/>
      <c r="S51" s="423"/>
      <c r="T51" s="402" t="s">
        <v>1111</v>
      </c>
      <c r="U51" s="403"/>
      <c r="V51" s="403"/>
      <c r="W51" s="403"/>
      <c r="X51" s="403"/>
      <c r="Y51" s="419">
        <f>SUMIFS(Налоги!$B:$B,Налоги!$A:$A,$EL$3)</f>
        <v>0</v>
      </c>
      <c r="Z51" s="419"/>
      <c r="AA51" s="419"/>
      <c r="AB51" s="419"/>
      <c r="AC51" s="419"/>
      <c r="AD51" s="419"/>
      <c r="AE51" s="419"/>
      <c r="AF51" s="416" t="str">
        <f>IF(Y51=0," ",Y51/$Y$68*100%)</f>
        <v xml:space="preserve"> </v>
      </c>
      <c r="AG51" s="416"/>
      <c r="AH51" s="416"/>
      <c r="AI51" s="416"/>
      <c r="AJ51" s="416"/>
      <c r="AK51" s="416"/>
      <c r="AL51" s="419">
        <f>SUMIFS(Налоги!$C:$C,Налоги!$A:$A,$EL$3)</f>
        <v>0</v>
      </c>
      <c r="AM51" s="419"/>
      <c r="AN51" s="419"/>
      <c r="AO51" s="419"/>
      <c r="AP51" s="419"/>
      <c r="AQ51" s="419"/>
      <c r="AR51" s="419"/>
      <c r="AS51" s="416" t="str">
        <f>IF(AL51=0," ",AL51/Y68*100%)</f>
        <v xml:space="preserve"> </v>
      </c>
      <c r="AT51" s="416"/>
      <c r="AU51" s="416"/>
      <c r="AV51" s="416"/>
      <c r="AW51" s="416"/>
      <c r="AX51" s="416"/>
      <c r="AY51" s="406"/>
      <c r="AZ51" s="406"/>
      <c r="BA51" s="406"/>
      <c r="BB51" s="406"/>
      <c r="BC51" s="406"/>
      <c r="BD51" s="406"/>
      <c r="BE51" s="406"/>
      <c r="BF51" s="416" t="str">
        <f t="shared" si="45"/>
        <v xml:space="preserve"> </v>
      </c>
      <c r="BG51" s="416"/>
      <c r="BH51" s="416"/>
      <c r="BI51" s="416"/>
      <c r="BJ51" s="416"/>
      <c r="BK51" s="416"/>
      <c r="BL51" s="406"/>
      <c r="BM51" s="406"/>
      <c r="BN51" s="406"/>
      <c r="BO51" s="406"/>
      <c r="BP51" s="406"/>
      <c r="BQ51" s="406"/>
      <c r="BR51" s="406"/>
      <c r="BS51" s="406"/>
      <c r="BT51" s="406"/>
      <c r="BU51" s="406"/>
      <c r="BV51" s="406"/>
      <c r="BW51" s="406"/>
      <c r="BX51" s="406"/>
      <c r="BY51" s="406"/>
      <c r="BZ51" s="406"/>
      <c r="CA51" s="406"/>
      <c r="CB51" s="406"/>
      <c r="CC51" s="406"/>
      <c r="CD51" s="406"/>
      <c r="CE51" s="406"/>
      <c r="CF51" s="416" t="str">
        <f t="shared" si="46"/>
        <v xml:space="preserve"> </v>
      </c>
      <c r="CG51" s="416"/>
      <c r="CH51" s="416"/>
      <c r="CI51" s="416"/>
      <c r="CJ51" s="416"/>
      <c r="CK51" s="416"/>
      <c r="CL51" s="406"/>
      <c r="CM51" s="406"/>
      <c r="CN51" s="406"/>
      <c r="CO51" s="406"/>
      <c r="CP51" s="406"/>
      <c r="CQ51" s="406"/>
      <c r="CR51" s="406"/>
      <c r="CS51" s="406"/>
      <c r="CT51" s="406"/>
      <c r="CU51" s="406"/>
      <c r="CV51" s="406"/>
      <c r="CW51" s="406"/>
      <c r="CX51" s="406"/>
      <c r="CY51" s="438">
        <f>SUMIFS(Налоги!$D:$D,Налоги!$A:$A,$EL$3)</f>
        <v>0</v>
      </c>
      <c r="CZ51" s="438"/>
      <c r="DA51" s="438"/>
      <c r="DB51" s="438"/>
      <c r="DC51" s="438"/>
      <c r="DD51" s="438"/>
      <c r="DE51" s="438"/>
      <c r="DF51" s="416" t="str">
        <f t="shared" si="47"/>
        <v xml:space="preserve"> </v>
      </c>
      <c r="DG51" s="416"/>
      <c r="DH51" s="416"/>
      <c r="DI51" s="416"/>
      <c r="DJ51" s="416"/>
      <c r="DK51" s="416"/>
      <c r="DL51" s="438">
        <f>SUMIFS(Налоги!$D:$D,Налоги!$A:$A,$EL$3)</f>
        <v>0</v>
      </c>
      <c r="DM51" s="438"/>
      <c r="DN51" s="438"/>
      <c r="DO51" s="438"/>
      <c r="DP51" s="438"/>
      <c r="DQ51" s="438"/>
      <c r="DR51" s="438"/>
      <c r="DS51" s="416" t="str">
        <f t="shared" si="48"/>
        <v xml:space="preserve"> </v>
      </c>
      <c r="DT51" s="416"/>
      <c r="DU51" s="416"/>
      <c r="DV51" s="416"/>
      <c r="DW51" s="416"/>
      <c r="DX51" s="416"/>
      <c r="DY51" s="406"/>
      <c r="DZ51" s="406"/>
      <c r="EA51" s="406"/>
      <c r="EB51" s="406"/>
      <c r="EC51" s="406"/>
      <c r="ED51" s="406"/>
      <c r="EE51" s="406"/>
      <c r="EF51" s="416" t="str">
        <f t="shared" si="49"/>
        <v xml:space="preserve"> </v>
      </c>
      <c r="EG51" s="416"/>
      <c r="EH51" s="416"/>
      <c r="EI51" s="416"/>
      <c r="EJ51" s="416"/>
      <c r="EK51" s="416"/>
      <c r="EL51" s="143"/>
      <c r="EM51" s="119">
        <f>AL51+AY51+BY51+CY51</f>
        <v>0</v>
      </c>
      <c r="EN51" s="118" t="b">
        <f>EM51=Y51</f>
        <v>1</v>
      </c>
    </row>
    <row r="52" spans="1:144" s="118" customFormat="1" ht="15" customHeight="1" x14ac:dyDescent="0.2">
      <c r="A52" s="423" t="s">
        <v>1107</v>
      </c>
      <c r="B52" s="423"/>
      <c r="C52" s="423"/>
      <c r="D52" s="423"/>
      <c r="E52" s="423"/>
      <c r="F52" s="423"/>
      <c r="G52" s="423"/>
      <c r="H52" s="423"/>
      <c r="I52" s="423"/>
      <c r="J52" s="423"/>
      <c r="K52" s="423"/>
      <c r="L52" s="423"/>
      <c r="M52" s="423"/>
      <c r="N52" s="423"/>
      <c r="O52" s="423"/>
      <c r="P52" s="423"/>
      <c r="Q52" s="423"/>
      <c r="R52" s="423"/>
      <c r="S52" s="423"/>
      <c r="T52" s="402" t="s">
        <v>1110</v>
      </c>
      <c r="U52" s="403"/>
      <c r="V52" s="403"/>
      <c r="W52" s="403"/>
      <c r="X52" s="403"/>
      <c r="Y52" s="419"/>
      <c r="Z52" s="406"/>
      <c r="AA52" s="406"/>
      <c r="AB52" s="406"/>
      <c r="AC52" s="406"/>
      <c r="AD52" s="406"/>
      <c r="AE52" s="406"/>
      <c r="AF52" s="416" t="str">
        <f>IF(Y52=0," ",Y52/$Y$68*100%)</f>
        <v xml:space="preserve"> </v>
      </c>
      <c r="AG52" s="416"/>
      <c r="AH52" s="416"/>
      <c r="AI52" s="416"/>
      <c r="AJ52" s="416"/>
      <c r="AK52" s="416"/>
      <c r="AL52" s="406"/>
      <c r="AM52" s="406"/>
      <c r="AN52" s="406"/>
      <c r="AO52" s="406"/>
      <c r="AP52" s="406"/>
      <c r="AQ52" s="406"/>
      <c r="AR52" s="406"/>
      <c r="AS52" s="416" t="str">
        <f>IF(AL52=0," ",AL52/Y68*100%)</f>
        <v xml:space="preserve"> </v>
      </c>
      <c r="AT52" s="416"/>
      <c r="AU52" s="416"/>
      <c r="AV52" s="416"/>
      <c r="AW52" s="416"/>
      <c r="AX52" s="416"/>
      <c r="AY52" s="406"/>
      <c r="AZ52" s="406"/>
      <c r="BA52" s="406"/>
      <c r="BB52" s="406"/>
      <c r="BC52" s="406"/>
      <c r="BD52" s="406"/>
      <c r="BE52" s="406"/>
      <c r="BF52" s="416" t="str">
        <f t="shared" si="45"/>
        <v xml:space="preserve"> </v>
      </c>
      <c r="BG52" s="416"/>
      <c r="BH52" s="416"/>
      <c r="BI52" s="416"/>
      <c r="BJ52" s="416"/>
      <c r="BK52" s="416"/>
      <c r="BL52" s="406"/>
      <c r="BM52" s="406"/>
      <c r="BN52" s="406"/>
      <c r="BO52" s="406"/>
      <c r="BP52" s="406"/>
      <c r="BQ52" s="406"/>
      <c r="BR52" s="406"/>
      <c r="BS52" s="406"/>
      <c r="BT52" s="406"/>
      <c r="BU52" s="406"/>
      <c r="BV52" s="406"/>
      <c r="BW52" s="406"/>
      <c r="BX52" s="406"/>
      <c r="BY52" s="406"/>
      <c r="BZ52" s="406"/>
      <c r="CA52" s="406"/>
      <c r="CB52" s="406"/>
      <c r="CC52" s="406"/>
      <c r="CD52" s="406"/>
      <c r="CE52" s="406"/>
      <c r="CF52" s="416" t="str">
        <f t="shared" si="46"/>
        <v xml:space="preserve"> </v>
      </c>
      <c r="CG52" s="416"/>
      <c r="CH52" s="416"/>
      <c r="CI52" s="416"/>
      <c r="CJ52" s="416"/>
      <c r="CK52" s="416"/>
      <c r="CL52" s="406"/>
      <c r="CM52" s="406"/>
      <c r="CN52" s="406"/>
      <c r="CO52" s="406"/>
      <c r="CP52" s="406"/>
      <c r="CQ52" s="406"/>
      <c r="CR52" s="406"/>
      <c r="CS52" s="406"/>
      <c r="CT52" s="406"/>
      <c r="CU52" s="406"/>
      <c r="CV52" s="406"/>
      <c r="CW52" s="406"/>
      <c r="CX52" s="406"/>
      <c r="CY52" s="406"/>
      <c r="CZ52" s="406"/>
      <c r="DA52" s="406"/>
      <c r="DB52" s="406"/>
      <c r="DC52" s="406"/>
      <c r="DD52" s="406"/>
      <c r="DE52" s="406"/>
      <c r="DF52" s="416" t="str">
        <f t="shared" si="47"/>
        <v xml:space="preserve"> </v>
      </c>
      <c r="DG52" s="416"/>
      <c r="DH52" s="416"/>
      <c r="DI52" s="416"/>
      <c r="DJ52" s="416"/>
      <c r="DK52" s="416"/>
      <c r="DL52" s="406"/>
      <c r="DM52" s="406"/>
      <c r="DN52" s="406"/>
      <c r="DO52" s="406"/>
      <c r="DP52" s="406"/>
      <c r="DQ52" s="406"/>
      <c r="DR52" s="406"/>
      <c r="DS52" s="416" t="str">
        <f t="shared" si="48"/>
        <v xml:space="preserve"> </v>
      </c>
      <c r="DT52" s="416"/>
      <c r="DU52" s="416"/>
      <c r="DV52" s="416"/>
      <c r="DW52" s="416"/>
      <c r="DX52" s="416"/>
      <c r="DY52" s="406"/>
      <c r="DZ52" s="406"/>
      <c r="EA52" s="406"/>
      <c r="EB52" s="406"/>
      <c r="EC52" s="406"/>
      <c r="ED52" s="406"/>
      <c r="EE52" s="406"/>
      <c r="EF52" s="416" t="str">
        <f t="shared" si="49"/>
        <v xml:space="preserve"> </v>
      </c>
      <c r="EG52" s="416"/>
      <c r="EH52" s="416"/>
      <c r="EI52" s="416"/>
      <c r="EJ52" s="416"/>
      <c r="EK52" s="416"/>
      <c r="EL52" s="143"/>
      <c r="EM52" s="119">
        <f t="shared" si="0"/>
        <v>0</v>
      </c>
    </row>
    <row r="53" spans="1:144" s="118" customFormat="1" ht="22.9" customHeight="1" x14ac:dyDescent="0.2">
      <c r="A53" s="428" t="s">
        <v>1108</v>
      </c>
      <c r="B53" s="428"/>
      <c r="C53" s="428"/>
      <c r="D53" s="428"/>
      <c r="E53" s="428"/>
      <c r="F53" s="428"/>
      <c r="G53" s="428"/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39"/>
      <c r="T53" s="402" t="s">
        <v>1109</v>
      </c>
      <c r="U53" s="403"/>
      <c r="V53" s="403"/>
      <c r="W53" s="403"/>
      <c r="X53" s="403"/>
      <c r="Y53" s="419">
        <f>SUMIFS(Налоги!$K:$K,Налоги!$A:$A,$EL$3)</f>
        <v>0</v>
      </c>
      <c r="Z53" s="419"/>
      <c r="AA53" s="419"/>
      <c r="AB53" s="419"/>
      <c r="AC53" s="419"/>
      <c r="AD53" s="419"/>
      <c r="AE53" s="419"/>
      <c r="AF53" s="416" t="str">
        <f>IF(Y53=0," ",Y53/$Y$68*100%)</f>
        <v xml:space="preserve"> </v>
      </c>
      <c r="AG53" s="416"/>
      <c r="AH53" s="416"/>
      <c r="AI53" s="416"/>
      <c r="AJ53" s="416"/>
      <c r="AK53" s="416"/>
      <c r="AL53" s="419"/>
      <c r="AM53" s="419"/>
      <c r="AN53" s="419"/>
      <c r="AO53" s="419"/>
      <c r="AP53" s="419"/>
      <c r="AQ53" s="419"/>
      <c r="AR53" s="419"/>
      <c r="AS53" s="416" t="str">
        <f>IF(AL53=0," ",AL53/Y68*100%)</f>
        <v xml:space="preserve"> </v>
      </c>
      <c r="AT53" s="416"/>
      <c r="AU53" s="416"/>
      <c r="AV53" s="416"/>
      <c r="AW53" s="416"/>
      <c r="AX53" s="416"/>
      <c r="AY53" s="406"/>
      <c r="AZ53" s="406"/>
      <c r="BA53" s="406"/>
      <c r="BB53" s="406"/>
      <c r="BC53" s="406"/>
      <c r="BD53" s="406"/>
      <c r="BE53" s="406"/>
      <c r="BF53" s="416" t="str">
        <f>IF(AY53=0," ",AY53/$Y$68*100%)</f>
        <v xml:space="preserve"> </v>
      </c>
      <c r="BG53" s="416"/>
      <c r="BH53" s="416"/>
      <c r="BI53" s="416"/>
      <c r="BJ53" s="416"/>
      <c r="BK53" s="416"/>
      <c r="BL53" s="406"/>
      <c r="BM53" s="406"/>
      <c r="BN53" s="406"/>
      <c r="BO53" s="406"/>
      <c r="BP53" s="406"/>
      <c r="BQ53" s="406"/>
      <c r="BR53" s="406"/>
      <c r="BS53" s="406"/>
      <c r="BT53" s="406"/>
      <c r="BU53" s="406"/>
      <c r="BV53" s="406"/>
      <c r="BW53" s="406"/>
      <c r="BX53" s="406"/>
      <c r="BY53" s="406"/>
      <c r="BZ53" s="406"/>
      <c r="CA53" s="406"/>
      <c r="CB53" s="406"/>
      <c r="CC53" s="406"/>
      <c r="CD53" s="406"/>
      <c r="CE53" s="406"/>
      <c r="CF53" s="416" t="str">
        <f t="shared" si="46"/>
        <v xml:space="preserve"> </v>
      </c>
      <c r="CG53" s="416"/>
      <c r="CH53" s="416"/>
      <c r="CI53" s="416"/>
      <c r="CJ53" s="416"/>
      <c r="CK53" s="416"/>
      <c r="CL53" s="406"/>
      <c r="CM53" s="406"/>
      <c r="CN53" s="406"/>
      <c r="CO53" s="406"/>
      <c r="CP53" s="406"/>
      <c r="CQ53" s="406"/>
      <c r="CR53" s="406"/>
      <c r="CS53" s="406"/>
      <c r="CT53" s="406"/>
      <c r="CU53" s="406"/>
      <c r="CV53" s="406"/>
      <c r="CW53" s="406"/>
      <c r="CX53" s="406"/>
      <c r="CY53" s="438">
        <f>SUMIFS(Налоги!$K:$K,Налоги!$A:$A,$EL$3)</f>
        <v>0</v>
      </c>
      <c r="CZ53" s="438"/>
      <c r="DA53" s="438"/>
      <c r="DB53" s="438"/>
      <c r="DC53" s="438"/>
      <c r="DD53" s="438"/>
      <c r="DE53" s="438"/>
      <c r="DF53" s="416" t="str">
        <f t="shared" si="47"/>
        <v xml:space="preserve"> </v>
      </c>
      <c r="DG53" s="416"/>
      <c r="DH53" s="416"/>
      <c r="DI53" s="416"/>
      <c r="DJ53" s="416"/>
      <c r="DK53" s="416"/>
      <c r="DL53" s="438">
        <f>SUMIFS(Налоги!$K:$K,Налоги!$A:$A,$EL$3)</f>
        <v>0</v>
      </c>
      <c r="DM53" s="438"/>
      <c r="DN53" s="438"/>
      <c r="DO53" s="438"/>
      <c r="DP53" s="438"/>
      <c r="DQ53" s="438"/>
      <c r="DR53" s="438"/>
      <c r="DS53" s="416" t="str">
        <f>IF(DL53=0," ",DL53/$Y$68*100%)</f>
        <v xml:space="preserve"> </v>
      </c>
      <c r="DT53" s="416"/>
      <c r="DU53" s="416"/>
      <c r="DV53" s="416"/>
      <c r="DW53" s="416"/>
      <c r="DX53" s="416"/>
      <c r="DY53" s="406"/>
      <c r="DZ53" s="406"/>
      <c r="EA53" s="406"/>
      <c r="EB53" s="406"/>
      <c r="EC53" s="406"/>
      <c r="ED53" s="406"/>
      <c r="EE53" s="406"/>
      <c r="EF53" s="416" t="str">
        <f t="shared" si="49"/>
        <v xml:space="preserve"> </v>
      </c>
      <c r="EG53" s="416"/>
      <c r="EH53" s="416"/>
      <c r="EI53" s="416"/>
      <c r="EJ53" s="416"/>
      <c r="EK53" s="416"/>
      <c r="EL53" s="143"/>
      <c r="EM53" s="119">
        <f>AL53+AY53+BY53+CY53</f>
        <v>0</v>
      </c>
      <c r="EN53" s="118" t="b">
        <f>EM53=Y53</f>
        <v>1</v>
      </c>
    </row>
    <row r="54" spans="1:144" s="118" customFormat="1" ht="12.75" x14ac:dyDescent="0.2">
      <c r="A54" s="440" t="s">
        <v>1133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1"/>
      <c r="T54" s="402" t="s">
        <v>965</v>
      </c>
      <c r="U54" s="403"/>
      <c r="V54" s="403"/>
      <c r="W54" s="403"/>
      <c r="X54" s="403"/>
      <c r="Y54" s="419">
        <f>-SUMIFS('АЦК 2024 расход'!$G:$G,'АЦК 2024 расход'!$B:$B,$EL$3,'АЦК 2024 расход'!A:A,T54)</f>
        <v>0</v>
      </c>
      <c r="Z54" s="406"/>
      <c r="AA54" s="406"/>
      <c r="AB54" s="406"/>
      <c r="AC54" s="406"/>
      <c r="AD54" s="406"/>
      <c r="AE54" s="406"/>
      <c r="AF54" s="416" t="str">
        <f>IF(Y54=0," ",Y54/$Y$68*100%)</f>
        <v xml:space="preserve"> </v>
      </c>
      <c r="AG54" s="416"/>
      <c r="AH54" s="416"/>
      <c r="AI54" s="416"/>
      <c r="AJ54" s="416"/>
      <c r="AK54" s="416"/>
      <c r="AL54" s="406"/>
      <c r="AM54" s="406"/>
      <c r="AN54" s="406"/>
      <c r="AO54" s="406"/>
      <c r="AP54" s="406"/>
      <c r="AQ54" s="406"/>
      <c r="AR54" s="406"/>
      <c r="AS54" s="416" t="str">
        <f>IF(AL54=0," ",AL54/Y68*100%)</f>
        <v xml:space="preserve"> </v>
      </c>
      <c r="AT54" s="416"/>
      <c r="AU54" s="416"/>
      <c r="AV54" s="416"/>
      <c r="AW54" s="416"/>
      <c r="AX54" s="416"/>
      <c r="AY54" s="406"/>
      <c r="AZ54" s="406"/>
      <c r="BA54" s="406"/>
      <c r="BB54" s="406"/>
      <c r="BC54" s="406"/>
      <c r="BD54" s="406"/>
      <c r="BE54" s="406"/>
      <c r="BF54" s="415" t="str">
        <f t="shared" ref="BF54" si="50">IF(AY54=0," ",AY54/$Y$68*100%)</f>
        <v xml:space="preserve"> </v>
      </c>
      <c r="BG54" s="415"/>
      <c r="BH54" s="415"/>
      <c r="BI54" s="415"/>
      <c r="BJ54" s="415"/>
      <c r="BK54" s="415"/>
      <c r="BL54" s="406"/>
      <c r="BM54" s="406"/>
      <c r="BN54" s="406"/>
      <c r="BO54" s="406"/>
      <c r="BP54" s="406"/>
      <c r="BQ54" s="406"/>
      <c r="BR54" s="406"/>
      <c r="BS54" s="406"/>
      <c r="BT54" s="406"/>
      <c r="BU54" s="406"/>
      <c r="BV54" s="406"/>
      <c r="BW54" s="406"/>
      <c r="BX54" s="406"/>
      <c r="BY54" s="406"/>
      <c r="BZ54" s="406"/>
      <c r="CA54" s="406"/>
      <c r="CB54" s="406"/>
      <c r="CC54" s="406"/>
      <c r="CD54" s="406"/>
      <c r="CE54" s="406"/>
      <c r="CF54" s="415" t="str">
        <f>IF(BY54=0," ",BY54/$Y$68*100%)</f>
        <v xml:space="preserve"> </v>
      </c>
      <c r="CG54" s="415"/>
      <c r="CH54" s="415"/>
      <c r="CI54" s="415"/>
      <c r="CJ54" s="415"/>
      <c r="CK54" s="415"/>
      <c r="CL54" s="406"/>
      <c r="CM54" s="406"/>
      <c r="CN54" s="406"/>
      <c r="CO54" s="406"/>
      <c r="CP54" s="406"/>
      <c r="CQ54" s="406"/>
      <c r="CR54" s="406"/>
      <c r="CS54" s="406"/>
      <c r="CT54" s="406"/>
      <c r="CU54" s="406"/>
      <c r="CV54" s="406"/>
      <c r="CW54" s="406"/>
      <c r="CX54" s="406"/>
      <c r="CY54" s="406"/>
      <c r="CZ54" s="406"/>
      <c r="DA54" s="406"/>
      <c r="DB54" s="406"/>
      <c r="DC54" s="406"/>
      <c r="DD54" s="406"/>
      <c r="DE54" s="406"/>
      <c r="DF54" s="415" t="str">
        <f>IF(CY54=0," ",CY54/$Y$68*100%)</f>
        <v xml:space="preserve"> </v>
      </c>
      <c r="DG54" s="415"/>
      <c r="DH54" s="415"/>
      <c r="DI54" s="415"/>
      <c r="DJ54" s="415"/>
      <c r="DK54" s="415"/>
      <c r="DL54" s="406"/>
      <c r="DM54" s="406"/>
      <c r="DN54" s="406"/>
      <c r="DO54" s="406"/>
      <c r="DP54" s="406"/>
      <c r="DQ54" s="406"/>
      <c r="DR54" s="406"/>
      <c r="DS54" s="416" t="str">
        <f>IF(DL54=0," ",DL54/$Y$68*100%)</f>
        <v xml:space="preserve"> </v>
      </c>
      <c r="DT54" s="416"/>
      <c r="DU54" s="416"/>
      <c r="DV54" s="416"/>
      <c r="DW54" s="416"/>
      <c r="DX54" s="416"/>
      <c r="DY54" s="406"/>
      <c r="DZ54" s="406"/>
      <c r="EA54" s="406"/>
      <c r="EB54" s="406"/>
      <c r="EC54" s="406"/>
      <c r="ED54" s="406"/>
      <c r="EE54" s="406"/>
      <c r="EF54" s="416" t="str">
        <f t="shared" si="49"/>
        <v xml:space="preserve"> </v>
      </c>
      <c r="EG54" s="416"/>
      <c r="EH54" s="416"/>
      <c r="EI54" s="416"/>
      <c r="EJ54" s="416"/>
      <c r="EK54" s="416"/>
      <c r="EL54" s="143"/>
      <c r="EM54" s="119">
        <f t="shared" si="0"/>
        <v>0</v>
      </c>
    </row>
    <row r="55" spans="1:144" s="118" customFormat="1" ht="12.75" x14ac:dyDescent="0.2">
      <c r="A55" s="418" t="s">
        <v>1134</v>
      </c>
      <c r="B55" s="418"/>
      <c r="C55" s="418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02"/>
      <c r="U55" s="403"/>
      <c r="V55" s="403"/>
      <c r="W55" s="403"/>
      <c r="X55" s="403"/>
      <c r="Y55" s="406"/>
      <c r="Z55" s="406"/>
      <c r="AA55" s="406"/>
      <c r="AB55" s="406"/>
      <c r="AC55" s="406"/>
      <c r="AD55" s="406"/>
      <c r="AE55" s="406"/>
      <c r="AF55" s="416"/>
      <c r="AG55" s="416"/>
      <c r="AH55" s="416"/>
      <c r="AI55" s="416"/>
      <c r="AJ55" s="416"/>
      <c r="AK55" s="416"/>
      <c r="AL55" s="406"/>
      <c r="AM55" s="406"/>
      <c r="AN55" s="406"/>
      <c r="AO55" s="406"/>
      <c r="AP55" s="406"/>
      <c r="AQ55" s="406"/>
      <c r="AR55" s="406"/>
      <c r="AS55" s="416"/>
      <c r="AT55" s="416"/>
      <c r="AU55" s="416"/>
      <c r="AV55" s="416"/>
      <c r="AW55" s="416"/>
      <c r="AX55" s="416"/>
      <c r="AY55" s="406"/>
      <c r="AZ55" s="406"/>
      <c r="BA55" s="406"/>
      <c r="BB55" s="406"/>
      <c r="BC55" s="406"/>
      <c r="BD55" s="406"/>
      <c r="BE55" s="406"/>
      <c r="BF55" s="416"/>
      <c r="BG55" s="416"/>
      <c r="BH55" s="416"/>
      <c r="BI55" s="416"/>
      <c r="BJ55" s="416"/>
      <c r="BK55" s="416"/>
      <c r="BL55" s="406"/>
      <c r="BM55" s="406"/>
      <c r="BN55" s="406"/>
      <c r="BO55" s="406"/>
      <c r="BP55" s="406"/>
      <c r="BQ55" s="406"/>
      <c r="BR55" s="406"/>
      <c r="BS55" s="406"/>
      <c r="BT55" s="406"/>
      <c r="BU55" s="406"/>
      <c r="BV55" s="406"/>
      <c r="BW55" s="406"/>
      <c r="BX55" s="406"/>
      <c r="BY55" s="406"/>
      <c r="BZ55" s="406"/>
      <c r="CA55" s="406"/>
      <c r="CB55" s="406"/>
      <c r="CC55" s="406"/>
      <c r="CD55" s="406"/>
      <c r="CE55" s="406"/>
      <c r="CF55" s="416"/>
      <c r="CG55" s="416"/>
      <c r="CH55" s="416"/>
      <c r="CI55" s="416"/>
      <c r="CJ55" s="416"/>
      <c r="CK55" s="416"/>
      <c r="CL55" s="406"/>
      <c r="CM55" s="406"/>
      <c r="CN55" s="406"/>
      <c r="CO55" s="406"/>
      <c r="CP55" s="406"/>
      <c r="CQ55" s="406"/>
      <c r="CR55" s="406"/>
      <c r="CS55" s="406"/>
      <c r="CT55" s="406"/>
      <c r="CU55" s="406"/>
      <c r="CV55" s="406"/>
      <c r="CW55" s="406"/>
      <c r="CX55" s="406"/>
      <c r="CY55" s="406"/>
      <c r="CZ55" s="406"/>
      <c r="DA55" s="406"/>
      <c r="DB55" s="406"/>
      <c r="DC55" s="406"/>
      <c r="DD55" s="406"/>
      <c r="DE55" s="406"/>
      <c r="DF55" s="416"/>
      <c r="DG55" s="416"/>
      <c r="DH55" s="416"/>
      <c r="DI55" s="416"/>
      <c r="DJ55" s="416"/>
      <c r="DK55" s="416"/>
      <c r="DL55" s="406"/>
      <c r="DM55" s="406"/>
      <c r="DN55" s="406"/>
      <c r="DO55" s="406"/>
      <c r="DP55" s="406"/>
      <c r="DQ55" s="406"/>
      <c r="DR55" s="406"/>
      <c r="DS55" s="416"/>
      <c r="DT55" s="416"/>
      <c r="DU55" s="416"/>
      <c r="DV55" s="416"/>
      <c r="DW55" s="416"/>
      <c r="DX55" s="416"/>
      <c r="DY55" s="406"/>
      <c r="DZ55" s="406"/>
      <c r="EA55" s="406"/>
      <c r="EB55" s="406"/>
      <c r="EC55" s="406"/>
      <c r="ED55" s="406"/>
      <c r="EE55" s="406"/>
      <c r="EF55" s="416"/>
      <c r="EG55" s="416"/>
      <c r="EH55" s="416"/>
      <c r="EI55" s="416"/>
      <c r="EJ55" s="416"/>
      <c r="EK55" s="416"/>
      <c r="EL55" s="143"/>
      <c r="EM55" s="119">
        <f t="shared" si="0"/>
        <v>0</v>
      </c>
    </row>
    <row r="56" spans="1:144" s="118" customFormat="1" ht="12.75" x14ac:dyDescent="0.2">
      <c r="A56" s="427" t="s">
        <v>143</v>
      </c>
      <c r="B56" s="427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02" t="s">
        <v>966</v>
      </c>
      <c r="U56" s="403"/>
      <c r="V56" s="403"/>
      <c r="W56" s="403"/>
      <c r="X56" s="403"/>
      <c r="Y56" s="419"/>
      <c r="Z56" s="419"/>
      <c r="AA56" s="419"/>
      <c r="AB56" s="419"/>
      <c r="AC56" s="419"/>
      <c r="AD56" s="419"/>
      <c r="AE56" s="419"/>
      <c r="AF56" s="416" t="str">
        <f>IF(Y56=0," ",Y56/$Y$68*100%)</f>
        <v xml:space="preserve"> </v>
      </c>
      <c r="AG56" s="416"/>
      <c r="AH56" s="416"/>
      <c r="AI56" s="416"/>
      <c r="AJ56" s="416"/>
      <c r="AK56" s="416"/>
      <c r="AL56" s="406"/>
      <c r="AM56" s="406"/>
      <c r="AN56" s="406"/>
      <c r="AO56" s="406"/>
      <c r="AP56" s="406"/>
      <c r="AQ56" s="406"/>
      <c r="AR56" s="406"/>
      <c r="AS56" s="416" t="str">
        <f>IF(AL56=0," ",AL56/Y68*100%)</f>
        <v xml:space="preserve"> </v>
      </c>
      <c r="AT56" s="416"/>
      <c r="AU56" s="416"/>
      <c r="AV56" s="416"/>
      <c r="AW56" s="416"/>
      <c r="AX56" s="416"/>
      <c r="AY56" s="406"/>
      <c r="AZ56" s="406"/>
      <c r="BA56" s="406"/>
      <c r="BB56" s="406"/>
      <c r="BC56" s="406"/>
      <c r="BD56" s="406"/>
      <c r="BE56" s="406"/>
      <c r="BF56" s="416" t="str">
        <f>IF(AY56=0," ",AY56/$Y$68*100%)</f>
        <v xml:space="preserve"> </v>
      </c>
      <c r="BG56" s="416"/>
      <c r="BH56" s="416"/>
      <c r="BI56" s="416"/>
      <c r="BJ56" s="416"/>
      <c r="BK56" s="416"/>
      <c r="BL56" s="406"/>
      <c r="BM56" s="406"/>
      <c r="BN56" s="406"/>
      <c r="BO56" s="406"/>
      <c r="BP56" s="406"/>
      <c r="BQ56" s="406"/>
      <c r="BR56" s="406"/>
      <c r="BS56" s="406"/>
      <c r="BT56" s="406"/>
      <c r="BU56" s="406"/>
      <c r="BV56" s="406"/>
      <c r="BW56" s="406"/>
      <c r="BX56" s="406"/>
      <c r="BY56" s="406"/>
      <c r="BZ56" s="406"/>
      <c r="CA56" s="406"/>
      <c r="CB56" s="406"/>
      <c r="CC56" s="406"/>
      <c r="CD56" s="406"/>
      <c r="CE56" s="406"/>
      <c r="CF56" s="416" t="str">
        <f>IF(BY56=0," ",BY56/$Y$68*100%)</f>
        <v xml:space="preserve"> </v>
      </c>
      <c r="CG56" s="416"/>
      <c r="CH56" s="416"/>
      <c r="CI56" s="416"/>
      <c r="CJ56" s="416"/>
      <c r="CK56" s="416"/>
      <c r="CL56" s="406"/>
      <c r="CM56" s="406"/>
      <c r="CN56" s="406"/>
      <c r="CO56" s="406"/>
      <c r="CP56" s="406"/>
      <c r="CQ56" s="406"/>
      <c r="CR56" s="406"/>
      <c r="CS56" s="406"/>
      <c r="CT56" s="406"/>
      <c r="CU56" s="406"/>
      <c r="CV56" s="406"/>
      <c r="CW56" s="406"/>
      <c r="CX56" s="406"/>
      <c r="CY56" s="406"/>
      <c r="CZ56" s="406"/>
      <c r="DA56" s="406"/>
      <c r="DB56" s="406"/>
      <c r="DC56" s="406"/>
      <c r="DD56" s="406"/>
      <c r="DE56" s="406"/>
      <c r="DF56" s="416" t="str">
        <f>IF(CY56=0," ",CY56/$Y$68*100%)</f>
        <v xml:space="preserve"> </v>
      </c>
      <c r="DG56" s="416"/>
      <c r="DH56" s="416"/>
      <c r="DI56" s="416"/>
      <c r="DJ56" s="416"/>
      <c r="DK56" s="416"/>
      <c r="DL56" s="406"/>
      <c r="DM56" s="406"/>
      <c r="DN56" s="406"/>
      <c r="DO56" s="406"/>
      <c r="DP56" s="406"/>
      <c r="DQ56" s="406"/>
      <c r="DR56" s="406"/>
      <c r="DS56" s="416" t="str">
        <f>IF(DL56=0," ",DL56/$Y$68*100%)</f>
        <v xml:space="preserve"> </v>
      </c>
      <c r="DT56" s="416"/>
      <c r="DU56" s="416"/>
      <c r="DV56" s="416"/>
      <c r="DW56" s="416"/>
      <c r="DX56" s="416"/>
      <c r="DY56" s="406"/>
      <c r="DZ56" s="406"/>
      <c r="EA56" s="406"/>
      <c r="EB56" s="406"/>
      <c r="EC56" s="406"/>
      <c r="ED56" s="406"/>
      <c r="EE56" s="406"/>
      <c r="EF56" s="416" t="str">
        <f>IF(DY56=0," ",DY56/$Y$68*100%)</f>
        <v xml:space="preserve"> </v>
      </c>
      <c r="EG56" s="416"/>
      <c r="EH56" s="416"/>
      <c r="EI56" s="416"/>
      <c r="EJ56" s="416"/>
      <c r="EK56" s="416"/>
      <c r="EL56" s="143"/>
      <c r="EM56" s="119">
        <f t="shared" si="0"/>
        <v>0</v>
      </c>
    </row>
    <row r="57" spans="1:144" s="118" customFormat="1" ht="12.75" x14ac:dyDescent="0.2">
      <c r="A57" s="427" t="s">
        <v>1135</v>
      </c>
      <c r="B57" s="427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  <c r="S57" s="427"/>
      <c r="T57" s="402"/>
      <c r="U57" s="403"/>
      <c r="V57" s="403"/>
      <c r="W57" s="403"/>
      <c r="X57" s="403"/>
      <c r="Y57" s="419"/>
      <c r="Z57" s="419"/>
      <c r="AA57" s="419"/>
      <c r="AB57" s="419"/>
      <c r="AC57" s="419"/>
      <c r="AD57" s="419"/>
      <c r="AE57" s="419"/>
      <c r="AF57" s="416"/>
      <c r="AG57" s="416"/>
      <c r="AH57" s="416"/>
      <c r="AI57" s="416"/>
      <c r="AJ57" s="416"/>
      <c r="AK57" s="416"/>
      <c r="AL57" s="406"/>
      <c r="AM57" s="406"/>
      <c r="AN57" s="406"/>
      <c r="AO57" s="406"/>
      <c r="AP57" s="406"/>
      <c r="AQ57" s="406"/>
      <c r="AR57" s="406"/>
      <c r="AS57" s="416"/>
      <c r="AT57" s="416"/>
      <c r="AU57" s="416"/>
      <c r="AV57" s="416"/>
      <c r="AW57" s="416"/>
      <c r="AX57" s="416"/>
      <c r="AY57" s="406"/>
      <c r="AZ57" s="406"/>
      <c r="BA57" s="406"/>
      <c r="BB57" s="406"/>
      <c r="BC57" s="406"/>
      <c r="BD57" s="406"/>
      <c r="BE57" s="406"/>
      <c r="BF57" s="416"/>
      <c r="BG57" s="416"/>
      <c r="BH57" s="416"/>
      <c r="BI57" s="416"/>
      <c r="BJ57" s="416"/>
      <c r="BK57" s="416"/>
      <c r="BL57" s="406"/>
      <c r="BM57" s="406"/>
      <c r="BN57" s="406"/>
      <c r="BO57" s="406"/>
      <c r="BP57" s="406"/>
      <c r="BQ57" s="406"/>
      <c r="BR57" s="406"/>
      <c r="BS57" s="406"/>
      <c r="BT57" s="406"/>
      <c r="BU57" s="406"/>
      <c r="BV57" s="406"/>
      <c r="BW57" s="406"/>
      <c r="BX57" s="406"/>
      <c r="BY57" s="406"/>
      <c r="BZ57" s="406"/>
      <c r="CA57" s="406"/>
      <c r="CB57" s="406"/>
      <c r="CC57" s="406"/>
      <c r="CD57" s="406"/>
      <c r="CE57" s="406"/>
      <c r="CF57" s="416"/>
      <c r="CG57" s="416"/>
      <c r="CH57" s="416"/>
      <c r="CI57" s="416"/>
      <c r="CJ57" s="416"/>
      <c r="CK57" s="416"/>
      <c r="CL57" s="406"/>
      <c r="CM57" s="406"/>
      <c r="CN57" s="406"/>
      <c r="CO57" s="406"/>
      <c r="CP57" s="406"/>
      <c r="CQ57" s="406"/>
      <c r="CR57" s="406"/>
      <c r="CS57" s="406"/>
      <c r="CT57" s="406"/>
      <c r="CU57" s="406"/>
      <c r="CV57" s="406"/>
      <c r="CW57" s="406"/>
      <c r="CX57" s="406"/>
      <c r="CY57" s="406"/>
      <c r="CZ57" s="406"/>
      <c r="DA57" s="406"/>
      <c r="DB57" s="406"/>
      <c r="DC57" s="406"/>
      <c r="DD57" s="406"/>
      <c r="DE57" s="406"/>
      <c r="DF57" s="416"/>
      <c r="DG57" s="416"/>
      <c r="DH57" s="416"/>
      <c r="DI57" s="416"/>
      <c r="DJ57" s="416"/>
      <c r="DK57" s="416"/>
      <c r="DL57" s="406"/>
      <c r="DM57" s="406"/>
      <c r="DN57" s="406"/>
      <c r="DO57" s="406"/>
      <c r="DP57" s="406"/>
      <c r="DQ57" s="406"/>
      <c r="DR57" s="406"/>
      <c r="DS57" s="416"/>
      <c r="DT57" s="416"/>
      <c r="DU57" s="416"/>
      <c r="DV57" s="416"/>
      <c r="DW57" s="416"/>
      <c r="DX57" s="416"/>
      <c r="DY57" s="406"/>
      <c r="DZ57" s="406"/>
      <c r="EA57" s="406"/>
      <c r="EB57" s="406"/>
      <c r="EC57" s="406"/>
      <c r="ED57" s="406"/>
      <c r="EE57" s="406"/>
      <c r="EF57" s="416"/>
      <c r="EG57" s="416"/>
      <c r="EH57" s="416"/>
      <c r="EI57" s="416"/>
      <c r="EJ57" s="416"/>
      <c r="EK57" s="416"/>
      <c r="EL57" s="143"/>
      <c r="EM57" s="119">
        <f t="shared" si="0"/>
        <v>0</v>
      </c>
    </row>
    <row r="58" spans="1:144" s="118" customFormat="1" ht="12.75" x14ac:dyDescent="0.2">
      <c r="A58" s="427" t="s">
        <v>1136</v>
      </c>
      <c r="B58" s="427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  <c r="S58" s="427"/>
      <c r="T58" s="402"/>
      <c r="U58" s="403"/>
      <c r="V58" s="403"/>
      <c r="W58" s="403"/>
      <c r="X58" s="403"/>
      <c r="Y58" s="419"/>
      <c r="Z58" s="419"/>
      <c r="AA58" s="419"/>
      <c r="AB58" s="419"/>
      <c r="AC58" s="419"/>
      <c r="AD58" s="419"/>
      <c r="AE58" s="419"/>
      <c r="AF58" s="416"/>
      <c r="AG58" s="416"/>
      <c r="AH58" s="416"/>
      <c r="AI58" s="416"/>
      <c r="AJ58" s="416"/>
      <c r="AK58" s="416"/>
      <c r="AL58" s="406"/>
      <c r="AM58" s="406"/>
      <c r="AN58" s="406"/>
      <c r="AO58" s="406"/>
      <c r="AP58" s="406"/>
      <c r="AQ58" s="406"/>
      <c r="AR58" s="406"/>
      <c r="AS58" s="416"/>
      <c r="AT58" s="416"/>
      <c r="AU58" s="416"/>
      <c r="AV58" s="416"/>
      <c r="AW58" s="416"/>
      <c r="AX58" s="416"/>
      <c r="AY58" s="406"/>
      <c r="AZ58" s="406"/>
      <c r="BA58" s="406"/>
      <c r="BB58" s="406"/>
      <c r="BC58" s="406"/>
      <c r="BD58" s="406"/>
      <c r="BE58" s="406"/>
      <c r="BF58" s="416"/>
      <c r="BG58" s="416"/>
      <c r="BH58" s="416"/>
      <c r="BI58" s="416"/>
      <c r="BJ58" s="416"/>
      <c r="BK58" s="416"/>
      <c r="BL58" s="406"/>
      <c r="BM58" s="406"/>
      <c r="BN58" s="406"/>
      <c r="BO58" s="406"/>
      <c r="BP58" s="406"/>
      <c r="BQ58" s="406"/>
      <c r="BR58" s="406"/>
      <c r="BS58" s="406"/>
      <c r="BT58" s="406"/>
      <c r="BU58" s="406"/>
      <c r="BV58" s="406"/>
      <c r="BW58" s="406"/>
      <c r="BX58" s="406"/>
      <c r="BY58" s="406"/>
      <c r="BZ58" s="406"/>
      <c r="CA58" s="406"/>
      <c r="CB58" s="406"/>
      <c r="CC58" s="406"/>
      <c r="CD58" s="406"/>
      <c r="CE58" s="406"/>
      <c r="CF58" s="416"/>
      <c r="CG58" s="416"/>
      <c r="CH58" s="416"/>
      <c r="CI58" s="416"/>
      <c r="CJ58" s="416"/>
      <c r="CK58" s="416"/>
      <c r="CL58" s="406"/>
      <c r="CM58" s="406"/>
      <c r="CN58" s="406"/>
      <c r="CO58" s="406"/>
      <c r="CP58" s="406"/>
      <c r="CQ58" s="406"/>
      <c r="CR58" s="406"/>
      <c r="CS58" s="406"/>
      <c r="CT58" s="406"/>
      <c r="CU58" s="406"/>
      <c r="CV58" s="406"/>
      <c r="CW58" s="406"/>
      <c r="CX58" s="406"/>
      <c r="CY58" s="406"/>
      <c r="CZ58" s="406"/>
      <c r="DA58" s="406"/>
      <c r="DB58" s="406"/>
      <c r="DC58" s="406"/>
      <c r="DD58" s="406"/>
      <c r="DE58" s="406"/>
      <c r="DF58" s="416"/>
      <c r="DG58" s="416"/>
      <c r="DH58" s="416"/>
      <c r="DI58" s="416"/>
      <c r="DJ58" s="416"/>
      <c r="DK58" s="416"/>
      <c r="DL58" s="406"/>
      <c r="DM58" s="406"/>
      <c r="DN58" s="406"/>
      <c r="DO58" s="406"/>
      <c r="DP58" s="406"/>
      <c r="DQ58" s="406"/>
      <c r="DR58" s="406"/>
      <c r="DS58" s="416"/>
      <c r="DT58" s="416"/>
      <c r="DU58" s="416"/>
      <c r="DV58" s="416"/>
      <c r="DW58" s="416"/>
      <c r="DX58" s="416"/>
      <c r="DY58" s="406"/>
      <c r="DZ58" s="406"/>
      <c r="EA58" s="406"/>
      <c r="EB58" s="406"/>
      <c r="EC58" s="406"/>
      <c r="ED58" s="406"/>
      <c r="EE58" s="406"/>
      <c r="EF58" s="416"/>
      <c r="EG58" s="416"/>
      <c r="EH58" s="416"/>
      <c r="EI58" s="416"/>
      <c r="EJ58" s="416"/>
      <c r="EK58" s="416"/>
      <c r="EL58" s="143"/>
      <c r="EM58" s="119">
        <f t="shared" si="0"/>
        <v>0</v>
      </c>
    </row>
    <row r="59" spans="1:144" s="118" customFormat="1" ht="12.75" x14ac:dyDescent="0.2">
      <c r="A59" s="423" t="s">
        <v>1137</v>
      </c>
      <c r="B59" s="423"/>
      <c r="C59" s="423"/>
      <c r="D59" s="423"/>
      <c r="E59" s="423"/>
      <c r="F59" s="423"/>
      <c r="G59" s="423"/>
      <c r="H59" s="423"/>
      <c r="I59" s="423"/>
      <c r="J59" s="423"/>
      <c r="K59" s="423"/>
      <c r="L59" s="423"/>
      <c r="M59" s="423"/>
      <c r="N59" s="423"/>
      <c r="O59" s="423"/>
      <c r="P59" s="423"/>
      <c r="Q59" s="423"/>
      <c r="R59" s="423"/>
      <c r="S59" s="423"/>
      <c r="T59" s="402"/>
      <c r="U59" s="403"/>
      <c r="V59" s="403"/>
      <c r="W59" s="403"/>
      <c r="X59" s="403"/>
      <c r="Y59" s="419"/>
      <c r="Z59" s="419"/>
      <c r="AA59" s="419"/>
      <c r="AB59" s="419"/>
      <c r="AC59" s="419"/>
      <c r="AD59" s="419"/>
      <c r="AE59" s="419"/>
      <c r="AF59" s="416"/>
      <c r="AG59" s="416"/>
      <c r="AH59" s="416"/>
      <c r="AI59" s="416"/>
      <c r="AJ59" s="416"/>
      <c r="AK59" s="416"/>
      <c r="AL59" s="406"/>
      <c r="AM59" s="406"/>
      <c r="AN59" s="406"/>
      <c r="AO59" s="406"/>
      <c r="AP59" s="406"/>
      <c r="AQ59" s="406"/>
      <c r="AR59" s="406"/>
      <c r="AS59" s="416"/>
      <c r="AT59" s="416"/>
      <c r="AU59" s="416"/>
      <c r="AV59" s="416"/>
      <c r="AW59" s="416"/>
      <c r="AX59" s="416"/>
      <c r="AY59" s="406"/>
      <c r="AZ59" s="406"/>
      <c r="BA59" s="406"/>
      <c r="BB59" s="406"/>
      <c r="BC59" s="406"/>
      <c r="BD59" s="406"/>
      <c r="BE59" s="406"/>
      <c r="BF59" s="416"/>
      <c r="BG59" s="416"/>
      <c r="BH59" s="416"/>
      <c r="BI59" s="416"/>
      <c r="BJ59" s="416"/>
      <c r="BK59" s="416"/>
      <c r="BL59" s="406"/>
      <c r="BM59" s="406"/>
      <c r="BN59" s="406"/>
      <c r="BO59" s="406"/>
      <c r="BP59" s="406"/>
      <c r="BQ59" s="406"/>
      <c r="BR59" s="406"/>
      <c r="BS59" s="406"/>
      <c r="BT59" s="406"/>
      <c r="BU59" s="406"/>
      <c r="BV59" s="406"/>
      <c r="BW59" s="406"/>
      <c r="BX59" s="406"/>
      <c r="BY59" s="406"/>
      <c r="BZ59" s="406"/>
      <c r="CA59" s="406"/>
      <c r="CB59" s="406"/>
      <c r="CC59" s="406"/>
      <c r="CD59" s="406"/>
      <c r="CE59" s="406"/>
      <c r="CF59" s="416"/>
      <c r="CG59" s="416"/>
      <c r="CH59" s="416"/>
      <c r="CI59" s="416"/>
      <c r="CJ59" s="416"/>
      <c r="CK59" s="416"/>
      <c r="CL59" s="406"/>
      <c r="CM59" s="406"/>
      <c r="CN59" s="406"/>
      <c r="CO59" s="406"/>
      <c r="CP59" s="406"/>
      <c r="CQ59" s="406"/>
      <c r="CR59" s="406"/>
      <c r="CS59" s="406"/>
      <c r="CT59" s="406"/>
      <c r="CU59" s="406"/>
      <c r="CV59" s="406"/>
      <c r="CW59" s="406"/>
      <c r="CX59" s="406"/>
      <c r="CY59" s="406"/>
      <c r="CZ59" s="406"/>
      <c r="DA59" s="406"/>
      <c r="DB59" s="406"/>
      <c r="DC59" s="406"/>
      <c r="DD59" s="406"/>
      <c r="DE59" s="406"/>
      <c r="DF59" s="416"/>
      <c r="DG59" s="416"/>
      <c r="DH59" s="416"/>
      <c r="DI59" s="416"/>
      <c r="DJ59" s="416"/>
      <c r="DK59" s="416"/>
      <c r="DL59" s="406"/>
      <c r="DM59" s="406"/>
      <c r="DN59" s="406"/>
      <c r="DO59" s="406"/>
      <c r="DP59" s="406"/>
      <c r="DQ59" s="406"/>
      <c r="DR59" s="406"/>
      <c r="DS59" s="416"/>
      <c r="DT59" s="416"/>
      <c r="DU59" s="416"/>
      <c r="DV59" s="416"/>
      <c r="DW59" s="416"/>
      <c r="DX59" s="416"/>
      <c r="DY59" s="406"/>
      <c r="DZ59" s="406"/>
      <c r="EA59" s="406"/>
      <c r="EB59" s="406"/>
      <c r="EC59" s="406"/>
      <c r="ED59" s="406"/>
      <c r="EE59" s="406"/>
      <c r="EF59" s="416"/>
      <c r="EG59" s="416"/>
      <c r="EH59" s="416"/>
      <c r="EI59" s="416"/>
      <c r="EJ59" s="416"/>
      <c r="EK59" s="416"/>
      <c r="EL59" s="143"/>
      <c r="EM59" s="119">
        <f t="shared" si="0"/>
        <v>0</v>
      </c>
    </row>
    <row r="60" spans="1:144" s="118" customFormat="1" ht="12.75" x14ac:dyDescent="0.2">
      <c r="A60" s="427" t="s">
        <v>1138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02" t="s">
        <v>967</v>
      </c>
      <c r="U60" s="403"/>
      <c r="V60" s="403"/>
      <c r="W60" s="403"/>
      <c r="X60" s="403"/>
      <c r="Y60" s="419"/>
      <c r="Z60" s="406"/>
      <c r="AA60" s="406"/>
      <c r="AB60" s="406"/>
      <c r="AC60" s="406"/>
      <c r="AD60" s="406"/>
      <c r="AE60" s="406"/>
      <c r="AF60" s="416" t="str">
        <f>IF(Y60=0," ",Y60/$Y$68*100%)</f>
        <v xml:space="preserve"> </v>
      </c>
      <c r="AG60" s="416"/>
      <c r="AH60" s="416"/>
      <c r="AI60" s="416"/>
      <c r="AJ60" s="416"/>
      <c r="AK60" s="416"/>
      <c r="AL60" s="406"/>
      <c r="AM60" s="406"/>
      <c r="AN60" s="406"/>
      <c r="AO60" s="406"/>
      <c r="AP60" s="406"/>
      <c r="AQ60" s="406"/>
      <c r="AR60" s="406"/>
      <c r="AS60" s="416" t="str">
        <f>IF(AL60=0," ",AL60/Y68*100%)</f>
        <v xml:space="preserve"> </v>
      </c>
      <c r="AT60" s="416"/>
      <c r="AU60" s="416"/>
      <c r="AV60" s="416"/>
      <c r="AW60" s="416"/>
      <c r="AX60" s="416"/>
      <c r="AY60" s="406"/>
      <c r="AZ60" s="406"/>
      <c r="BA60" s="406"/>
      <c r="BB60" s="406"/>
      <c r="BC60" s="406"/>
      <c r="BD60" s="406"/>
      <c r="BE60" s="406"/>
      <c r="BF60" s="415" t="str">
        <f t="shared" ref="BF60" si="51">IF(AY60=0," ",AY60/$Y$68*100%)</f>
        <v xml:space="preserve"> </v>
      </c>
      <c r="BG60" s="415"/>
      <c r="BH60" s="415"/>
      <c r="BI60" s="415"/>
      <c r="BJ60" s="415"/>
      <c r="BK60" s="415"/>
      <c r="BL60" s="406"/>
      <c r="BM60" s="406"/>
      <c r="BN60" s="406"/>
      <c r="BO60" s="406"/>
      <c r="BP60" s="406"/>
      <c r="BQ60" s="406"/>
      <c r="BR60" s="406"/>
      <c r="BS60" s="406"/>
      <c r="BT60" s="406"/>
      <c r="BU60" s="406"/>
      <c r="BV60" s="406"/>
      <c r="BW60" s="406"/>
      <c r="BX60" s="406"/>
      <c r="BY60" s="406"/>
      <c r="BZ60" s="406"/>
      <c r="CA60" s="406"/>
      <c r="CB60" s="406"/>
      <c r="CC60" s="406"/>
      <c r="CD60" s="406"/>
      <c r="CE60" s="406"/>
      <c r="CF60" s="415" t="str">
        <f>IF(BY60=0," ",BY60/$Y$68*100%)</f>
        <v xml:space="preserve"> </v>
      </c>
      <c r="CG60" s="415"/>
      <c r="CH60" s="415"/>
      <c r="CI60" s="415"/>
      <c r="CJ60" s="415"/>
      <c r="CK60" s="415"/>
      <c r="CL60" s="406"/>
      <c r="CM60" s="406"/>
      <c r="CN60" s="406"/>
      <c r="CO60" s="406"/>
      <c r="CP60" s="406"/>
      <c r="CQ60" s="406"/>
      <c r="CR60" s="406"/>
      <c r="CS60" s="406"/>
      <c r="CT60" s="406"/>
      <c r="CU60" s="406"/>
      <c r="CV60" s="406"/>
      <c r="CW60" s="406"/>
      <c r="CX60" s="406"/>
      <c r="CY60" s="406"/>
      <c r="CZ60" s="406"/>
      <c r="DA60" s="406"/>
      <c r="DB60" s="406"/>
      <c r="DC60" s="406"/>
      <c r="DD60" s="406"/>
      <c r="DE60" s="406"/>
      <c r="DF60" s="415" t="str">
        <f>IF(CY60=0," ",CY60/$Y$68*100%)</f>
        <v xml:space="preserve"> </v>
      </c>
      <c r="DG60" s="415"/>
      <c r="DH60" s="415"/>
      <c r="DI60" s="415"/>
      <c r="DJ60" s="415"/>
      <c r="DK60" s="415"/>
      <c r="DL60" s="406"/>
      <c r="DM60" s="406"/>
      <c r="DN60" s="406"/>
      <c r="DO60" s="406"/>
      <c r="DP60" s="406"/>
      <c r="DQ60" s="406"/>
      <c r="DR60" s="406"/>
      <c r="DS60" s="416" t="str">
        <f>IF(DL60=0," ",DL60/$Y$68*100%)</f>
        <v xml:space="preserve"> </v>
      </c>
      <c r="DT60" s="416"/>
      <c r="DU60" s="416"/>
      <c r="DV60" s="416"/>
      <c r="DW60" s="416"/>
      <c r="DX60" s="416"/>
      <c r="DY60" s="406"/>
      <c r="DZ60" s="406"/>
      <c r="EA60" s="406"/>
      <c r="EB60" s="406"/>
      <c r="EC60" s="406"/>
      <c r="ED60" s="406"/>
      <c r="EE60" s="406"/>
      <c r="EF60" s="416" t="str">
        <f t="shared" ref="EF60" si="52">IF(DY60=0," ",DY60/$Y$68*100%)</f>
        <v xml:space="preserve"> </v>
      </c>
      <c r="EG60" s="416"/>
      <c r="EH60" s="416"/>
      <c r="EI60" s="416"/>
      <c r="EJ60" s="416"/>
      <c r="EK60" s="416"/>
      <c r="EL60" s="143"/>
      <c r="EM60" s="119">
        <f t="shared" si="0"/>
        <v>0</v>
      </c>
    </row>
    <row r="61" spans="1:144" s="118" customFormat="1" ht="12.75" x14ac:dyDescent="0.2">
      <c r="A61" s="423" t="s">
        <v>1139</v>
      </c>
      <c r="B61" s="423"/>
      <c r="C61" s="423"/>
      <c r="D61" s="423"/>
      <c r="E61" s="423"/>
      <c r="F61" s="423"/>
      <c r="G61" s="423"/>
      <c r="H61" s="423"/>
      <c r="I61" s="423"/>
      <c r="J61" s="423"/>
      <c r="K61" s="423"/>
      <c r="L61" s="423"/>
      <c r="M61" s="423"/>
      <c r="N61" s="423"/>
      <c r="O61" s="423"/>
      <c r="P61" s="423"/>
      <c r="Q61" s="423"/>
      <c r="R61" s="423"/>
      <c r="S61" s="423"/>
      <c r="T61" s="402"/>
      <c r="U61" s="403"/>
      <c r="V61" s="403"/>
      <c r="W61" s="403"/>
      <c r="X61" s="403"/>
      <c r="Y61" s="406"/>
      <c r="Z61" s="406"/>
      <c r="AA61" s="406"/>
      <c r="AB61" s="406"/>
      <c r="AC61" s="406"/>
      <c r="AD61" s="406"/>
      <c r="AE61" s="406"/>
      <c r="AF61" s="416"/>
      <c r="AG61" s="416"/>
      <c r="AH61" s="416"/>
      <c r="AI61" s="416"/>
      <c r="AJ61" s="416"/>
      <c r="AK61" s="416"/>
      <c r="AL61" s="406"/>
      <c r="AM61" s="406"/>
      <c r="AN61" s="406"/>
      <c r="AO61" s="406"/>
      <c r="AP61" s="406"/>
      <c r="AQ61" s="406"/>
      <c r="AR61" s="406"/>
      <c r="AS61" s="416"/>
      <c r="AT61" s="416"/>
      <c r="AU61" s="416"/>
      <c r="AV61" s="416"/>
      <c r="AW61" s="416"/>
      <c r="AX61" s="416"/>
      <c r="AY61" s="406"/>
      <c r="AZ61" s="406"/>
      <c r="BA61" s="406"/>
      <c r="BB61" s="406"/>
      <c r="BC61" s="406"/>
      <c r="BD61" s="406"/>
      <c r="BE61" s="406"/>
      <c r="BF61" s="416"/>
      <c r="BG61" s="416"/>
      <c r="BH61" s="416"/>
      <c r="BI61" s="416"/>
      <c r="BJ61" s="416"/>
      <c r="BK61" s="416"/>
      <c r="BL61" s="406"/>
      <c r="BM61" s="406"/>
      <c r="BN61" s="406"/>
      <c r="BO61" s="406"/>
      <c r="BP61" s="406"/>
      <c r="BQ61" s="406"/>
      <c r="BR61" s="406"/>
      <c r="BS61" s="406"/>
      <c r="BT61" s="406"/>
      <c r="BU61" s="406"/>
      <c r="BV61" s="406"/>
      <c r="BW61" s="406"/>
      <c r="BX61" s="406"/>
      <c r="BY61" s="406"/>
      <c r="BZ61" s="406"/>
      <c r="CA61" s="406"/>
      <c r="CB61" s="406"/>
      <c r="CC61" s="406"/>
      <c r="CD61" s="406"/>
      <c r="CE61" s="406"/>
      <c r="CF61" s="416"/>
      <c r="CG61" s="416"/>
      <c r="CH61" s="416"/>
      <c r="CI61" s="416"/>
      <c r="CJ61" s="416"/>
      <c r="CK61" s="416"/>
      <c r="CL61" s="406"/>
      <c r="CM61" s="406"/>
      <c r="CN61" s="406"/>
      <c r="CO61" s="406"/>
      <c r="CP61" s="406"/>
      <c r="CQ61" s="406"/>
      <c r="CR61" s="406"/>
      <c r="CS61" s="406"/>
      <c r="CT61" s="406"/>
      <c r="CU61" s="406"/>
      <c r="CV61" s="406"/>
      <c r="CW61" s="406"/>
      <c r="CX61" s="406"/>
      <c r="CY61" s="406"/>
      <c r="CZ61" s="406"/>
      <c r="DA61" s="406"/>
      <c r="DB61" s="406"/>
      <c r="DC61" s="406"/>
      <c r="DD61" s="406"/>
      <c r="DE61" s="406"/>
      <c r="DF61" s="416"/>
      <c r="DG61" s="416"/>
      <c r="DH61" s="416"/>
      <c r="DI61" s="416"/>
      <c r="DJ61" s="416"/>
      <c r="DK61" s="416"/>
      <c r="DL61" s="406"/>
      <c r="DM61" s="406"/>
      <c r="DN61" s="406"/>
      <c r="DO61" s="406"/>
      <c r="DP61" s="406"/>
      <c r="DQ61" s="406"/>
      <c r="DR61" s="406"/>
      <c r="DS61" s="416"/>
      <c r="DT61" s="416"/>
      <c r="DU61" s="416"/>
      <c r="DV61" s="416"/>
      <c r="DW61" s="416"/>
      <c r="DX61" s="416"/>
      <c r="DY61" s="406"/>
      <c r="DZ61" s="406"/>
      <c r="EA61" s="406"/>
      <c r="EB61" s="406"/>
      <c r="EC61" s="406"/>
      <c r="ED61" s="406"/>
      <c r="EE61" s="406"/>
      <c r="EF61" s="416"/>
      <c r="EG61" s="416"/>
      <c r="EH61" s="416"/>
      <c r="EI61" s="416"/>
      <c r="EJ61" s="416"/>
      <c r="EK61" s="416"/>
      <c r="EL61" s="143"/>
      <c r="EM61" s="119">
        <f t="shared" si="0"/>
        <v>0</v>
      </c>
    </row>
    <row r="62" spans="1:144" s="118" customFormat="1" ht="15" customHeight="1" x14ac:dyDescent="0.2">
      <c r="A62" s="430" t="s">
        <v>1140</v>
      </c>
      <c r="B62" s="430"/>
      <c r="C62" s="430"/>
      <c r="D62" s="430"/>
      <c r="E62" s="430"/>
      <c r="F62" s="430"/>
      <c r="G62" s="430"/>
      <c r="H62" s="430"/>
      <c r="I62" s="430"/>
      <c r="J62" s="430"/>
      <c r="K62" s="430"/>
      <c r="L62" s="430"/>
      <c r="M62" s="430"/>
      <c r="N62" s="430"/>
      <c r="O62" s="430"/>
      <c r="P62" s="430"/>
      <c r="Q62" s="430"/>
      <c r="R62" s="430"/>
      <c r="S62" s="430"/>
      <c r="T62" s="402" t="s">
        <v>973</v>
      </c>
      <c r="U62" s="403"/>
      <c r="V62" s="403"/>
      <c r="W62" s="403"/>
      <c r="X62" s="403"/>
      <c r="Y62" s="419">
        <f>-SUMIFS('АЦК 2024 расход'!$G:$G,'АЦК 2024 расход'!$B:$B,$EL$3,'АЦК 2024 расход'!A:A,T62)</f>
        <v>0</v>
      </c>
      <c r="Z62" s="406"/>
      <c r="AA62" s="406"/>
      <c r="AB62" s="406"/>
      <c r="AC62" s="406"/>
      <c r="AD62" s="406"/>
      <c r="AE62" s="406"/>
      <c r="AF62" s="416" t="str">
        <f>IF(Y62=0," ",Y62/$Y$68*100%)</f>
        <v xml:space="preserve"> </v>
      </c>
      <c r="AG62" s="416"/>
      <c r="AH62" s="416"/>
      <c r="AI62" s="416"/>
      <c r="AJ62" s="416"/>
      <c r="AK62" s="416"/>
      <c r="AL62" s="420">
        <f>-SUMIFS('АЦК 2024 расход'!$G:$G,'АЦК 2024 расход'!$A:$A,T62,'АЦК 2024 расход'!B:B,$EL$3,'АЦК 2024 расход'!F:F,4)</f>
        <v>0</v>
      </c>
      <c r="AM62" s="420"/>
      <c r="AN62" s="420"/>
      <c r="AO62" s="420"/>
      <c r="AP62" s="420"/>
      <c r="AQ62" s="420"/>
      <c r="AR62" s="420"/>
      <c r="AS62" s="416" t="str">
        <f>IF(AL62=0," ",AL62/Y68*100%)</f>
        <v xml:space="preserve"> </v>
      </c>
      <c r="AT62" s="416"/>
      <c r="AU62" s="416"/>
      <c r="AV62" s="416"/>
      <c r="AW62" s="416"/>
      <c r="AX62" s="416"/>
      <c r="AY62" s="420">
        <f>-SUMIFS('АЦК 2024 расход'!$G:$G,'АЦК 2024 расход'!$A:$A,T62,'АЦК 2024 расход'!B:B,$EL$3,'АЦК 2024 расход'!F:F,5)</f>
        <v>0</v>
      </c>
      <c r="AZ62" s="420"/>
      <c r="BA62" s="420"/>
      <c r="BB62" s="420"/>
      <c r="BC62" s="420"/>
      <c r="BD62" s="420"/>
      <c r="BE62" s="420"/>
      <c r="BF62" s="416" t="str">
        <f>IF(AY62=0," ",AY62/$Y$68*100%)</f>
        <v xml:space="preserve"> </v>
      </c>
      <c r="BG62" s="416"/>
      <c r="BH62" s="416"/>
      <c r="BI62" s="416"/>
      <c r="BJ62" s="416"/>
      <c r="BK62" s="416"/>
      <c r="BL62" s="406"/>
      <c r="BM62" s="406"/>
      <c r="BN62" s="406"/>
      <c r="BO62" s="406"/>
      <c r="BP62" s="406"/>
      <c r="BQ62" s="406"/>
      <c r="BR62" s="406"/>
      <c r="BS62" s="406"/>
      <c r="BT62" s="406"/>
      <c r="BU62" s="406"/>
      <c r="BV62" s="406"/>
      <c r="BW62" s="406"/>
      <c r="BX62" s="406"/>
      <c r="BY62" s="420">
        <f>-SUMIFS('АЦК 2024 расход'!$G:$G,'АЦК 2024 расход'!$H:$H,$BY$14,'АЦК 2024 расход'!B:B,$EL$3,'АЦК 2024 расход'!A:A,T62)</f>
        <v>0</v>
      </c>
      <c r="BZ62" s="420"/>
      <c r="CA62" s="420"/>
      <c r="CB62" s="420"/>
      <c r="CC62" s="420"/>
      <c r="CD62" s="420"/>
      <c r="CE62" s="420"/>
      <c r="CF62" s="416" t="str">
        <f>IF(BY62=0," ",BY62/$Y$68*100%)</f>
        <v xml:space="preserve"> </v>
      </c>
      <c r="CG62" s="416"/>
      <c r="CH62" s="416"/>
      <c r="CI62" s="416"/>
      <c r="CJ62" s="416"/>
      <c r="CK62" s="416"/>
      <c r="CL62" s="406"/>
      <c r="CM62" s="406"/>
      <c r="CN62" s="406"/>
      <c r="CO62" s="406"/>
      <c r="CP62" s="406"/>
      <c r="CQ62" s="406"/>
      <c r="CR62" s="406"/>
      <c r="CS62" s="406"/>
      <c r="CT62" s="406"/>
      <c r="CU62" s="406"/>
      <c r="CV62" s="406"/>
      <c r="CW62" s="406"/>
      <c r="CX62" s="406"/>
      <c r="CY62" s="420">
        <f>-SUMIFS('АЦК 2024 расход'!$G:$G,'АЦК 2024 расход'!$A:$A,T62,'АЦК 2024 расход'!B:B,$EL$3,'АЦК 2024 расход'!F:F,2)</f>
        <v>0</v>
      </c>
      <c r="CZ62" s="420"/>
      <c r="DA62" s="420"/>
      <c r="DB62" s="420"/>
      <c r="DC62" s="420"/>
      <c r="DD62" s="420"/>
      <c r="DE62" s="420"/>
      <c r="DF62" s="416" t="str">
        <f>IF(CY62=0," ",CY62/$Y$68*100%)</f>
        <v xml:space="preserve"> </v>
      </c>
      <c r="DG62" s="416"/>
      <c r="DH62" s="416"/>
      <c r="DI62" s="416"/>
      <c r="DJ62" s="416"/>
      <c r="DK62" s="416"/>
      <c r="DL62" s="420">
        <f>-SUMIFS('АЦК 2024 расход'!$G:$G,'АЦК 2024 расход'!$H:$H,$DL$14,'АЦК 2024 расход'!B:B,$EL$3,'АЦК 2024 расход'!A:A,T62)</f>
        <v>0</v>
      </c>
      <c r="DM62" s="420"/>
      <c r="DN62" s="420"/>
      <c r="DO62" s="420"/>
      <c r="DP62" s="420"/>
      <c r="DQ62" s="420"/>
      <c r="DR62" s="420"/>
      <c r="DS62" s="416" t="str">
        <f>IF(DL62=0," ",DL62/$Y$68*100%)</f>
        <v xml:space="preserve"> </v>
      </c>
      <c r="DT62" s="416"/>
      <c r="DU62" s="416"/>
      <c r="DV62" s="416"/>
      <c r="DW62" s="416"/>
      <c r="DX62" s="416"/>
      <c r="DY62" s="420">
        <f>-SUMIFS('АЦК 2024 расход'!$G:$G,'АЦК 2024 расход'!$H:$H,$DY$14,'АЦК 2024 расход'!B:B,$EL$3,'АЦК 2024 расход'!A:A,T62)</f>
        <v>0</v>
      </c>
      <c r="DZ62" s="420"/>
      <c r="EA62" s="420"/>
      <c r="EB62" s="420"/>
      <c r="EC62" s="420"/>
      <c r="ED62" s="420"/>
      <c r="EE62" s="420"/>
      <c r="EF62" s="416" t="str">
        <f>IF(DY62=0," ",DY62/$Y$68*100%)</f>
        <v xml:space="preserve"> </v>
      </c>
      <c r="EG62" s="416"/>
      <c r="EH62" s="416"/>
      <c r="EI62" s="416"/>
      <c r="EJ62" s="416"/>
      <c r="EK62" s="416"/>
      <c r="EL62" s="143">
        <v>253</v>
      </c>
      <c r="EM62" s="119">
        <f t="shared" si="0"/>
        <v>0</v>
      </c>
      <c r="EN62" s="118" t="b">
        <f>EM62=Y62</f>
        <v>1</v>
      </c>
    </row>
    <row r="63" spans="1:144" s="118" customFormat="1" ht="12.75" x14ac:dyDescent="0.2">
      <c r="A63" s="442" t="s">
        <v>143</v>
      </c>
      <c r="B63" s="442"/>
      <c r="C63" s="442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402" t="s">
        <v>974</v>
      </c>
      <c r="U63" s="403"/>
      <c r="V63" s="403"/>
      <c r="W63" s="403"/>
      <c r="X63" s="403"/>
      <c r="Y63" s="419"/>
      <c r="Z63" s="419"/>
      <c r="AA63" s="419"/>
      <c r="AB63" s="419"/>
      <c r="AC63" s="419"/>
      <c r="AD63" s="419"/>
      <c r="AE63" s="419"/>
      <c r="AF63" s="416" t="str">
        <f>IF(Y63=0," ",Y63/$Y$68*100%)</f>
        <v xml:space="preserve"> </v>
      </c>
      <c r="AG63" s="416"/>
      <c r="AH63" s="416"/>
      <c r="AI63" s="416"/>
      <c r="AJ63" s="416"/>
      <c r="AK63" s="416"/>
      <c r="AL63" s="406"/>
      <c r="AM63" s="406"/>
      <c r="AN63" s="406"/>
      <c r="AO63" s="406"/>
      <c r="AP63" s="406"/>
      <c r="AQ63" s="406"/>
      <c r="AR63" s="406"/>
      <c r="AS63" s="416" t="str">
        <f>IF(AL63=0," ",AL63/Y68*100%)</f>
        <v xml:space="preserve"> </v>
      </c>
      <c r="AT63" s="416"/>
      <c r="AU63" s="416"/>
      <c r="AV63" s="416"/>
      <c r="AW63" s="416"/>
      <c r="AX63" s="416"/>
      <c r="AY63" s="406"/>
      <c r="AZ63" s="406"/>
      <c r="BA63" s="406"/>
      <c r="BB63" s="406"/>
      <c r="BC63" s="406"/>
      <c r="BD63" s="406"/>
      <c r="BE63" s="406"/>
      <c r="BF63" s="416" t="str">
        <f>IF(AY63=0," ",AY63/$Y$68*100%)</f>
        <v xml:space="preserve"> </v>
      </c>
      <c r="BG63" s="416"/>
      <c r="BH63" s="416"/>
      <c r="BI63" s="416"/>
      <c r="BJ63" s="416"/>
      <c r="BK63" s="416"/>
      <c r="BL63" s="406"/>
      <c r="BM63" s="406"/>
      <c r="BN63" s="406"/>
      <c r="BO63" s="406"/>
      <c r="BP63" s="406"/>
      <c r="BQ63" s="406"/>
      <c r="BR63" s="406"/>
      <c r="BS63" s="406"/>
      <c r="BT63" s="406"/>
      <c r="BU63" s="406"/>
      <c r="BV63" s="406"/>
      <c r="BW63" s="406"/>
      <c r="BX63" s="406"/>
      <c r="BY63" s="406"/>
      <c r="BZ63" s="406"/>
      <c r="CA63" s="406"/>
      <c r="CB63" s="406"/>
      <c r="CC63" s="406"/>
      <c r="CD63" s="406"/>
      <c r="CE63" s="406"/>
      <c r="CF63" s="416" t="str">
        <f>IF(BY63=0," ",BY63/$Y$68*100%)</f>
        <v xml:space="preserve"> </v>
      </c>
      <c r="CG63" s="416"/>
      <c r="CH63" s="416"/>
      <c r="CI63" s="416"/>
      <c r="CJ63" s="416"/>
      <c r="CK63" s="416"/>
      <c r="CL63" s="406"/>
      <c r="CM63" s="406"/>
      <c r="CN63" s="406"/>
      <c r="CO63" s="406"/>
      <c r="CP63" s="406"/>
      <c r="CQ63" s="406"/>
      <c r="CR63" s="406"/>
      <c r="CS63" s="406"/>
      <c r="CT63" s="406"/>
      <c r="CU63" s="406"/>
      <c r="CV63" s="406"/>
      <c r="CW63" s="406"/>
      <c r="CX63" s="406"/>
      <c r="CY63" s="406"/>
      <c r="CZ63" s="406"/>
      <c r="DA63" s="406"/>
      <c r="DB63" s="406"/>
      <c r="DC63" s="406"/>
      <c r="DD63" s="406"/>
      <c r="DE63" s="406"/>
      <c r="DF63" s="416" t="str">
        <f>IF(CY63=0," ",CY63/$Y$68*100%)</f>
        <v xml:space="preserve"> </v>
      </c>
      <c r="DG63" s="416"/>
      <c r="DH63" s="416"/>
      <c r="DI63" s="416"/>
      <c r="DJ63" s="416"/>
      <c r="DK63" s="416"/>
      <c r="DL63" s="406"/>
      <c r="DM63" s="406"/>
      <c r="DN63" s="406"/>
      <c r="DO63" s="406"/>
      <c r="DP63" s="406"/>
      <c r="DQ63" s="406"/>
      <c r="DR63" s="406"/>
      <c r="DS63" s="416" t="str">
        <f>IF(DL63=0," ",DL63/$Y$68*100%)</f>
        <v xml:space="preserve"> </v>
      </c>
      <c r="DT63" s="416"/>
      <c r="DU63" s="416"/>
      <c r="DV63" s="416"/>
      <c r="DW63" s="416"/>
      <c r="DX63" s="416"/>
      <c r="DY63" s="406"/>
      <c r="DZ63" s="406"/>
      <c r="EA63" s="406"/>
      <c r="EB63" s="406"/>
      <c r="EC63" s="406"/>
      <c r="ED63" s="406"/>
      <c r="EE63" s="406"/>
      <c r="EF63" s="416" t="str">
        <f>IF(DY63=0," ",DY63/$Y$68*100%)</f>
        <v xml:space="preserve"> </v>
      </c>
      <c r="EG63" s="416"/>
      <c r="EH63" s="416"/>
      <c r="EI63" s="416"/>
      <c r="EJ63" s="416"/>
      <c r="EK63" s="416"/>
      <c r="EL63" s="143"/>
      <c r="EM63" s="119">
        <f t="shared" si="0"/>
        <v>0</v>
      </c>
    </row>
    <row r="64" spans="1:144" s="118" customFormat="1" ht="12.75" x14ac:dyDescent="0.2">
      <c r="A64" s="431" t="s">
        <v>1141</v>
      </c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02"/>
      <c r="U64" s="403"/>
      <c r="V64" s="403"/>
      <c r="W64" s="403"/>
      <c r="X64" s="403"/>
      <c r="Y64" s="419"/>
      <c r="Z64" s="419"/>
      <c r="AA64" s="419"/>
      <c r="AB64" s="419"/>
      <c r="AC64" s="419"/>
      <c r="AD64" s="419"/>
      <c r="AE64" s="419"/>
      <c r="AF64" s="416"/>
      <c r="AG64" s="416"/>
      <c r="AH64" s="416"/>
      <c r="AI64" s="416"/>
      <c r="AJ64" s="416"/>
      <c r="AK64" s="416"/>
      <c r="AL64" s="406"/>
      <c r="AM64" s="406"/>
      <c r="AN64" s="406"/>
      <c r="AO64" s="406"/>
      <c r="AP64" s="406"/>
      <c r="AQ64" s="406"/>
      <c r="AR64" s="406"/>
      <c r="AS64" s="416"/>
      <c r="AT64" s="416"/>
      <c r="AU64" s="416"/>
      <c r="AV64" s="416"/>
      <c r="AW64" s="416"/>
      <c r="AX64" s="416"/>
      <c r="AY64" s="406"/>
      <c r="AZ64" s="406"/>
      <c r="BA64" s="406"/>
      <c r="BB64" s="406"/>
      <c r="BC64" s="406"/>
      <c r="BD64" s="406"/>
      <c r="BE64" s="406"/>
      <c r="BF64" s="416"/>
      <c r="BG64" s="416"/>
      <c r="BH64" s="416"/>
      <c r="BI64" s="416"/>
      <c r="BJ64" s="416"/>
      <c r="BK64" s="416"/>
      <c r="BL64" s="406"/>
      <c r="BM64" s="406"/>
      <c r="BN64" s="406"/>
      <c r="BO64" s="406"/>
      <c r="BP64" s="406"/>
      <c r="BQ64" s="406"/>
      <c r="BR64" s="406"/>
      <c r="BS64" s="406"/>
      <c r="BT64" s="406"/>
      <c r="BU64" s="406"/>
      <c r="BV64" s="406"/>
      <c r="BW64" s="406"/>
      <c r="BX64" s="406"/>
      <c r="BY64" s="406"/>
      <c r="BZ64" s="406"/>
      <c r="CA64" s="406"/>
      <c r="CB64" s="406"/>
      <c r="CC64" s="406"/>
      <c r="CD64" s="406"/>
      <c r="CE64" s="406"/>
      <c r="CF64" s="416"/>
      <c r="CG64" s="416"/>
      <c r="CH64" s="416"/>
      <c r="CI64" s="416"/>
      <c r="CJ64" s="416"/>
      <c r="CK64" s="416"/>
      <c r="CL64" s="406"/>
      <c r="CM64" s="406"/>
      <c r="CN64" s="406"/>
      <c r="CO64" s="406"/>
      <c r="CP64" s="406"/>
      <c r="CQ64" s="406"/>
      <c r="CR64" s="406"/>
      <c r="CS64" s="406"/>
      <c r="CT64" s="406"/>
      <c r="CU64" s="406"/>
      <c r="CV64" s="406"/>
      <c r="CW64" s="406"/>
      <c r="CX64" s="406"/>
      <c r="CY64" s="406"/>
      <c r="CZ64" s="406"/>
      <c r="DA64" s="406"/>
      <c r="DB64" s="406"/>
      <c r="DC64" s="406"/>
      <c r="DD64" s="406"/>
      <c r="DE64" s="406"/>
      <c r="DF64" s="416"/>
      <c r="DG64" s="416"/>
      <c r="DH64" s="416"/>
      <c r="DI64" s="416"/>
      <c r="DJ64" s="416"/>
      <c r="DK64" s="416"/>
      <c r="DL64" s="406"/>
      <c r="DM64" s="406"/>
      <c r="DN64" s="406"/>
      <c r="DO64" s="406"/>
      <c r="DP64" s="406"/>
      <c r="DQ64" s="406"/>
      <c r="DR64" s="406"/>
      <c r="DS64" s="416"/>
      <c r="DT64" s="416"/>
      <c r="DU64" s="416"/>
      <c r="DV64" s="416"/>
      <c r="DW64" s="416"/>
      <c r="DX64" s="416"/>
      <c r="DY64" s="406"/>
      <c r="DZ64" s="406"/>
      <c r="EA64" s="406"/>
      <c r="EB64" s="406"/>
      <c r="EC64" s="406"/>
      <c r="ED64" s="406"/>
      <c r="EE64" s="406"/>
      <c r="EF64" s="416"/>
      <c r="EG64" s="416"/>
      <c r="EH64" s="416"/>
      <c r="EI64" s="416"/>
      <c r="EJ64" s="416"/>
      <c r="EK64" s="416"/>
      <c r="EL64" s="143"/>
      <c r="EM64" s="119">
        <f t="shared" si="0"/>
        <v>0</v>
      </c>
    </row>
    <row r="65" spans="1:158" s="118" customFormat="1" ht="12.75" x14ac:dyDescent="0.2">
      <c r="A65" s="423" t="s">
        <v>1142</v>
      </c>
      <c r="B65" s="423"/>
      <c r="C65" s="423"/>
      <c r="D65" s="423"/>
      <c r="E65" s="423"/>
      <c r="F65" s="423"/>
      <c r="G65" s="423"/>
      <c r="H65" s="423"/>
      <c r="I65" s="423"/>
      <c r="J65" s="423"/>
      <c r="K65" s="423"/>
      <c r="L65" s="423"/>
      <c r="M65" s="423"/>
      <c r="N65" s="423"/>
      <c r="O65" s="423"/>
      <c r="P65" s="423"/>
      <c r="Q65" s="423"/>
      <c r="R65" s="423"/>
      <c r="S65" s="423"/>
      <c r="T65" s="402"/>
      <c r="U65" s="403"/>
      <c r="V65" s="403"/>
      <c r="W65" s="403"/>
      <c r="X65" s="403"/>
      <c r="Y65" s="419"/>
      <c r="Z65" s="419"/>
      <c r="AA65" s="419"/>
      <c r="AB65" s="419"/>
      <c r="AC65" s="419"/>
      <c r="AD65" s="419"/>
      <c r="AE65" s="419"/>
      <c r="AF65" s="416"/>
      <c r="AG65" s="416"/>
      <c r="AH65" s="416"/>
      <c r="AI65" s="416"/>
      <c r="AJ65" s="416"/>
      <c r="AK65" s="416"/>
      <c r="AL65" s="406"/>
      <c r="AM65" s="406"/>
      <c r="AN65" s="406"/>
      <c r="AO65" s="406"/>
      <c r="AP65" s="406"/>
      <c r="AQ65" s="406"/>
      <c r="AR65" s="406"/>
      <c r="AS65" s="416"/>
      <c r="AT65" s="416"/>
      <c r="AU65" s="416"/>
      <c r="AV65" s="416"/>
      <c r="AW65" s="416"/>
      <c r="AX65" s="416"/>
      <c r="AY65" s="406"/>
      <c r="AZ65" s="406"/>
      <c r="BA65" s="406"/>
      <c r="BB65" s="406"/>
      <c r="BC65" s="406"/>
      <c r="BD65" s="406"/>
      <c r="BE65" s="406"/>
      <c r="BF65" s="416"/>
      <c r="BG65" s="416"/>
      <c r="BH65" s="416"/>
      <c r="BI65" s="416"/>
      <c r="BJ65" s="416"/>
      <c r="BK65" s="416"/>
      <c r="BL65" s="406"/>
      <c r="BM65" s="406"/>
      <c r="BN65" s="406"/>
      <c r="BO65" s="406"/>
      <c r="BP65" s="406"/>
      <c r="BQ65" s="406"/>
      <c r="BR65" s="406"/>
      <c r="BS65" s="406"/>
      <c r="BT65" s="406"/>
      <c r="BU65" s="406"/>
      <c r="BV65" s="406"/>
      <c r="BW65" s="406"/>
      <c r="BX65" s="406"/>
      <c r="BY65" s="406"/>
      <c r="BZ65" s="406"/>
      <c r="CA65" s="406"/>
      <c r="CB65" s="406"/>
      <c r="CC65" s="406"/>
      <c r="CD65" s="406"/>
      <c r="CE65" s="406"/>
      <c r="CF65" s="416"/>
      <c r="CG65" s="416"/>
      <c r="CH65" s="416"/>
      <c r="CI65" s="416"/>
      <c r="CJ65" s="416"/>
      <c r="CK65" s="416"/>
      <c r="CL65" s="406"/>
      <c r="CM65" s="406"/>
      <c r="CN65" s="406"/>
      <c r="CO65" s="406"/>
      <c r="CP65" s="406"/>
      <c r="CQ65" s="406"/>
      <c r="CR65" s="406"/>
      <c r="CS65" s="406"/>
      <c r="CT65" s="406"/>
      <c r="CU65" s="406"/>
      <c r="CV65" s="406"/>
      <c r="CW65" s="406"/>
      <c r="CX65" s="406"/>
      <c r="CY65" s="406"/>
      <c r="CZ65" s="406"/>
      <c r="DA65" s="406"/>
      <c r="DB65" s="406"/>
      <c r="DC65" s="406"/>
      <c r="DD65" s="406"/>
      <c r="DE65" s="406"/>
      <c r="DF65" s="416"/>
      <c r="DG65" s="416"/>
      <c r="DH65" s="416"/>
      <c r="DI65" s="416"/>
      <c r="DJ65" s="416"/>
      <c r="DK65" s="416"/>
      <c r="DL65" s="406"/>
      <c r="DM65" s="406"/>
      <c r="DN65" s="406"/>
      <c r="DO65" s="406"/>
      <c r="DP65" s="406"/>
      <c r="DQ65" s="406"/>
      <c r="DR65" s="406"/>
      <c r="DS65" s="416"/>
      <c r="DT65" s="416"/>
      <c r="DU65" s="416"/>
      <c r="DV65" s="416"/>
      <c r="DW65" s="416"/>
      <c r="DX65" s="416"/>
      <c r="DY65" s="406"/>
      <c r="DZ65" s="406"/>
      <c r="EA65" s="406"/>
      <c r="EB65" s="406"/>
      <c r="EC65" s="406"/>
      <c r="ED65" s="406"/>
      <c r="EE65" s="406"/>
      <c r="EF65" s="416"/>
      <c r="EG65" s="416"/>
      <c r="EH65" s="416"/>
      <c r="EI65" s="416"/>
      <c r="EJ65" s="416"/>
      <c r="EK65" s="416"/>
      <c r="EL65" s="143"/>
      <c r="EM65" s="119">
        <f t="shared" si="0"/>
        <v>0</v>
      </c>
    </row>
    <row r="66" spans="1:158" s="118" customFormat="1" ht="12.75" x14ac:dyDescent="0.2">
      <c r="A66" s="442" t="s">
        <v>1141</v>
      </c>
      <c r="B66" s="442"/>
      <c r="C66" s="442"/>
      <c r="D66" s="442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2"/>
      <c r="P66" s="442"/>
      <c r="Q66" s="442"/>
      <c r="R66" s="442"/>
      <c r="S66" s="442"/>
      <c r="T66" s="402" t="s">
        <v>975</v>
      </c>
      <c r="U66" s="403"/>
      <c r="V66" s="403"/>
      <c r="W66" s="403"/>
      <c r="X66" s="403"/>
      <c r="Y66" s="419"/>
      <c r="Z66" s="406"/>
      <c r="AA66" s="406"/>
      <c r="AB66" s="406"/>
      <c r="AC66" s="406"/>
      <c r="AD66" s="406"/>
      <c r="AE66" s="406"/>
      <c r="AF66" s="416" t="str">
        <f>IF(Y66=0," ",Y66/$Y$68*100%)</f>
        <v xml:space="preserve"> </v>
      </c>
      <c r="AG66" s="416"/>
      <c r="AH66" s="416"/>
      <c r="AI66" s="416"/>
      <c r="AJ66" s="416"/>
      <c r="AK66" s="416"/>
      <c r="AL66" s="406"/>
      <c r="AM66" s="406"/>
      <c r="AN66" s="406"/>
      <c r="AO66" s="406"/>
      <c r="AP66" s="406"/>
      <c r="AQ66" s="406"/>
      <c r="AR66" s="406"/>
      <c r="AS66" s="416" t="str">
        <f>IF(AL66=0," ",AL66/Y68*100%)</f>
        <v xml:space="preserve"> </v>
      </c>
      <c r="AT66" s="416"/>
      <c r="AU66" s="416"/>
      <c r="AV66" s="416"/>
      <c r="AW66" s="416"/>
      <c r="AX66" s="416"/>
      <c r="AY66" s="406"/>
      <c r="AZ66" s="406"/>
      <c r="BA66" s="406"/>
      <c r="BB66" s="406"/>
      <c r="BC66" s="406"/>
      <c r="BD66" s="406"/>
      <c r="BE66" s="406"/>
      <c r="BF66" s="415" t="str">
        <f>IF(AY66=0," ",AY66/$Y$68*100%)</f>
        <v xml:space="preserve"> </v>
      </c>
      <c r="BG66" s="415"/>
      <c r="BH66" s="415"/>
      <c r="BI66" s="415"/>
      <c r="BJ66" s="415"/>
      <c r="BK66" s="415"/>
      <c r="BL66" s="406"/>
      <c r="BM66" s="406"/>
      <c r="BN66" s="406"/>
      <c r="BO66" s="406"/>
      <c r="BP66" s="406"/>
      <c r="BQ66" s="406"/>
      <c r="BR66" s="406"/>
      <c r="BS66" s="406"/>
      <c r="BT66" s="406"/>
      <c r="BU66" s="406"/>
      <c r="BV66" s="406"/>
      <c r="BW66" s="406"/>
      <c r="BX66" s="406"/>
      <c r="BY66" s="406"/>
      <c r="BZ66" s="406"/>
      <c r="CA66" s="406"/>
      <c r="CB66" s="406"/>
      <c r="CC66" s="406"/>
      <c r="CD66" s="406"/>
      <c r="CE66" s="406"/>
      <c r="CF66" s="415" t="str">
        <f>IF(BY66=0," ",BY66/$Y$68*100%)</f>
        <v xml:space="preserve"> </v>
      </c>
      <c r="CG66" s="415"/>
      <c r="CH66" s="415"/>
      <c r="CI66" s="415"/>
      <c r="CJ66" s="415"/>
      <c r="CK66" s="415"/>
      <c r="CL66" s="406"/>
      <c r="CM66" s="406"/>
      <c r="CN66" s="406"/>
      <c r="CO66" s="406"/>
      <c r="CP66" s="406"/>
      <c r="CQ66" s="406"/>
      <c r="CR66" s="406"/>
      <c r="CS66" s="406"/>
      <c r="CT66" s="406"/>
      <c r="CU66" s="406"/>
      <c r="CV66" s="406"/>
      <c r="CW66" s="406"/>
      <c r="CX66" s="406"/>
      <c r="CY66" s="406"/>
      <c r="CZ66" s="406"/>
      <c r="DA66" s="406"/>
      <c r="DB66" s="406"/>
      <c r="DC66" s="406"/>
      <c r="DD66" s="406"/>
      <c r="DE66" s="406"/>
      <c r="DF66" s="415" t="str">
        <f>IF(CY66=0," ",CY66/$Y$68*100%)</f>
        <v xml:space="preserve"> </v>
      </c>
      <c r="DG66" s="415"/>
      <c r="DH66" s="415"/>
      <c r="DI66" s="415"/>
      <c r="DJ66" s="415"/>
      <c r="DK66" s="415"/>
      <c r="DL66" s="406"/>
      <c r="DM66" s="406"/>
      <c r="DN66" s="406"/>
      <c r="DO66" s="406"/>
      <c r="DP66" s="406"/>
      <c r="DQ66" s="406"/>
      <c r="DR66" s="406"/>
      <c r="DS66" s="416" t="str">
        <f>IF(DL66=0," ",DL66/$Y$68*100%)</f>
        <v xml:space="preserve"> </v>
      </c>
      <c r="DT66" s="416"/>
      <c r="DU66" s="416"/>
      <c r="DV66" s="416"/>
      <c r="DW66" s="416"/>
      <c r="DX66" s="416"/>
      <c r="DY66" s="406"/>
      <c r="DZ66" s="406"/>
      <c r="EA66" s="406"/>
      <c r="EB66" s="406"/>
      <c r="EC66" s="406"/>
      <c r="ED66" s="406"/>
      <c r="EE66" s="406"/>
      <c r="EF66" s="416" t="str">
        <f t="shared" ref="EF66" si="53">IF(DY66=0," ",DY66/$Y$68*100%)</f>
        <v xml:space="preserve"> </v>
      </c>
      <c r="EG66" s="416"/>
      <c r="EH66" s="416"/>
      <c r="EI66" s="416"/>
      <c r="EJ66" s="416"/>
      <c r="EK66" s="416"/>
      <c r="EL66" s="143"/>
      <c r="EM66" s="119">
        <f t="shared" si="0"/>
        <v>0</v>
      </c>
    </row>
    <row r="67" spans="1:158" s="118" customFormat="1" ht="12.75" x14ac:dyDescent="0.2">
      <c r="A67" s="423" t="s">
        <v>1143</v>
      </c>
      <c r="B67" s="423"/>
      <c r="C67" s="423"/>
      <c r="D67" s="423"/>
      <c r="E67" s="423"/>
      <c r="F67" s="423"/>
      <c r="G67" s="423"/>
      <c r="H67" s="423"/>
      <c r="I67" s="423"/>
      <c r="J67" s="423"/>
      <c r="K67" s="423"/>
      <c r="L67" s="423"/>
      <c r="M67" s="423"/>
      <c r="N67" s="423"/>
      <c r="O67" s="423"/>
      <c r="P67" s="423"/>
      <c r="Q67" s="423"/>
      <c r="R67" s="423"/>
      <c r="S67" s="423"/>
      <c r="T67" s="402"/>
      <c r="U67" s="403"/>
      <c r="V67" s="403"/>
      <c r="W67" s="403"/>
      <c r="X67" s="403"/>
      <c r="Y67" s="406"/>
      <c r="Z67" s="406"/>
      <c r="AA67" s="406"/>
      <c r="AB67" s="406"/>
      <c r="AC67" s="406"/>
      <c r="AD67" s="406"/>
      <c r="AE67" s="406"/>
      <c r="AF67" s="416"/>
      <c r="AG67" s="416"/>
      <c r="AH67" s="416"/>
      <c r="AI67" s="416"/>
      <c r="AJ67" s="416"/>
      <c r="AK67" s="416"/>
      <c r="AL67" s="406"/>
      <c r="AM67" s="406"/>
      <c r="AN67" s="406"/>
      <c r="AO67" s="406"/>
      <c r="AP67" s="406"/>
      <c r="AQ67" s="406"/>
      <c r="AR67" s="406"/>
      <c r="AS67" s="416"/>
      <c r="AT67" s="416"/>
      <c r="AU67" s="416"/>
      <c r="AV67" s="416"/>
      <c r="AW67" s="416"/>
      <c r="AX67" s="416"/>
      <c r="AY67" s="406"/>
      <c r="AZ67" s="406"/>
      <c r="BA67" s="406"/>
      <c r="BB67" s="406"/>
      <c r="BC67" s="406"/>
      <c r="BD67" s="406"/>
      <c r="BE67" s="406"/>
      <c r="BF67" s="416"/>
      <c r="BG67" s="416"/>
      <c r="BH67" s="416"/>
      <c r="BI67" s="416"/>
      <c r="BJ67" s="416"/>
      <c r="BK67" s="416"/>
      <c r="BL67" s="406"/>
      <c r="BM67" s="406"/>
      <c r="BN67" s="406"/>
      <c r="BO67" s="406"/>
      <c r="BP67" s="406"/>
      <c r="BQ67" s="406"/>
      <c r="BR67" s="406"/>
      <c r="BS67" s="406"/>
      <c r="BT67" s="406"/>
      <c r="BU67" s="406"/>
      <c r="BV67" s="406"/>
      <c r="BW67" s="406"/>
      <c r="BX67" s="406"/>
      <c r="BY67" s="406"/>
      <c r="BZ67" s="406"/>
      <c r="CA67" s="406"/>
      <c r="CB67" s="406"/>
      <c r="CC67" s="406"/>
      <c r="CD67" s="406"/>
      <c r="CE67" s="406"/>
      <c r="CF67" s="416"/>
      <c r="CG67" s="416"/>
      <c r="CH67" s="416"/>
      <c r="CI67" s="416"/>
      <c r="CJ67" s="416"/>
      <c r="CK67" s="416"/>
      <c r="CL67" s="406"/>
      <c r="CM67" s="406"/>
      <c r="CN67" s="406"/>
      <c r="CO67" s="406"/>
      <c r="CP67" s="406"/>
      <c r="CQ67" s="406"/>
      <c r="CR67" s="406"/>
      <c r="CS67" s="406"/>
      <c r="CT67" s="406"/>
      <c r="CU67" s="406"/>
      <c r="CV67" s="406"/>
      <c r="CW67" s="406"/>
      <c r="CX67" s="406"/>
      <c r="CY67" s="406"/>
      <c r="CZ67" s="406"/>
      <c r="DA67" s="406"/>
      <c r="DB67" s="406"/>
      <c r="DC67" s="406"/>
      <c r="DD67" s="406"/>
      <c r="DE67" s="406"/>
      <c r="DF67" s="416"/>
      <c r="DG67" s="416"/>
      <c r="DH67" s="416"/>
      <c r="DI67" s="416"/>
      <c r="DJ67" s="416"/>
      <c r="DK67" s="416"/>
      <c r="DL67" s="406"/>
      <c r="DM67" s="406"/>
      <c r="DN67" s="406"/>
      <c r="DO67" s="406"/>
      <c r="DP67" s="406"/>
      <c r="DQ67" s="406"/>
      <c r="DR67" s="406"/>
      <c r="DS67" s="416"/>
      <c r="DT67" s="416"/>
      <c r="DU67" s="416"/>
      <c r="DV67" s="416"/>
      <c r="DW67" s="416"/>
      <c r="DX67" s="416"/>
      <c r="DY67" s="406"/>
      <c r="DZ67" s="406"/>
      <c r="EA67" s="406"/>
      <c r="EB67" s="406"/>
      <c r="EC67" s="406"/>
      <c r="ED67" s="406"/>
      <c r="EE67" s="406"/>
      <c r="EF67" s="416"/>
      <c r="EG67" s="416"/>
      <c r="EH67" s="416"/>
      <c r="EI67" s="416"/>
      <c r="EJ67" s="416"/>
      <c r="EK67" s="416"/>
      <c r="EL67" s="143"/>
      <c r="EM67" s="119">
        <f t="shared" si="0"/>
        <v>0</v>
      </c>
    </row>
    <row r="68" spans="1:158" s="121" customFormat="1" ht="15" customHeight="1" thickBot="1" x14ac:dyDescent="0.25">
      <c r="A68" s="443" t="s">
        <v>38</v>
      </c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4" t="s">
        <v>42</v>
      </c>
      <c r="U68" s="445"/>
      <c r="V68" s="445"/>
      <c r="W68" s="445"/>
      <c r="X68" s="445"/>
      <c r="Y68" s="446">
        <f>Y62+Y39+Y54+Y36+Y34+Y19+Y17+Y15+Y38</f>
        <v>45552581.740000002</v>
      </c>
      <c r="Z68" s="447"/>
      <c r="AA68" s="447"/>
      <c r="AB68" s="447"/>
      <c r="AC68" s="447"/>
      <c r="AD68" s="447"/>
      <c r="AE68" s="447"/>
      <c r="AF68" s="445" t="s">
        <v>1639</v>
      </c>
      <c r="AG68" s="445"/>
      <c r="AH68" s="445"/>
      <c r="AI68" s="445"/>
      <c r="AJ68" s="445"/>
      <c r="AK68" s="445"/>
      <c r="AL68" s="446">
        <f>AL62+AL39+AL54+AL36+AL34+AL19+AL17+AL15+AL38</f>
        <v>42844819.880000003</v>
      </c>
      <c r="AM68" s="447"/>
      <c r="AN68" s="447"/>
      <c r="AO68" s="447"/>
      <c r="AP68" s="447"/>
      <c r="AQ68" s="447"/>
      <c r="AR68" s="447"/>
      <c r="AS68" s="448" t="s">
        <v>39</v>
      </c>
      <c r="AT68" s="448"/>
      <c r="AU68" s="448"/>
      <c r="AV68" s="448"/>
      <c r="AW68" s="448"/>
      <c r="AX68" s="448"/>
      <c r="AY68" s="446">
        <f>AY62+AY39+AY54+AY36+AY34+AY19+AY17+AY15+AY38</f>
        <v>270764</v>
      </c>
      <c r="AZ68" s="447"/>
      <c r="BA68" s="447"/>
      <c r="BB68" s="447"/>
      <c r="BC68" s="447"/>
      <c r="BD68" s="447"/>
      <c r="BE68" s="447"/>
      <c r="BF68" s="448" t="s">
        <v>39</v>
      </c>
      <c r="BG68" s="448"/>
      <c r="BH68" s="448"/>
      <c r="BI68" s="448"/>
      <c r="BJ68" s="448"/>
      <c r="BK68" s="448"/>
      <c r="BL68" s="447"/>
      <c r="BM68" s="447"/>
      <c r="BN68" s="447"/>
      <c r="BO68" s="447"/>
      <c r="BP68" s="447"/>
      <c r="BQ68" s="447"/>
      <c r="BR68" s="447"/>
      <c r="BS68" s="448" t="s">
        <v>39</v>
      </c>
      <c r="BT68" s="448"/>
      <c r="BU68" s="448"/>
      <c r="BV68" s="448"/>
      <c r="BW68" s="448"/>
      <c r="BX68" s="448"/>
      <c r="BY68" s="446">
        <f>BY62+BY39+BY54+BY36+BY34+BY19+BY17+BY15+BY38</f>
        <v>0</v>
      </c>
      <c r="BZ68" s="447"/>
      <c r="CA68" s="447"/>
      <c r="CB68" s="447"/>
      <c r="CC68" s="447"/>
      <c r="CD68" s="447"/>
      <c r="CE68" s="447"/>
      <c r="CF68" s="448" t="s">
        <v>39</v>
      </c>
      <c r="CG68" s="448"/>
      <c r="CH68" s="448"/>
      <c r="CI68" s="448"/>
      <c r="CJ68" s="448"/>
      <c r="CK68" s="448"/>
      <c r="CL68" s="447"/>
      <c r="CM68" s="447"/>
      <c r="CN68" s="447"/>
      <c r="CO68" s="447"/>
      <c r="CP68" s="447"/>
      <c r="CQ68" s="447"/>
      <c r="CR68" s="447"/>
      <c r="CS68" s="448" t="s">
        <v>39</v>
      </c>
      <c r="CT68" s="448"/>
      <c r="CU68" s="448"/>
      <c r="CV68" s="448"/>
      <c r="CW68" s="448"/>
      <c r="CX68" s="448"/>
      <c r="CY68" s="446">
        <f>CY62+CY39+CY54+CY36+CY34+CY19+CY17+CY15+CY38</f>
        <v>2436997.86</v>
      </c>
      <c r="CZ68" s="447"/>
      <c r="DA68" s="447"/>
      <c r="DB68" s="447"/>
      <c r="DC68" s="447"/>
      <c r="DD68" s="447"/>
      <c r="DE68" s="447"/>
      <c r="DF68" s="448" t="s">
        <v>39</v>
      </c>
      <c r="DG68" s="448"/>
      <c r="DH68" s="448"/>
      <c r="DI68" s="448"/>
      <c r="DJ68" s="448"/>
      <c r="DK68" s="448"/>
      <c r="DL68" s="446">
        <f>DL62+DL39+DL54+DL36+DL34+DL19+DL17+DL15+DL38</f>
        <v>2419736.21</v>
      </c>
      <c r="DM68" s="447"/>
      <c r="DN68" s="447"/>
      <c r="DO68" s="447"/>
      <c r="DP68" s="447"/>
      <c r="DQ68" s="447"/>
      <c r="DR68" s="447"/>
      <c r="DS68" s="448" t="s">
        <v>39</v>
      </c>
      <c r="DT68" s="448"/>
      <c r="DU68" s="448"/>
      <c r="DV68" s="448"/>
      <c r="DW68" s="448"/>
      <c r="DX68" s="448"/>
      <c r="DY68" s="446">
        <f>DY62+DY39+DY54+DY36+DY34+DY19+DY17+DY15+DY38</f>
        <v>0</v>
      </c>
      <c r="DZ68" s="447"/>
      <c r="EA68" s="447"/>
      <c r="EB68" s="447"/>
      <c r="EC68" s="447"/>
      <c r="ED68" s="447"/>
      <c r="EE68" s="447"/>
      <c r="EF68" s="448" t="s">
        <v>39</v>
      </c>
      <c r="EG68" s="448"/>
      <c r="EH68" s="448"/>
      <c r="EI68" s="448"/>
      <c r="EJ68" s="448"/>
      <c r="EK68" s="448"/>
      <c r="EL68" s="120" t="b">
        <f>Y68=AL68+AY68+BL68+BY68+CY68</f>
        <v>1</v>
      </c>
      <c r="EO68" s="118"/>
    </row>
    <row r="69" spans="1:158" x14ac:dyDescent="0.25">
      <c r="EL69" s="155" t="b">
        <f>-SUMIFS('АЦК 2024 расход'!$G:$G,'АЦК 2024 расход'!$B:$B,$EL$3)=Y68</f>
        <v>1</v>
      </c>
    </row>
    <row r="71" spans="1:158" s="118" customFormat="1" ht="12.75" x14ac:dyDescent="0.2">
      <c r="A71" s="143" t="s">
        <v>45</v>
      </c>
      <c r="AS71" s="122"/>
      <c r="AT71" s="122"/>
      <c r="AU71" s="122"/>
      <c r="AV71" s="122"/>
      <c r="AW71" s="122"/>
      <c r="AX71" s="122"/>
      <c r="EL71" s="143"/>
    </row>
    <row r="72" spans="1:158" s="118" customFormat="1" ht="12.75" x14ac:dyDescent="0.2">
      <c r="A72" s="143" t="s">
        <v>50</v>
      </c>
      <c r="W72" s="449" t="str">
        <f>Лист1!$O$68</f>
        <v>директор</v>
      </c>
      <c r="X72" s="449"/>
      <c r="Y72" s="449"/>
      <c r="Z72" s="449"/>
      <c r="AA72" s="449"/>
      <c r="AB72" s="449"/>
      <c r="AC72" s="449"/>
      <c r="AD72" s="449"/>
      <c r="AE72" s="449"/>
      <c r="AF72" s="449"/>
      <c r="AG72" s="449"/>
      <c r="AH72" s="449"/>
      <c r="AI72" s="449"/>
      <c r="AJ72" s="449"/>
      <c r="AK72" s="449"/>
      <c r="AL72" s="449"/>
      <c r="AM72" s="449"/>
      <c r="AN72" s="449"/>
      <c r="AO72" s="449"/>
      <c r="AP72" s="449"/>
      <c r="AQ72" s="449"/>
      <c r="AR72" s="449"/>
      <c r="AS72" s="449"/>
      <c r="AT72" s="449"/>
      <c r="AU72" s="449"/>
      <c r="AV72" s="449"/>
      <c r="AW72" s="449"/>
      <c r="AX72" s="449"/>
      <c r="AY72" s="449"/>
      <c r="AZ72" s="449"/>
      <c r="BA72" s="449"/>
      <c r="BB72" s="449"/>
      <c r="BC72" s="449"/>
      <c r="BD72" s="449"/>
      <c r="BG72" s="449" t="str">
        <f>Лист1!$BB$68</f>
        <v>И.Ю. Лодырев</v>
      </c>
      <c r="BH72" s="449"/>
      <c r="BI72" s="449"/>
      <c r="BJ72" s="449"/>
      <c r="BK72" s="449"/>
      <c r="BL72" s="449"/>
      <c r="BM72" s="449"/>
      <c r="BN72" s="449"/>
      <c r="BO72" s="449"/>
      <c r="BP72" s="449"/>
      <c r="BQ72" s="449"/>
      <c r="BR72" s="449"/>
      <c r="BS72" s="449"/>
      <c r="BT72" s="449"/>
      <c r="BU72" s="449"/>
      <c r="BV72" s="449"/>
      <c r="BW72" s="449"/>
      <c r="BX72" s="449"/>
      <c r="BY72" s="449"/>
      <c r="BZ72" s="449"/>
      <c r="CA72" s="449"/>
      <c r="CB72" s="449"/>
      <c r="CC72" s="449"/>
      <c r="CD72" s="449"/>
      <c r="CE72" s="449"/>
      <c r="CF72" s="449"/>
      <c r="CG72" s="449"/>
      <c r="CH72" s="449"/>
      <c r="CI72" s="449"/>
      <c r="CJ72" s="449"/>
      <c r="CK72" s="449"/>
      <c r="CL72" s="449"/>
      <c r="CM72" s="449"/>
      <c r="CN72" s="449"/>
      <c r="EL72" s="143"/>
    </row>
    <row r="73" spans="1:158" s="144" customFormat="1" ht="10.5" x14ac:dyDescent="0.2">
      <c r="W73" s="450" t="s">
        <v>46</v>
      </c>
      <c r="X73" s="450"/>
      <c r="Y73" s="450"/>
      <c r="Z73" s="450"/>
      <c r="AA73" s="450"/>
      <c r="AB73" s="450"/>
      <c r="AC73" s="450"/>
      <c r="AD73" s="450"/>
      <c r="AE73" s="450"/>
      <c r="AF73" s="450"/>
      <c r="AG73" s="450"/>
      <c r="AH73" s="450"/>
      <c r="AI73" s="450"/>
      <c r="AJ73" s="450"/>
      <c r="AK73" s="450"/>
      <c r="AL73" s="450"/>
      <c r="AM73" s="450"/>
      <c r="AN73" s="450"/>
      <c r="AO73" s="450"/>
      <c r="AP73" s="450"/>
      <c r="AQ73" s="450"/>
      <c r="AR73" s="450"/>
      <c r="AS73" s="450"/>
      <c r="AT73" s="450"/>
      <c r="AU73" s="450"/>
      <c r="AV73" s="450"/>
      <c r="AW73" s="450"/>
      <c r="AX73" s="450"/>
      <c r="AY73" s="450"/>
      <c r="AZ73" s="450"/>
      <c r="BA73" s="450"/>
      <c r="BB73" s="450"/>
      <c r="BC73" s="450"/>
      <c r="BD73" s="450"/>
      <c r="BG73" s="450" t="s">
        <v>48</v>
      </c>
      <c r="BH73" s="450"/>
      <c r="BI73" s="450"/>
      <c r="BJ73" s="450"/>
      <c r="BK73" s="450"/>
      <c r="BL73" s="450"/>
      <c r="BM73" s="450"/>
      <c r="BN73" s="450"/>
      <c r="BO73" s="450"/>
      <c r="BP73" s="450"/>
      <c r="BQ73" s="450"/>
      <c r="BR73" s="450"/>
      <c r="BS73" s="450"/>
      <c r="BT73" s="450"/>
      <c r="BU73" s="450"/>
      <c r="BV73" s="450"/>
      <c r="BW73" s="450"/>
      <c r="BX73" s="450"/>
      <c r="BY73" s="450"/>
      <c r="BZ73" s="450"/>
      <c r="CA73" s="450"/>
      <c r="CB73" s="450"/>
      <c r="CC73" s="450"/>
      <c r="CD73" s="450"/>
      <c r="CE73" s="450"/>
      <c r="CF73" s="450"/>
      <c r="CG73" s="450"/>
      <c r="CH73" s="450"/>
      <c r="CI73" s="450"/>
      <c r="CJ73" s="450"/>
      <c r="CK73" s="450"/>
      <c r="CL73" s="450"/>
      <c r="CM73" s="450"/>
      <c r="CN73" s="450"/>
      <c r="EL73" s="123"/>
    </row>
    <row r="74" spans="1:158" s="118" customFormat="1" ht="12.75" x14ac:dyDescent="0.2">
      <c r="A74" s="143" t="s">
        <v>49</v>
      </c>
      <c r="W74" s="449" t="s">
        <v>1584</v>
      </c>
      <c r="X74" s="449"/>
      <c r="Y74" s="449"/>
      <c r="Z74" s="449"/>
      <c r="AA74" s="449"/>
      <c r="AB74" s="449"/>
      <c r="AC74" s="449"/>
      <c r="AD74" s="449"/>
      <c r="AE74" s="449"/>
      <c r="AF74" s="449"/>
      <c r="AG74" s="449"/>
      <c r="AH74" s="449"/>
      <c r="AI74" s="449"/>
      <c r="AJ74" s="449"/>
      <c r="AK74" s="449"/>
      <c r="AL74" s="449"/>
      <c r="AM74" s="449"/>
      <c r="AN74" s="449"/>
      <c r="AO74" s="449"/>
      <c r="AP74" s="449"/>
      <c r="AQ74" s="449"/>
      <c r="AR74" s="449"/>
      <c r="AS74" s="449"/>
      <c r="AT74" s="449"/>
      <c r="AU74" s="449"/>
      <c r="AV74" s="449"/>
      <c r="AW74" s="449"/>
      <c r="AX74" s="449"/>
      <c r="AY74" s="449"/>
      <c r="AZ74" s="449"/>
      <c r="BA74" s="449"/>
      <c r="BB74" s="449"/>
      <c r="BC74" s="449"/>
      <c r="BD74" s="449"/>
      <c r="BG74" s="436" t="s">
        <v>1479</v>
      </c>
      <c r="BH74" s="436"/>
      <c r="BI74" s="436"/>
      <c r="BJ74" s="436"/>
      <c r="BK74" s="436"/>
      <c r="BL74" s="436"/>
      <c r="BM74" s="436"/>
      <c r="BN74" s="436"/>
      <c r="BO74" s="436"/>
      <c r="BP74" s="436"/>
      <c r="BQ74" s="436"/>
      <c r="BR74" s="436"/>
      <c r="BS74" s="436"/>
      <c r="BT74" s="436"/>
      <c r="BU74" s="436"/>
      <c r="BV74" s="436"/>
      <c r="BW74" s="436"/>
      <c r="BX74" s="436"/>
      <c r="BY74" s="436"/>
      <c r="BZ74" s="436"/>
      <c r="CA74" s="436"/>
      <c r="CB74" s="436"/>
      <c r="CC74" s="436"/>
      <c r="CD74" s="436"/>
      <c r="CE74" s="436"/>
      <c r="CF74" s="436"/>
      <c r="CG74" s="436"/>
      <c r="CH74" s="436"/>
      <c r="CI74" s="436"/>
      <c r="CJ74" s="436"/>
      <c r="CK74" s="436"/>
      <c r="CL74" s="436"/>
      <c r="CM74" s="436"/>
      <c r="CN74" s="436"/>
      <c r="EL74" s="143"/>
    </row>
    <row r="75" spans="1:158" s="144" customFormat="1" ht="10.5" x14ac:dyDescent="0.2">
      <c r="W75" s="450" t="s">
        <v>46</v>
      </c>
      <c r="X75" s="450"/>
      <c r="Y75" s="450"/>
      <c r="Z75" s="450"/>
      <c r="AA75" s="450"/>
      <c r="AB75" s="450"/>
      <c r="AC75" s="450"/>
      <c r="AD75" s="450"/>
      <c r="AE75" s="450"/>
      <c r="AF75" s="450"/>
      <c r="AG75" s="450"/>
      <c r="AH75" s="450"/>
      <c r="AI75" s="450"/>
      <c r="AJ75" s="450"/>
      <c r="AK75" s="450"/>
      <c r="AL75" s="450"/>
      <c r="AM75" s="450"/>
      <c r="AN75" s="450"/>
      <c r="AO75" s="450"/>
      <c r="AP75" s="450"/>
      <c r="AQ75" s="450"/>
      <c r="AR75" s="450"/>
      <c r="AS75" s="450"/>
      <c r="AT75" s="450"/>
      <c r="AU75" s="450"/>
      <c r="AV75" s="450"/>
      <c r="AW75" s="450"/>
      <c r="AX75" s="450"/>
      <c r="AY75" s="450"/>
      <c r="AZ75" s="450"/>
      <c r="BA75" s="450"/>
      <c r="BB75" s="450"/>
      <c r="BC75" s="450"/>
      <c r="BD75" s="450"/>
      <c r="BG75" s="450" t="s">
        <v>169</v>
      </c>
      <c r="BH75" s="450"/>
      <c r="BI75" s="450"/>
      <c r="BJ75" s="450"/>
      <c r="BK75" s="450"/>
      <c r="BL75" s="450"/>
      <c r="BM75" s="450"/>
      <c r="BN75" s="450"/>
      <c r="BO75" s="450"/>
      <c r="BP75" s="450"/>
      <c r="BQ75" s="450"/>
      <c r="BR75" s="450"/>
      <c r="BS75" s="450"/>
      <c r="BT75" s="450"/>
      <c r="BU75" s="450"/>
      <c r="BV75" s="450"/>
      <c r="BW75" s="450"/>
      <c r="BX75" s="450"/>
      <c r="BY75" s="450"/>
      <c r="BZ75" s="450"/>
      <c r="CA75" s="450"/>
      <c r="CB75" s="450"/>
      <c r="CC75" s="450"/>
      <c r="CD75" s="450"/>
      <c r="CE75" s="450"/>
      <c r="CF75" s="450"/>
      <c r="CG75" s="450"/>
      <c r="CH75" s="450"/>
      <c r="CI75" s="450"/>
      <c r="CJ75" s="450"/>
      <c r="CK75" s="450"/>
      <c r="CL75" s="450"/>
      <c r="CM75" s="450"/>
      <c r="CN75" s="450"/>
      <c r="EL75" s="123"/>
    </row>
    <row r="76" spans="1:158" s="118" customFormat="1" ht="12.75" x14ac:dyDescent="0.2">
      <c r="A76" s="145" t="s">
        <v>51</v>
      </c>
      <c r="B76" s="451" t="str">
        <f>Лист1!$B$74</f>
        <v>20</v>
      </c>
      <c r="C76" s="451"/>
      <c r="D76" s="451"/>
      <c r="E76" s="143" t="s">
        <v>52</v>
      </c>
      <c r="G76" s="436" t="str">
        <f>Лист1!$G$74</f>
        <v>февраля</v>
      </c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52">
        <v>20</v>
      </c>
      <c r="S76" s="452"/>
      <c r="T76" s="452"/>
      <c r="U76" s="453" t="str">
        <f>Лист1!$U$74</f>
        <v>25</v>
      </c>
      <c r="V76" s="453"/>
      <c r="W76" s="453"/>
      <c r="X76" s="143" t="s">
        <v>10</v>
      </c>
      <c r="AS76" s="122"/>
      <c r="AT76" s="122"/>
      <c r="AU76" s="122"/>
      <c r="AV76" s="122"/>
      <c r="AW76" s="122"/>
      <c r="AX76" s="122"/>
      <c r="EL76" s="143"/>
    </row>
    <row r="77" spans="1:158" x14ac:dyDescent="0.25">
      <c r="FB77" s="125" t="s">
        <v>1371</v>
      </c>
    </row>
    <row r="78" spans="1:158" x14ac:dyDescent="0.25">
      <c r="FB78" s="125" t="s">
        <v>1372</v>
      </c>
    </row>
    <row r="79" spans="1:158" x14ac:dyDescent="0.25">
      <c r="FB79" s="125" t="s">
        <v>1363</v>
      </c>
    </row>
    <row r="80" spans="1:158" x14ac:dyDescent="0.25">
      <c r="FB80" s="125" t="s">
        <v>1362</v>
      </c>
    </row>
    <row r="81" spans="158:158" x14ac:dyDescent="0.25">
      <c r="FB81" s="125" t="s">
        <v>1373</v>
      </c>
    </row>
    <row r="82" spans="158:158" x14ac:dyDescent="0.25">
      <c r="FB82" s="125" t="s">
        <v>1204</v>
      </c>
    </row>
    <row r="83" spans="158:158" x14ac:dyDescent="0.25">
      <c r="FB83" s="125" t="s">
        <v>1374</v>
      </c>
    </row>
    <row r="84" spans="158:158" x14ac:dyDescent="0.25">
      <c r="FB84" s="125" t="s">
        <v>1208</v>
      </c>
    </row>
    <row r="85" spans="158:158" x14ac:dyDescent="0.25">
      <c r="FB85" s="125" t="s">
        <v>1375</v>
      </c>
    </row>
    <row r="86" spans="158:158" x14ac:dyDescent="0.25">
      <c r="FB86" s="125" t="s">
        <v>1376</v>
      </c>
    </row>
    <row r="87" spans="158:158" x14ac:dyDescent="0.25">
      <c r="FB87" s="125" t="s">
        <v>1377</v>
      </c>
    </row>
    <row r="88" spans="158:158" x14ac:dyDescent="0.25">
      <c r="FB88" s="125" t="s">
        <v>1378</v>
      </c>
    </row>
    <row r="89" spans="158:158" x14ac:dyDescent="0.25">
      <c r="FB89" s="125" t="s">
        <v>1379</v>
      </c>
    </row>
    <row r="90" spans="158:158" ht="21" x14ac:dyDescent="0.25">
      <c r="FB90" s="125" t="s">
        <v>1380</v>
      </c>
    </row>
    <row r="91" spans="158:158" x14ac:dyDescent="0.25">
      <c r="FB91" s="125" t="s">
        <v>1381</v>
      </c>
    </row>
    <row r="92" spans="158:158" x14ac:dyDescent="0.25">
      <c r="FB92" s="125" t="s">
        <v>1349</v>
      </c>
    </row>
    <row r="93" spans="158:158" x14ac:dyDescent="0.25">
      <c r="FB93" s="125" t="s">
        <v>1329</v>
      </c>
    </row>
    <row r="94" spans="158:158" x14ac:dyDescent="0.25">
      <c r="FB94" s="125" t="s">
        <v>1337</v>
      </c>
    </row>
    <row r="95" spans="158:158" x14ac:dyDescent="0.25">
      <c r="FB95" s="125" t="s">
        <v>1339</v>
      </c>
    </row>
    <row r="96" spans="158:158" x14ac:dyDescent="0.25">
      <c r="FB96" s="125" t="s">
        <v>1382</v>
      </c>
    </row>
    <row r="97" spans="158:158" x14ac:dyDescent="0.25">
      <c r="FB97" s="125" t="s">
        <v>1341</v>
      </c>
    </row>
    <row r="98" spans="158:158" x14ac:dyDescent="0.25">
      <c r="FB98" s="125" t="s">
        <v>1342</v>
      </c>
    </row>
    <row r="99" spans="158:158" x14ac:dyDescent="0.25">
      <c r="FB99" s="125" t="s">
        <v>1383</v>
      </c>
    </row>
    <row r="100" spans="158:158" x14ac:dyDescent="0.25">
      <c r="FB100" s="125" t="s">
        <v>1344</v>
      </c>
    </row>
    <row r="101" spans="158:158" x14ac:dyDescent="0.25">
      <c r="FB101" s="125" t="s">
        <v>1345</v>
      </c>
    </row>
    <row r="102" spans="158:158" x14ac:dyDescent="0.25">
      <c r="FB102" s="125" t="s">
        <v>1346</v>
      </c>
    </row>
    <row r="103" spans="158:158" x14ac:dyDescent="0.25">
      <c r="FB103" s="125" t="s">
        <v>1347</v>
      </c>
    </row>
    <row r="104" spans="158:158" x14ac:dyDescent="0.25">
      <c r="FB104" s="125" t="s">
        <v>1348</v>
      </c>
    </row>
    <row r="105" spans="158:158" x14ac:dyDescent="0.25">
      <c r="FB105" s="125" t="s">
        <v>1330</v>
      </c>
    </row>
    <row r="106" spans="158:158" x14ac:dyDescent="0.25">
      <c r="FB106" s="125" t="s">
        <v>1351</v>
      </c>
    </row>
    <row r="107" spans="158:158" x14ac:dyDescent="0.25">
      <c r="FB107" s="125" t="s">
        <v>1384</v>
      </c>
    </row>
    <row r="108" spans="158:158" x14ac:dyDescent="0.25">
      <c r="FB108" s="125" t="s">
        <v>1352</v>
      </c>
    </row>
    <row r="109" spans="158:158" x14ac:dyDescent="0.25">
      <c r="FB109" s="125" t="s">
        <v>1353</v>
      </c>
    </row>
    <row r="110" spans="158:158" ht="21" x14ac:dyDescent="0.25">
      <c r="FB110" s="125" t="s">
        <v>1385</v>
      </c>
    </row>
    <row r="111" spans="158:158" x14ac:dyDescent="0.25">
      <c r="FB111" s="125" t="s">
        <v>1332</v>
      </c>
    </row>
    <row r="112" spans="158:158" x14ac:dyDescent="0.25">
      <c r="FB112" s="125" t="s">
        <v>1333</v>
      </c>
    </row>
    <row r="113" spans="158:158" x14ac:dyDescent="0.25">
      <c r="FB113" s="125" t="s">
        <v>1334</v>
      </c>
    </row>
    <row r="114" spans="158:158" x14ac:dyDescent="0.25">
      <c r="FB114" s="125" t="s">
        <v>1386</v>
      </c>
    </row>
    <row r="115" spans="158:158" x14ac:dyDescent="0.25">
      <c r="FB115" s="125" t="s">
        <v>1298</v>
      </c>
    </row>
    <row r="116" spans="158:158" x14ac:dyDescent="0.25">
      <c r="FB116" s="125" t="s">
        <v>1338</v>
      </c>
    </row>
    <row r="117" spans="158:158" x14ac:dyDescent="0.25">
      <c r="FB117" s="125" t="s">
        <v>1350</v>
      </c>
    </row>
    <row r="118" spans="158:158" x14ac:dyDescent="0.25">
      <c r="FB118" s="125" t="s">
        <v>1336</v>
      </c>
    </row>
    <row r="119" spans="158:158" x14ac:dyDescent="0.25">
      <c r="FB119" s="154" t="s">
        <v>1316</v>
      </c>
    </row>
    <row r="120" spans="158:158" x14ac:dyDescent="0.25">
      <c r="FB120" s="154" t="s">
        <v>1313</v>
      </c>
    </row>
  </sheetData>
  <autoFilter ref="A14:FB68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2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3" showButton="0"/>
    <filterColumn colId="34" showButton="0"/>
    <filterColumn colId="35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4" showButton="0"/>
    <filterColumn colId="45" showButton="0"/>
    <filterColumn colId="46" showButton="0"/>
    <filterColumn colId="47" showButton="0"/>
    <filterColumn colId="48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7" showButton="0"/>
    <filterColumn colId="58" showButton="0"/>
    <filterColumn colId="59" showButton="0"/>
    <filterColumn colId="60" showButton="0"/>
    <filterColumn colId="61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70" showButton="0"/>
    <filterColumn colId="71" showButton="0"/>
    <filterColumn colId="72" showButton="0"/>
    <filterColumn colId="73" showButton="0"/>
    <filterColumn colId="74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3" showButton="0"/>
    <filterColumn colId="84" showButton="0"/>
    <filterColumn colId="85" showButton="0"/>
    <filterColumn colId="86" showButton="0"/>
    <filterColumn colId="87" showButton="0"/>
    <filterColumn colId="89" showButton="0"/>
    <filterColumn colId="90" showButton="0"/>
    <filterColumn colId="91" showButton="0"/>
    <filterColumn colId="92" showButton="0"/>
    <filterColumn colId="93" showButton="0"/>
    <filterColumn colId="94" showButton="0"/>
    <filterColumn colId="96" showButton="0"/>
    <filterColumn colId="97" showButton="0"/>
    <filterColumn colId="98" showButton="0"/>
    <filterColumn colId="99" showButton="0"/>
    <filterColumn colId="100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8" showButton="0"/>
    <filterColumn colId="119" showButton="0"/>
    <filterColumn colId="120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5" showButton="0"/>
    <filterColumn colId="136" showButton="0"/>
    <filterColumn colId="137" showButton="0"/>
    <filterColumn colId="138" showButton="0"/>
    <filterColumn colId="139" showButton="0"/>
  </autoFilter>
  <customSheetViews>
    <customSheetView guid="{5B44D67A-4A8A-4B75-BA10-E8F24D4649E0}" scale="70" showPageBreaks="1" printArea="1" showAutoFilter="1" view="pageBreakPreview">
      <pane xSplit="37" ySplit="14" topLeftCell="AL27" activePane="bottomRight" state="frozen"/>
      <selection pane="bottomRight" activeCell="EL48" sqref="EL48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scale="73" orientation="landscape" r:id="rId1"/>
      <headerFooter alignWithMargins="0">
        <oddHeader>&amp;L&amp;"Arial,обычный"&amp;6Подготовлено с использованием системы ГАРАНТ</oddHeader>
      </headerFooter>
      <autoFilter ref="A14:FB68">
        <filterColumn colId="0" showButton="0"/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  <filterColumn colId="11" showButton="0"/>
        <filterColumn colId="12" showButton="0"/>
        <filterColumn colId="13" showButton="0"/>
        <filterColumn colId="14" showButton="0"/>
        <filterColumn colId="15" showButton="0"/>
        <filterColumn colId="16" showButton="0"/>
        <filterColumn colId="17" showButton="0"/>
        <filterColumn colId="19" showButton="0"/>
        <filterColumn colId="20" showButton="0"/>
        <filterColumn colId="21" showButton="0"/>
        <filterColumn colId="22" showButton="0"/>
        <filterColumn colId="24" showButton="0"/>
        <filterColumn colId="25" showButton="0"/>
        <filterColumn colId="26" showButton="0"/>
        <filterColumn colId="27" showButton="0"/>
        <filterColumn colId="28" showButton="0"/>
        <filterColumn colId="29" showButton="0"/>
        <filterColumn colId="31" showButton="0"/>
        <filterColumn colId="32" showButton="0"/>
        <filterColumn colId="33" showButton="0"/>
        <filterColumn colId="34" showButton="0"/>
        <filterColumn colId="35" showButton="0"/>
        <filterColumn colId="37" showButton="0"/>
        <filterColumn colId="38" showButton="0"/>
        <filterColumn colId="39" showButton="0"/>
        <filterColumn colId="40" showButton="0"/>
        <filterColumn colId="41" showButton="0"/>
        <filterColumn colId="42" showButton="0"/>
        <filterColumn colId="44" showButton="0"/>
        <filterColumn colId="45" showButton="0"/>
        <filterColumn colId="46" showButton="0"/>
        <filterColumn colId="47" showButton="0"/>
        <filterColumn colId="48" showButton="0"/>
        <filterColumn colId="50" showButton="0"/>
        <filterColumn colId="51" showButton="0"/>
        <filterColumn colId="52" showButton="0"/>
        <filterColumn colId="53" showButton="0"/>
        <filterColumn colId="54" showButton="0"/>
        <filterColumn colId="55" showButton="0"/>
        <filterColumn colId="57" showButton="0"/>
        <filterColumn colId="58" showButton="0"/>
        <filterColumn colId="59" showButton="0"/>
        <filterColumn colId="60" showButton="0"/>
        <filterColumn colId="61" showButton="0"/>
        <filterColumn colId="63" showButton="0"/>
        <filterColumn colId="64" showButton="0"/>
        <filterColumn colId="65" showButton="0"/>
        <filterColumn colId="66" showButton="0"/>
        <filterColumn colId="67" showButton="0"/>
        <filterColumn colId="68" showButton="0"/>
        <filterColumn colId="70" showButton="0"/>
        <filterColumn colId="71" showButton="0"/>
        <filterColumn colId="72" showButton="0"/>
        <filterColumn colId="73" showButton="0"/>
        <filterColumn colId="74" showButton="0"/>
        <filterColumn colId="76" showButton="0"/>
        <filterColumn colId="77" showButton="0"/>
        <filterColumn colId="78" showButton="0"/>
        <filterColumn colId="79" showButton="0"/>
        <filterColumn colId="80" showButton="0"/>
        <filterColumn colId="81" showButton="0"/>
        <filterColumn colId="83" showButton="0"/>
        <filterColumn colId="84" showButton="0"/>
        <filterColumn colId="85" showButton="0"/>
        <filterColumn colId="86" showButton="0"/>
        <filterColumn colId="87" showButton="0"/>
        <filterColumn colId="89" showButton="0"/>
        <filterColumn colId="90" showButton="0"/>
        <filterColumn colId="91" showButton="0"/>
        <filterColumn colId="92" showButton="0"/>
        <filterColumn colId="93" showButton="0"/>
        <filterColumn colId="94" showButton="0"/>
        <filterColumn colId="96" showButton="0"/>
        <filterColumn colId="97" showButton="0"/>
        <filterColumn colId="98" showButton="0"/>
        <filterColumn colId="99" showButton="0"/>
        <filterColumn colId="100" showButton="0"/>
        <filterColumn colId="102" showButton="0"/>
        <filterColumn colId="103" showButton="0"/>
        <filterColumn colId="104" showButton="0"/>
        <filterColumn colId="105" showButton="0"/>
        <filterColumn colId="106" showButton="0"/>
        <filterColumn colId="107" showButton="0"/>
        <filterColumn colId="109" showButton="0"/>
        <filterColumn colId="110" showButton="0"/>
        <filterColumn colId="111" showButton="0"/>
        <filterColumn colId="112" showButton="0"/>
        <filterColumn colId="113" showButton="0"/>
        <filterColumn colId="115" showButton="0"/>
        <filterColumn colId="116" showButton="0"/>
        <filterColumn colId="117" showButton="0"/>
        <filterColumn colId="118" showButton="0"/>
        <filterColumn colId="119" showButton="0"/>
        <filterColumn colId="120" showButton="0"/>
        <filterColumn colId="122" showButton="0"/>
        <filterColumn colId="123" showButton="0"/>
        <filterColumn colId="124" showButton="0"/>
        <filterColumn colId="125" showButton="0"/>
        <filterColumn colId="126" showButton="0"/>
        <filterColumn colId="128" showButton="0"/>
        <filterColumn colId="129" showButton="0"/>
        <filterColumn colId="130" showButton="0"/>
        <filterColumn colId="131" showButton="0"/>
        <filterColumn colId="132" showButton="0"/>
        <filterColumn colId="133" showButton="0"/>
        <filterColumn colId="135" showButton="0"/>
        <filterColumn colId="136" showButton="0"/>
        <filterColumn colId="137" showButton="0"/>
        <filterColumn colId="138" showButton="0"/>
        <filterColumn colId="139" showButton="0"/>
      </autoFilter>
    </customSheetView>
    <customSheetView guid="{CF47E490-C0ED-4780-9B5C-F9D87DEF3722}" scale="70" showPageBreaks="1" printArea="1" showAutoFilter="1" view="pageBreakPreview">
      <pane xSplit="37" ySplit="14" topLeftCell="BG39" activePane="bottomRight" state="frozen"/>
      <selection pane="bottomRight" activeCell="EL4" sqref="EL4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scale="73" orientation="landscape" r:id="rId2"/>
      <headerFooter alignWithMargins="0">
        <oddHeader>&amp;L&amp;"Arial,обычный"&amp;6Подготовлено с использованием системы ГАРАНТ</oddHeader>
      </headerFooter>
      <autoFilter ref="A14:FB68">
        <filterColumn colId="0" showButton="0"/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  <filterColumn colId="11" showButton="0"/>
        <filterColumn colId="12" showButton="0"/>
        <filterColumn colId="13" showButton="0"/>
        <filterColumn colId="14" showButton="0"/>
        <filterColumn colId="15" showButton="0"/>
        <filterColumn colId="16" showButton="0"/>
        <filterColumn colId="17" showButton="0"/>
        <filterColumn colId="19" showButton="0"/>
        <filterColumn colId="20" showButton="0"/>
        <filterColumn colId="21" showButton="0"/>
        <filterColumn colId="22" showButton="0"/>
        <filterColumn colId="24" showButton="0"/>
        <filterColumn colId="25" showButton="0"/>
        <filterColumn colId="26" showButton="0"/>
        <filterColumn colId="27" showButton="0"/>
        <filterColumn colId="28" showButton="0"/>
        <filterColumn colId="29" showButton="0"/>
        <filterColumn colId="31" showButton="0"/>
        <filterColumn colId="32" showButton="0"/>
        <filterColumn colId="33" showButton="0"/>
        <filterColumn colId="34" showButton="0"/>
        <filterColumn colId="35" showButton="0"/>
        <filterColumn colId="37" showButton="0"/>
        <filterColumn colId="38" showButton="0"/>
        <filterColumn colId="39" showButton="0"/>
        <filterColumn colId="40" showButton="0"/>
        <filterColumn colId="41" showButton="0"/>
        <filterColumn colId="42" showButton="0"/>
        <filterColumn colId="44" showButton="0"/>
        <filterColumn colId="45" showButton="0"/>
        <filterColumn colId="46" showButton="0"/>
        <filterColumn colId="47" showButton="0"/>
        <filterColumn colId="48" showButton="0"/>
        <filterColumn colId="50" showButton="0"/>
        <filterColumn colId="51" showButton="0"/>
        <filterColumn colId="52" showButton="0"/>
        <filterColumn colId="53" showButton="0"/>
        <filterColumn colId="54" showButton="0"/>
        <filterColumn colId="55" showButton="0"/>
        <filterColumn colId="57" showButton="0"/>
        <filterColumn colId="58" showButton="0"/>
        <filterColumn colId="59" showButton="0"/>
        <filterColumn colId="60" showButton="0"/>
        <filterColumn colId="61" showButton="0"/>
        <filterColumn colId="63" showButton="0"/>
        <filterColumn colId="64" showButton="0"/>
        <filterColumn colId="65" showButton="0"/>
        <filterColumn colId="66" showButton="0"/>
        <filterColumn colId="67" showButton="0"/>
        <filterColumn colId="68" showButton="0"/>
        <filterColumn colId="70" showButton="0"/>
        <filterColumn colId="71" showButton="0"/>
        <filterColumn colId="72" showButton="0"/>
        <filterColumn colId="73" showButton="0"/>
        <filterColumn colId="74" showButton="0"/>
        <filterColumn colId="76" showButton="0"/>
        <filterColumn colId="77" showButton="0"/>
        <filterColumn colId="78" showButton="0"/>
        <filterColumn colId="79" showButton="0"/>
        <filterColumn colId="80" showButton="0"/>
        <filterColumn colId="81" showButton="0"/>
        <filterColumn colId="83" showButton="0"/>
        <filterColumn colId="84" showButton="0"/>
        <filterColumn colId="85" showButton="0"/>
        <filterColumn colId="86" showButton="0"/>
        <filterColumn colId="87" showButton="0"/>
        <filterColumn colId="89" showButton="0"/>
        <filterColumn colId="90" showButton="0"/>
        <filterColumn colId="91" showButton="0"/>
        <filterColumn colId="92" showButton="0"/>
        <filterColumn colId="93" showButton="0"/>
        <filterColumn colId="94" showButton="0"/>
        <filterColumn colId="96" showButton="0"/>
        <filterColumn colId="97" showButton="0"/>
        <filterColumn colId="98" showButton="0"/>
        <filterColumn colId="99" showButton="0"/>
        <filterColumn colId="100" showButton="0"/>
        <filterColumn colId="102" showButton="0"/>
        <filterColumn colId="103" showButton="0"/>
        <filterColumn colId="104" showButton="0"/>
        <filterColumn colId="105" showButton="0"/>
        <filterColumn colId="106" showButton="0"/>
        <filterColumn colId="107" showButton="0"/>
        <filterColumn colId="109" showButton="0"/>
        <filterColumn colId="110" showButton="0"/>
        <filterColumn colId="111" showButton="0"/>
        <filterColumn colId="112" showButton="0"/>
        <filterColumn colId="113" showButton="0"/>
        <filterColumn colId="115" showButton="0"/>
        <filterColumn colId="116" showButton="0"/>
        <filterColumn colId="117" showButton="0"/>
        <filterColumn colId="118" showButton="0"/>
        <filterColumn colId="119" showButton="0"/>
        <filterColumn colId="120" showButton="0"/>
        <filterColumn colId="122" showButton="0"/>
        <filterColumn colId="123" showButton="0"/>
        <filterColumn colId="124" showButton="0"/>
        <filterColumn colId="125" showButton="0"/>
        <filterColumn colId="126" showButton="0"/>
        <filterColumn colId="128" showButton="0"/>
        <filterColumn colId="129" showButton="0"/>
        <filterColumn colId="130" showButton="0"/>
        <filterColumn colId="131" showButton="0"/>
        <filterColumn colId="132" showButton="0"/>
        <filterColumn colId="133" showButton="0"/>
        <filterColumn colId="135" showButton="0"/>
        <filterColumn colId="136" showButton="0"/>
        <filterColumn colId="137" showButton="0"/>
        <filterColumn colId="138" showButton="0"/>
        <filterColumn colId="139" showButton="0"/>
      </autoFilter>
    </customSheetView>
    <customSheetView guid="{B1FA3864-7F05-425E-8ED1-7784AEC0641C}" scale="70" showPageBreaks="1" printArea="1" showAutoFilter="1" view="pageBreakPreview">
      <pane xSplit="37" ySplit="14" topLeftCell="AL15" activePane="bottomRight" state="frozen"/>
      <selection pane="bottomRight" activeCell="EL3" sqref="EL3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scale="73" orientation="landscape" r:id="rId3"/>
      <headerFooter alignWithMargins="0">
        <oddHeader>&amp;L&amp;"Arial,обычный"&amp;6Подготовлено с использованием системы ГАРАНТ</oddHeader>
      </headerFooter>
      <autoFilter ref="A14:FB68">
        <filterColumn colId="0" showButton="0"/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  <filterColumn colId="11" showButton="0"/>
        <filterColumn colId="12" showButton="0"/>
        <filterColumn colId="13" showButton="0"/>
        <filterColumn colId="14" showButton="0"/>
        <filterColumn colId="15" showButton="0"/>
        <filterColumn colId="16" showButton="0"/>
        <filterColumn colId="17" showButton="0"/>
        <filterColumn colId="19" showButton="0"/>
        <filterColumn colId="20" showButton="0"/>
        <filterColumn colId="21" showButton="0"/>
        <filterColumn colId="22" showButton="0"/>
        <filterColumn colId="24" showButton="0"/>
        <filterColumn colId="25" showButton="0"/>
        <filterColumn colId="26" showButton="0"/>
        <filterColumn colId="27" showButton="0"/>
        <filterColumn colId="28" showButton="0"/>
        <filterColumn colId="29" showButton="0"/>
        <filterColumn colId="31" showButton="0"/>
        <filterColumn colId="32" showButton="0"/>
        <filterColumn colId="33" showButton="0"/>
        <filterColumn colId="34" showButton="0"/>
        <filterColumn colId="35" showButton="0"/>
        <filterColumn colId="37" showButton="0"/>
        <filterColumn colId="38" showButton="0"/>
        <filterColumn colId="39" showButton="0"/>
        <filterColumn colId="40" showButton="0"/>
        <filterColumn colId="41" showButton="0"/>
        <filterColumn colId="42" showButton="0"/>
        <filterColumn colId="44" showButton="0"/>
        <filterColumn colId="45" showButton="0"/>
        <filterColumn colId="46" showButton="0"/>
        <filterColumn colId="47" showButton="0"/>
        <filterColumn colId="48" showButton="0"/>
        <filterColumn colId="50" showButton="0"/>
        <filterColumn colId="51" showButton="0"/>
        <filterColumn colId="52" showButton="0"/>
        <filterColumn colId="53" showButton="0"/>
        <filterColumn colId="54" showButton="0"/>
        <filterColumn colId="55" showButton="0"/>
        <filterColumn colId="57" showButton="0"/>
        <filterColumn colId="58" showButton="0"/>
        <filterColumn colId="59" showButton="0"/>
        <filterColumn colId="60" showButton="0"/>
        <filterColumn colId="61" showButton="0"/>
        <filterColumn colId="63" showButton="0"/>
        <filterColumn colId="64" showButton="0"/>
        <filterColumn colId="65" showButton="0"/>
        <filterColumn colId="66" showButton="0"/>
        <filterColumn colId="67" showButton="0"/>
        <filterColumn colId="68" showButton="0"/>
        <filterColumn colId="70" showButton="0"/>
        <filterColumn colId="71" showButton="0"/>
        <filterColumn colId="72" showButton="0"/>
        <filterColumn colId="73" showButton="0"/>
        <filterColumn colId="74" showButton="0"/>
        <filterColumn colId="76" showButton="0"/>
        <filterColumn colId="77" showButton="0"/>
        <filterColumn colId="78" showButton="0"/>
        <filterColumn colId="79" showButton="0"/>
        <filterColumn colId="80" showButton="0"/>
        <filterColumn colId="81" showButton="0"/>
        <filterColumn colId="83" showButton="0"/>
        <filterColumn colId="84" showButton="0"/>
        <filterColumn colId="85" showButton="0"/>
        <filterColumn colId="86" showButton="0"/>
        <filterColumn colId="87" showButton="0"/>
        <filterColumn colId="89" showButton="0"/>
        <filterColumn colId="90" showButton="0"/>
        <filterColumn colId="91" showButton="0"/>
        <filterColumn colId="92" showButton="0"/>
        <filterColumn colId="93" showButton="0"/>
        <filterColumn colId="94" showButton="0"/>
        <filterColumn colId="96" showButton="0"/>
        <filterColumn colId="97" showButton="0"/>
        <filterColumn colId="98" showButton="0"/>
        <filterColumn colId="99" showButton="0"/>
        <filterColumn colId="100" showButton="0"/>
        <filterColumn colId="102" showButton="0"/>
        <filterColumn colId="103" showButton="0"/>
        <filterColumn colId="104" showButton="0"/>
        <filterColumn colId="105" showButton="0"/>
        <filterColumn colId="106" showButton="0"/>
        <filterColumn colId="107" showButton="0"/>
        <filterColumn colId="109" showButton="0"/>
        <filterColumn colId="110" showButton="0"/>
        <filterColumn colId="111" showButton="0"/>
        <filterColumn colId="112" showButton="0"/>
        <filterColumn colId="113" showButton="0"/>
        <filterColumn colId="115" showButton="0"/>
        <filterColumn colId="116" showButton="0"/>
        <filterColumn colId="117" showButton="0"/>
        <filterColumn colId="118" showButton="0"/>
        <filterColumn colId="119" showButton="0"/>
        <filterColumn colId="120" showButton="0"/>
        <filterColumn colId="122" showButton="0"/>
        <filterColumn colId="123" showButton="0"/>
        <filterColumn colId="124" showButton="0"/>
        <filterColumn colId="125" showButton="0"/>
        <filterColumn colId="126" showButton="0"/>
        <filterColumn colId="128" showButton="0"/>
        <filterColumn colId="129" showButton="0"/>
        <filterColumn colId="130" showButton="0"/>
        <filterColumn colId="131" showButton="0"/>
        <filterColumn colId="132" showButton="0"/>
        <filterColumn colId="133" showButton="0"/>
        <filterColumn colId="135" showButton="0"/>
        <filterColumn colId="136" showButton="0"/>
        <filterColumn colId="137" showButton="0"/>
        <filterColumn colId="138" showButton="0"/>
        <filterColumn colId="139" showButton="0"/>
      </autoFilter>
    </customSheetView>
  </customSheetViews>
  <mergeCells count="872">
    <mergeCell ref="W74:BD74"/>
    <mergeCell ref="BG74:CN74"/>
    <mergeCell ref="W75:BD75"/>
    <mergeCell ref="BG75:CN75"/>
    <mergeCell ref="B76:D76"/>
    <mergeCell ref="G76:Q76"/>
    <mergeCell ref="R76:T76"/>
    <mergeCell ref="U76:W76"/>
    <mergeCell ref="DS68:DX68"/>
    <mergeCell ref="W72:BD72"/>
    <mergeCell ref="BG72:CN72"/>
    <mergeCell ref="W73:BD73"/>
    <mergeCell ref="BG73:CN73"/>
    <mergeCell ref="CF68:CK68"/>
    <mergeCell ref="CL68:CR68"/>
    <mergeCell ref="CS68:CX68"/>
    <mergeCell ref="CY68:DE68"/>
    <mergeCell ref="DF68:DK68"/>
    <mergeCell ref="AS68:AX68"/>
    <mergeCell ref="AY68:BE68"/>
    <mergeCell ref="BF68:BK68"/>
    <mergeCell ref="BL68:BR68"/>
    <mergeCell ref="BS68:BX68"/>
    <mergeCell ref="BY68:CE68"/>
    <mergeCell ref="DY66:EE67"/>
    <mergeCell ref="EF66:EK67"/>
    <mergeCell ref="A67:S67"/>
    <mergeCell ref="A68:S68"/>
    <mergeCell ref="T68:X68"/>
    <mergeCell ref="Y68:AE68"/>
    <mergeCell ref="AF68:AK68"/>
    <mergeCell ref="AL68:AR68"/>
    <mergeCell ref="BY66:CE67"/>
    <mergeCell ref="CF66:CK67"/>
    <mergeCell ref="CL66:CR67"/>
    <mergeCell ref="CS66:CX67"/>
    <mergeCell ref="CY66:DE67"/>
    <mergeCell ref="DF66:DK67"/>
    <mergeCell ref="AL66:AR67"/>
    <mergeCell ref="AS66:AX67"/>
    <mergeCell ref="AY66:BE67"/>
    <mergeCell ref="BF66:BK67"/>
    <mergeCell ref="BL66:BR67"/>
    <mergeCell ref="BS66:BX67"/>
    <mergeCell ref="DY68:EE68"/>
    <mergeCell ref="EF68:EK68"/>
    <mergeCell ref="DL68:DR68"/>
    <mergeCell ref="A66:S66"/>
    <mergeCell ref="T66:X67"/>
    <mergeCell ref="Y66:AE67"/>
    <mergeCell ref="AF66:AK67"/>
    <mergeCell ref="CY63:DE65"/>
    <mergeCell ref="DF63:DK65"/>
    <mergeCell ref="DL63:DR65"/>
    <mergeCell ref="DL66:DR67"/>
    <mergeCell ref="DS66:DX67"/>
    <mergeCell ref="DS63:DX65"/>
    <mergeCell ref="DY63:EE65"/>
    <mergeCell ref="EF63:EK65"/>
    <mergeCell ref="BL63:BR65"/>
    <mergeCell ref="BS63:BX65"/>
    <mergeCell ref="BY63:CE65"/>
    <mergeCell ref="CF63:CK65"/>
    <mergeCell ref="CL63:CR65"/>
    <mergeCell ref="CS63:CX65"/>
    <mergeCell ref="A63:S63"/>
    <mergeCell ref="T63:X65"/>
    <mergeCell ref="Y63:AE65"/>
    <mergeCell ref="AF63:AK65"/>
    <mergeCell ref="AL63:AR65"/>
    <mergeCell ref="AS63:AX65"/>
    <mergeCell ref="AY63:BE65"/>
    <mergeCell ref="BF63:BK65"/>
    <mergeCell ref="A64:S64"/>
    <mergeCell ref="A65:S65"/>
    <mergeCell ref="CL62:CR62"/>
    <mergeCell ref="AY62:BE62"/>
    <mergeCell ref="BF62:BK62"/>
    <mergeCell ref="BL62:BR62"/>
    <mergeCell ref="BS62:BX62"/>
    <mergeCell ref="BY62:CE62"/>
    <mergeCell ref="CF62:CK62"/>
    <mergeCell ref="A62:S62"/>
    <mergeCell ref="T62:X62"/>
    <mergeCell ref="Y62:AE62"/>
    <mergeCell ref="AF62:AK62"/>
    <mergeCell ref="AL62:AR62"/>
    <mergeCell ref="AS62:AX62"/>
    <mergeCell ref="DS60:DX61"/>
    <mergeCell ref="DY60:EE61"/>
    <mergeCell ref="EF60:EK61"/>
    <mergeCell ref="DY62:EE62"/>
    <mergeCell ref="EF62:EK62"/>
    <mergeCell ref="CS62:CX62"/>
    <mergeCell ref="CY62:DE62"/>
    <mergeCell ref="DF62:DK62"/>
    <mergeCell ref="DL62:DR62"/>
    <mergeCell ref="DS62:DX62"/>
    <mergeCell ref="A60:S60"/>
    <mergeCell ref="T60:X61"/>
    <mergeCell ref="Y60:AE61"/>
    <mergeCell ref="CY56:DE59"/>
    <mergeCell ref="DF56:DK59"/>
    <mergeCell ref="DL56:DR59"/>
    <mergeCell ref="A61:S61"/>
    <mergeCell ref="BS60:BX61"/>
    <mergeCell ref="BY60:CE61"/>
    <mergeCell ref="CF60:CK61"/>
    <mergeCell ref="CL60:CR61"/>
    <mergeCell ref="CS60:CX61"/>
    <mergeCell ref="CY60:DE61"/>
    <mergeCell ref="AF60:AK61"/>
    <mergeCell ref="AL60:AR61"/>
    <mergeCell ref="AS60:AX61"/>
    <mergeCell ref="AY60:BE61"/>
    <mergeCell ref="BF60:BK61"/>
    <mergeCell ref="BL60:BR61"/>
    <mergeCell ref="DF60:DK61"/>
    <mergeCell ref="DL60:DR61"/>
    <mergeCell ref="EF56:EK59"/>
    <mergeCell ref="BL56:BR59"/>
    <mergeCell ref="BS56:BX59"/>
    <mergeCell ref="BY56:CE59"/>
    <mergeCell ref="CF56:CK59"/>
    <mergeCell ref="CL56:CR59"/>
    <mergeCell ref="CS56:CX59"/>
    <mergeCell ref="A57:S57"/>
    <mergeCell ref="A58:S58"/>
    <mergeCell ref="A59:S59"/>
    <mergeCell ref="EF54:EK55"/>
    <mergeCell ref="A55:S55"/>
    <mergeCell ref="A56:S56"/>
    <mergeCell ref="T56:X59"/>
    <mergeCell ref="Y56:AE59"/>
    <mergeCell ref="AF56:AK59"/>
    <mergeCell ref="AL56:AR59"/>
    <mergeCell ref="AS56:AX59"/>
    <mergeCell ref="AY56:BE59"/>
    <mergeCell ref="BF56:BK59"/>
    <mergeCell ref="CS54:CX55"/>
    <mergeCell ref="CY54:DE55"/>
    <mergeCell ref="DF54:DK55"/>
    <mergeCell ref="DL54:DR55"/>
    <mergeCell ref="DS54:DX55"/>
    <mergeCell ref="DY54:EE55"/>
    <mergeCell ref="BF54:BK55"/>
    <mergeCell ref="BL54:BR55"/>
    <mergeCell ref="BS54:BX55"/>
    <mergeCell ref="BY54:CE55"/>
    <mergeCell ref="CF54:CK55"/>
    <mergeCell ref="CL54:CR55"/>
    <mergeCell ref="DS56:DX59"/>
    <mergeCell ref="DY56:EE59"/>
    <mergeCell ref="A54:S54"/>
    <mergeCell ref="T54:X55"/>
    <mergeCell ref="Y54:AE55"/>
    <mergeCell ref="AF54:AK55"/>
    <mergeCell ref="AL54:AR55"/>
    <mergeCell ref="AS54:AX55"/>
    <mergeCell ref="AY54:BE55"/>
    <mergeCell ref="CF53:CK53"/>
    <mergeCell ref="CL53:CR53"/>
    <mergeCell ref="AS53:AX53"/>
    <mergeCell ref="AY53:BE53"/>
    <mergeCell ref="BF53:BK53"/>
    <mergeCell ref="BL53:BR53"/>
    <mergeCell ref="BS53:BX53"/>
    <mergeCell ref="BY53:CE53"/>
    <mergeCell ref="DS52:DX52"/>
    <mergeCell ref="DY52:EE52"/>
    <mergeCell ref="EF52:EK52"/>
    <mergeCell ref="A53:S53"/>
    <mergeCell ref="T53:X53"/>
    <mergeCell ref="Y53:AE53"/>
    <mergeCell ref="AF53:AK53"/>
    <mergeCell ref="AL53:AR53"/>
    <mergeCell ref="BS52:BX52"/>
    <mergeCell ref="BY52:CE52"/>
    <mergeCell ref="CF52:CK52"/>
    <mergeCell ref="CL52:CR52"/>
    <mergeCell ref="CS52:CX52"/>
    <mergeCell ref="CY52:DE52"/>
    <mergeCell ref="DS53:DX53"/>
    <mergeCell ref="DY53:EE53"/>
    <mergeCell ref="EF53:EK53"/>
    <mergeCell ref="CS53:CX53"/>
    <mergeCell ref="CY53:DE53"/>
    <mergeCell ref="DF53:DK53"/>
    <mergeCell ref="DL53:DR53"/>
    <mergeCell ref="EF51:EK51"/>
    <mergeCell ref="A52:S52"/>
    <mergeCell ref="T52:X52"/>
    <mergeCell ref="Y52:AE52"/>
    <mergeCell ref="AF52:AK52"/>
    <mergeCell ref="AL52:AR52"/>
    <mergeCell ref="AS52:AX52"/>
    <mergeCell ref="AY52:BE52"/>
    <mergeCell ref="BF52:BK52"/>
    <mergeCell ref="BL52:BR52"/>
    <mergeCell ref="CS51:CX51"/>
    <mergeCell ref="CY51:DE51"/>
    <mergeCell ref="DF51:DK51"/>
    <mergeCell ref="DL51:DR51"/>
    <mergeCell ref="DS51:DX51"/>
    <mergeCell ref="DY51:EE51"/>
    <mergeCell ref="BF51:BK51"/>
    <mergeCell ref="BL51:BR51"/>
    <mergeCell ref="BS51:BX51"/>
    <mergeCell ref="BY51:CE51"/>
    <mergeCell ref="CF51:CK51"/>
    <mergeCell ref="CL51:CR51"/>
    <mergeCell ref="DF52:DK52"/>
    <mergeCell ref="DL52:DR52"/>
    <mergeCell ref="A51:S51"/>
    <mergeCell ref="T51:X51"/>
    <mergeCell ref="Y51:AE51"/>
    <mergeCell ref="AF51:AK51"/>
    <mergeCell ref="AL51:AR51"/>
    <mergeCell ref="AS51:AX51"/>
    <mergeCell ref="AY51:BE51"/>
    <mergeCell ref="CF50:CK50"/>
    <mergeCell ref="CL50:CR50"/>
    <mergeCell ref="AS50:AX50"/>
    <mergeCell ref="AY50:BE50"/>
    <mergeCell ref="BF50:BK50"/>
    <mergeCell ref="BL50:BR50"/>
    <mergeCell ref="BS50:BX50"/>
    <mergeCell ref="BY50:CE50"/>
    <mergeCell ref="EF48:EK49"/>
    <mergeCell ref="BL48:BR49"/>
    <mergeCell ref="BS48:BX49"/>
    <mergeCell ref="BY48:CE49"/>
    <mergeCell ref="CF48:CK49"/>
    <mergeCell ref="CL48:CR49"/>
    <mergeCell ref="CS48:CX49"/>
    <mergeCell ref="A49:S49"/>
    <mergeCell ref="A50:S50"/>
    <mergeCell ref="T50:X50"/>
    <mergeCell ref="Y50:AE50"/>
    <mergeCell ref="AF50:AK50"/>
    <mergeCell ref="AL50:AR50"/>
    <mergeCell ref="CY48:DE49"/>
    <mergeCell ref="DF48:DK49"/>
    <mergeCell ref="DL48:DR49"/>
    <mergeCell ref="DS50:DX50"/>
    <mergeCell ref="DY50:EE50"/>
    <mergeCell ref="EF50:EK50"/>
    <mergeCell ref="CS50:CX50"/>
    <mergeCell ref="CY50:DE50"/>
    <mergeCell ref="DF50:DK50"/>
    <mergeCell ref="DL50:DR50"/>
    <mergeCell ref="EF46:EK47"/>
    <mergeCell ref="A47:S47"/>
    <mergeCell ref="A48:S48"/>
    <mergeCell ref="T48:X49"/>
    <mergeCell ref="Y48:AE49"/>
    <mergeCell ref="AF48:AK49"/>
    <mergeCell ref="AL48:AR49"/>
    <mergeCell ref="AS48:AX49"/>
    <mergeCell ref="AY48:BE49"/>
    <mergeCell ref="BF48:BK49"/>
    <mergeCell ref="CS46:CX47"/>
    <mergeCell ref="CY46:DE47"/>
    <mergeCell ref="DF46:DK47"/>
    <mergeCell ref="DL46:DR47"/>
    <mergeCell ref="DS46:DX47"/>
    <mergeCell ref="DY46:EE47"/>
    <mergeCell ref="BF46:BK47"/>
    <mergeCell ref="BL46:BR47"/>
    <mergeCell ref="BS46:BX47"/>
    <mergeCell ref="BY46:CE47"/>
    <mergeCell ref="CF46:CK47"/>
    <mergeCell ref="CL46:CR47"/>
    <mergeCell ref="DS48:DX49"/>
    <mergeCell ref="DY48:EE49"/>
    <mergeCell ref="A46:S46"/>
    <mergeCell ref="T46:X47"/>
    <mergeCell ref="Y46:AE47"/>
    <mergeCell ref="AF46:AK47"/>
    <mergeCell ref="AL46:AR47"/>
    <mergeCell ref="AS46:AX47"/>
    <mergeCell ref="AY46:BE47"/>
    <mergeCell ref="CL44:CR45"/>
    <mergeCell ref="CS44:CX45"/>
    <mergeCell ref="AY44:BE45"/>
    <mergeCell ref="BF44:BK45"/>
    <mergeCell ref="BL44:BR45"/>
    <mergeCell ref="BS44:BX45"/>
    <mergeCell ref="BY44:CE45"/>
    <mergeCell ref="CF44:CK45"/>
    <mergeCell ref="A44:S44"/>
    <mergeCell ref="T44:X45"/>
    <mergeCell ref="DF39:DK43"/>
    <mergeCell ref="DL39:DR43"/>
    <mergeCell ref="DS39:DX43"/>
    <mergeCell ref="DY39:EE43"/>
    <mergeCell ref="EF39:EK43"/>
    <mergeCell ref="CY39:DE43"/>
    <mergeCell ref="DY44:EE45"/>
    <mergeCell ref="EF44:EK45"/>
    <mergeCell ref="A45:S45"/>
    <mergeCell ref="CY44:DE45"/>
    <mergeCell ref="DF44:DK45"/>
    <mergeCell ref="DL44:DR45"/>
    <mergeCell ref="DS44:DX45"/>
    <mergeCell ref="BS39:BX43"/>
    <mergeCell ref="BY39:CE43"/>
    <mergeCell ref="CF39:CK43"/>
    <mergeCell ref="CL39:CR43"/>
    <mergeCell ref="CS39:CX43"/>
    <mergeCell ref="Y44:AE45"/>
    <mergeCell ref="AF44:AK45"/>
    <mergeCell ref="AL44:AR45"/>
    <mergeCell ref="AS44:AX45"/>
    <mergeCell ref="A39:S39"/>
    <mergeCell ref="T39:X43"/>
    <mergeCell ref="DF38:DK38"/>
    <mergeCell ref="DL38:DR38"/>
    <mergeCell ref="DS38:DX38"/>
    <mergeCell ref="DY38:EE38"/>
    <mergeCell ref="BF38:BK38"/>
    <mergeCell ref="BL38:BR38"/>
    <mergeCell ref="BS38:BX38"/>
    <mergeCell ref="BY38:CE38"/>
    <mergeCell ref="CF38:CK38"/>
    <mergeCell ref="CL38:CR38"/>
    <mergeCell ref="Y39:AE43"/>
    <mergeCell ref="AF39:AK43"/>
    <mergeCell ref="AL39:AR43"/>
    <mergeCell ref="AS39:AX43"/>
    <mergeCell ref="AY39:BE43"/>
    <mergeCell ref="BF39:BK43"/>
    <mergeCell ref="BL39:BR43"/>
    <mergeCell ref="A40:S40"/>
    <mergeCell ref="A41:S41"/>
    <mergeCell ref="A42:S42"/>
    <mergeCell ref="A43:S43"/>
    <mergeCell ref="EF36:EK37"/>
    <mergeCell ref="A37:S37"/>
    <mergeCell ref="A38:S38"/>
    <mergeCell ref="T38:X38"/>
    <mergeCell ref="Y38:AE38"/>
    <mergeCell ref="AF38:AK38"/>
    <mergeCell ref="AL38:AR38"/>
    <mergeCell ref="AS38:AX38"/>
    <mergeCell ref="AY38:BE38"/>
    <mergeCell ref="CL36:CR37"/>
    <mergeCell ref="CS36:CX37"/>
    <mergeCell ref="CY36:DE37"/>
    <mergeCell ref="DF36:DK37"/>
    <mergeCell ref="DL36:DR37"/>
    <mergeCell ref="DS36:DX37"/>
    <mergeCell ref="AY36:BE37"/>
    <mergeCell ref="BF36:BK37"/>
    <mergeCell ref="BL36:BR37"/>
    <mergeCell ref="BS36:BX37"/>
    <mergeCell ref="BY36:CE37"/>
    <mergeCell ref="CF36:CK37"/>
    <mergeCell ref="EF38:EK38"/>
    <mergeCell ref="CS38:CX38"/>
    <mergeCell ref="CY38:DE38"/>
    <mergeCell ref="CY33:DE33"/>
    <mergeCell ref="DS34:DX35"/>
    <mergeCell ref="DY34:EE35"/>
    <mergeCell ref="EF34:EK35"/>
    <mergeCell ref="A35:S35"/>
    <mergeCell ref="CY34:DE35"/>
    <mergeCell ref="DF34:DK35"/>
    <mergeCell ref="DL34:DR35"/>
    <mergeCell ref="A36:S36"/>
    <mergeCell ref="T36:X37"/>
    <mergeCell ref="Y36:AE37"/>
    <mergeCell ref="AF36:AK37"/>
    <mergeCell ref="AL36:AR37"/>
    <mergeCell ref="AS36:AX37"/>
    <mergeCell ref="CF34:CK35"/>
    <mergeCell ref="CL34:CR35"/>
    <mergeCell ref="CS34:CX35"/>
    <mergeCell ref="AS34:AX35"/>
    <mergeCell ref="AY34:BE35"/>
    <mergeCell ref="BF34:BK35"/>
    <mergeCell ref="BL34:BR35"/>
    <mergeCell ref="BS34:BX35"/>
    <mergeCell ref="BY34:CE35"/>
    <mergeCell ref="DY36:EE37"/>
    <mergeCell ref="A34:S34"/>
    <mergeCell ref="T34:X35"/>
    <mergeCell ref="Y34:AE35"/>
    <mergeCell ref="AF34:AK35"/>
    <mergeCell ref="AL34:AR35"/>
    <mergeCell ref="BS33:BX33"/>
    <mergeCell ref="BY33:CE33"/>
    <mergeCell ref="CF33:CK33"/>
    <mergeCell ref="CL33:CR33"/>
    <mergeCell ref="EF32:EK32"/>
    <mergeCell ref="A33:S33"/>
    <mergeCell ref="T33:X33"/>
    <mergeCell ref="Y33:AE33"/>
    <mergeCell ref="AF33:AK33"/>
    <mergeCell ref="AL33:AR33"/>
    <mergeCell ref="AS33:AX33"/>
    <mergeCell ref="AY33:BE33"/>
    <mergeCell ref="BF33:BK33"/>
    <mergeCell ref="BL33:BR33"/>
    <mergeCell ref="CS32:CX32"/>
    <mergeCell ref="CY32:DE32"/>
    <mergeCell ref="DF32:DK32"/>
    <mergeCell ref="DL32:DR32"/>
    <mergeCell ref="DS32:DX32"/>
    <mergeCell ref="DY32:EE32"/>
    <mergeCell ref="BF32:BK32"/>
    <mergeCell ref="CL32:CR32"/>
    <mergeCell ref="DF33:DK33"/>
    <mergeCell ref="DL33:DR33"/>
    <mergeCell ref="DS33:DX33"/>
    <mergeCell ref="DY33:EE33"/>
    <mergeCell ref="EF33:EK33"/>
    <mergeCell ref="CS33:CX33"/>
    <mergeCell ref="T30:X30"/>
    <mergeCell ref="Y30:AE30"/>
    <mergeCell ref="AF30:AK30"/>
    <mergeCell ref="AL30:AR30"/>
    <mergeCell ref="AS30:AX30"/>
    <mergeCell ref="AY30:BE30"/>
    <mergeCell ref="BF30:BK30"/>
    <mergeCell ref="BL30:BR30"/>
    <mergeCell ref="CL31:CR31"/>
    <mergeCell ref="AS31:AX31"/>
    <mergeCell ref="AY31:BE31"/>
    <mergeCell ref="BF31:BK31"/>
    <mergeCell ref="BL31:BR31"/>
    <mergeCell ref="BS31:BX31"/>
    <mergeCell ref="BY31:CE31"/>
    <mergeCell ref="A32:S32"/>
    <mergeCell ref="T32:X32"/>
    <mergeCell ref="Y32:AE32"/>
    <mergeCell ref="AF32:AK32"/>
    <mergeCell ref="AL32:AR32"/>
    <mergeCell ref="AS32:AX32"/>
    <mergeCell ref="AY32:BE32"/>
    <mergeCell ref="CF31:CK31"/>
    <mergeCell ref="BL32:BR32"/>
    <mergeCell ref="BS32:BX32"/>
    <mergeCell ref="BY32:CE32"/>
    <mergeCell ref="CF32:CK32"/>
    <mergeCell ref="DF30:DK30"/>
    <mergeCell ref="DL30:DR30"/>
    <mergeCell ref="DS30:DX30"/>
    <mergeCell ref="DY30:EE30"/>
    <mergeCell ref="EF30:EK30"/>
    <mergeCell ref="A31:S31"/>
    <mergeCell ref="T31:X31"/>
    <mergeCell ref="Y31:AE31"/>
    <mergeCell ref="AF31:AK31"/>
    <mergeCell ref="AL31:AR31"/>
    <mergeCell ref="BS30:BX30"/>
    <mergeCell ref="BY30:CE30"/>
    <mergeCell ref="CF30:CK30"/>
    <mergeCell ref="CL30:CR30"/>
    <mergeCell ref="CS30:CX30"/>
    <mergeCell ref="CY30:DE30"/>
    <mergeCell ref="DS31:DX31"/>
    <mergeCell ref="DY31:EE31"/>
    <mergeCell ref="EF31:EK31"/>
    <mergeCell ref="CS31:CX31"/>
    <mergeCell ref="CY31:DE31"/>
    <mergeCell ref="DF31:DK31"/>
    <mergeCell ref="DL31:DR31"/>
    <mergeCell ref="A30:S30"/>
    <mergeCell ref="DY27:EE28"/>
    <mergeCell ref="T27:X28"/>
    <mergeCell ref="Y27:AE28"/>
    <mergeCell ref="AF27:AK28"/>
    <mergeCell ref="AL27:AR28"/>
    <mergeCell ref="AS27:AX28"/>
    <mergeCell ref="CY29:DE29"/>
    <mergeCell ref="DF29:DK29"/>
    <mergeCell ref="DL29:DR29"/>
    <mergeCell ref="DS29:DX29"/>
    <mergeCell ref="DY29:EE29"/>
    <mergeCell ref="BF29:BK29"/>
    <mergeCell ref="BL29:BR29"/>
    <mergeCell ref="BS29:BX29"/>
    <mergeCell ref="BY29:CE29"/>
    <mergeCell ref="CF29:CK29"/>
    <mergeCell ref="CL29:CR29"/>
    <mergeCell ref="EF27:EK28"/>
    <mergeCell ref="A28:S28"/>
    <mergeCell ref="A29:S29"/>
    <mergeCell ref="T29:X29"/>
    <mergeCell ref="Y29:AE29"/>
    <mergeCell ref="AF29:AK29"/>
    <mergeCell ref="AL29:AR29"/>
    <mergeCell ref="AS29:AX29"/>
    <mergeCell ref="AY29:BE29"/>
    <mergeCell ref="CL27:CR28"/>
    <mergeCell ref="CS27:CX28"/>
    <mergeCell ref="CY27:DE28"/>
    <mergeCell ref="DF27:DK28"/>
    <mergeCell ref="DL27:DR28"/>
    <mergeCell ref="DS27:DX28"/>
    <mergeCell ref="AY27:BE28"/>
    <mergeCell ref="BF27:BK28"/>
    <mergeCell ref="BL27:BR28"/>
    <mergeCell ref="BS27:BX28"/>
    <mergeCell ref="BY27:CE28"/>
    <mergeCell ref="CF27:CK28"/>
    <mergeCell ref="EF29:EK29"/>
    <mergeCell ref="CS29:CX29"/>
    <mergeCell ref="A27:S27"/>
    <mergeCell ref="CF25:CK26"/>
    <mergeCell ref="CL25:CR26"/>
    <mergeCell ref="CS25:CX26"/>
    <mergeCell ref="AS25:AX26"/>
    <mergeCell ref="AY25:BE26"/>
    <mergeCell ref="BF25:BK26"/>
    <mergeCell ref="BL25:BR26"/>
    <mergeCell ref="BS25:BX26"/>
    <mergeCell ref="BY25:CE26"/>
    <mergeCell ref="DF24:DK24"/>
    <mergeCell ref="DL24:DR24"/>
    <mergeCell ref="DS24:DX24"/>
    <mergeCell ref="DY24:EE24"/>
    <mergeCell ref="EF24:EK24"/>
    <mergeCell ref="A25:S25"/>
    <mergeCell ref="T25:X26"/>
    <mergeCell ref="Y25:AE26"/>
    <mergeCell ref="AF25:AK26"/>
    <mergeCell ref="AL25:AR26"/>
    <mergeCell ref="BS24:BX24"/>
    <mergeCell ref="BY24:CE24"/>
    <mergeCell ref="CF24:CK24"/>
    <mergeCell ref="CL24:CR24"/>
    <mergeCell ref="CS24:CX24"/>
    <mergeCell ref="CY24:DE24"/>
    <mergeCell ref="DS25:DX26"/>
    <mergeCell ref="DY25:EE26"/>
    <mergeCell ref="EF25:EK26"/>
    <mergeCell ref="A26:S26"/>
    <mergeCell ref="CY25:DE26"/>
    <mergeCell ref="DF25:DK26"/>
    <mergeCell ref="DL25:DR26"/>
    <mergeCell ref="A24:S24"/>
    <mergeCell ref="EF23:EK23"/>
    <mergeCell ref="CS23:CX23"/>
    <mergeCell ref="A21:S21"/>
    <mergeCell ref="T24:X24"/>
    <mergeCell ref="Y24:AE24"/>
    <mergeCell ref="AF24:AK24"/>
    <mergeCell ref="AL24:AR24"/>
    <mergeCell ref="AS24:AX24"/>
    <mergeCell ref="AY24:BE24"/>
    <mergeCell ref="BF24:BK24"/>
    <mergeCell ref="BL24:BR24"/>
    <mergeCell ref="DY21:EE22"/>
    <mergeCell ref="T21:X22"/>
    <mergeCell ref="Y21:AE22"/>
    <mergeCell ref="AF21:AK22"/>
    <mergeCell ref="AL21:AR22"/>
    <mergeCell ref="AS21:AX22"/>
    <mergeCell ref="CY23:DE23"/>
    <mergeCell ref="DF23:DK23"/>
    <mergeCell ref="DL23:DR23"/>
    <mergeCell ref="DS23:DX23"/>
    <mergeCell ref="DY23:EE23"/>
    <mergeCell ref="BF23:BK23"/>
    <mergeCell ref="BL23:BR23"/>
    <mergeCell ref="A22:S22"/>
    <mergeCell ref="A23:S23"/>
    <mergeCell ref="T23:X23"/>
    <mergeCell ref="Y23:AE23"/>
    <mergeCell ref="AF23:AK23"/>
    <mergeCell ref="AL23:AR23"/>
    <mergeCell ref="AS23:AX23"/>
    <mergeCell ref="AY23:BE23"/>
    <mergeCell ref="CL21:CR22"/>
    <mergeCell ref="AY21:BE22"/>
    <mergeCell ref="BF21:BK22"/>
    <mergeCell ref="BL21:BR22"/>
    <mergeCell ref="BS21:BX22"/>
    <mergeCell ref="BY21:CE22"/>
    <mergeCell ref="CF21:CK22"/>
    <mergeCell ref="BS23:BX23"/>
    <mergeCell ref="BY23:CE23"/>
    <mergeCell ref="CF23:CK23"/>
    <mergeCell ref="CL23:CR23"/>
    <mergeCell ref="CL19:CR20"/>
    <mergeCell ref="CS19:CX20"/>
    <mergeCell ref="AS19:AX20"/>
    <mergeCell ref="AY19:BE20"/>
    <mergeCell ref="BF19:BK20"/>
    <mergeCell ref="BL19:BR20"/>
    <mergeCell ref="BS19:BX20"/>
    <mergeCell ref="BY19:CE20"/>
    <mergeCell ref="EF21:EK22"/>
    <mergeCell ref="CS21:CX22"/>
    <mergeCell ref="CY21:DE22"/>
    <mergeCell ref="DF21:DK22"/>
    <mergeCell ref="DL21:DR22"/>
    <mergeCell ref="DS21:DX22"/>
    <mergeCell ref="EF17:EK18"/>
    <mergeCell ref="BL17:BR18"/>
    <mergeCell ref="BS17:BX18"/>
    <mergeCell ref="BY17:CE18"/>
    <mergeCell ref="CF17:CK18"/>
    <mergeCell ref="CL17:CR18"/>
    <mergeCell ref="CS17:CX18"/>
    <mergeCell ref="A18:S18"/>
    <mergeCell ref="A19:S19"/>
    <mergeCell ref="T19:X20"/>
    <mergeCell ref="Y19:AE20"/>
    <mergeCell ref="AF19:AK20"/>
    <mergeCell ref="AL19:AR20"/>
    <mergeCell ref="CY17:DE18"/>
    <mergeCell ref="DF17:DK18"/>
    <mergeCell ref="DL17:DR18"/>
    <mergeCell ref="DS19:DX20"/>
    <mergeCell ref="DY19:EE20"/>
    <mergeCell ref="EF19:EK20"/>
    <mergeCell ref="A20:S20"/>
    <mergeCell ref="CY19:DE20"/>
    <mergeCell ref="DF19:DK20"/>
    <mergeCell ref="DL19:DR20"/>
    <mergeCell ref="CF19:CK20"/>
    <mergeCell ref="EF15:EK16"/>
    <mergeCell ref="A16:S16"/>
    <mergeCell ref="A17:S17"/>
    <mergeCell ref="T17:X18"/>
    <mergeCell ref="Y17:AE18"/>
    <mergeCell ref="AF17:AK18"/>
    <mergeCell ref="AL17:AR18"/>
    <mergeCell ref="AS17:AX18"/>
    <mergeCell ref="AY17:BE18"/>
    <mergeCell ref="BF17:BK18"/>
    <mergeCell ref="CS15:CX16"/>
    <mergeCell ref="CY15:DE16"/>
    <mergeCell ref="DF15:DK16"/>
    <mergeCell ref="DL15:DR16"/>
    <mergeCell ref="DS15:DX16"/>
    <mergeCell ref="DY15:EE16"/>
    <mergeCell ref="BF15:BK16"/>
    <mergeCell ref="BL15:BR16"/>
    <mergeCell ref="BS15:BX16"/>
    <mergeCell ref="BY15:CE16"/>
    <mergeCell ref="CF15:CK16"/>
    <mergeCell ref="CL15:CR16"/>
    <mergeCell ref="DS17:DX18"/>
    <mergeCell ref="DY17:EE18"/>
    <mergeCell ref="A15:S15"/>
    <mergeCell ref="T15:X16"/>
    <mergeCell ref="Y15:AE16"/>
    <mergeCell ref="AF15:AK16"/>
    <mergeCell ref="AL15:AR16"/>
    <mergeCell ref="AS15:AX16"/>
    <mergeCell ref="AY15:BE16"/>
    <mergeCell ref="CF14:CK14"/>
    <mergeCell ref="CL14:CR14"/>
    <mergeCell ref="AS14:AX14"/>
    <mergeCell ref="AY14:BE14"/>
    <mergeCell ref="BF14:BK14"/>
    <mergeCell ref="BL14:BR14"/>
    <mergeCell ref="BS14:BX14"/>
    <mergeCell ref="BY14:CE14"/>
    <mergeCell ref="DS13:DX13"/>
    <mergeCell ref="DY13:EE13"/>
    <mergeCell ref="EF13:EK13"/>
    <mergeCell ref="A14:S14"/>
    <mergeCell ref="T14:X14"/>
    <mergeCell ref="Y14:AE14"/>
    <mergeCell ref="AF14:AK14"/>
    <mergeCell ref="AL14:AR14"/>
    <mergeCell ref="BS13:BX13"/>
    <mergeCell ref="BY13:CE13"/>
    <mergeCell ref="CF13:CK13"/>
    <mergeCell ref="CL13:CR13"/>
    <mergeCell ref="CS13:CX13"/>
    <mergeCell ref="CY13:DE13"/>
    <mergeCell ref="DS14:DX14"/>
    <mergeCell ref="DY14:EE14"/>
    <mergeCell ref="EF14:EK14"/>
    <mergeCell ref="CS14:CX14"/>
    <mergeCell ref="CY14:DE14"/>
    <mergeCell ref="DF14:DK14"/>
    <mergeCell ref="DL14:DR14"/>
    <mergeCell ref="EF12:EK12"/>
    <mergeCell ref="A13:S13"/>
    <mergeCell ref="T13:X13"/>
    <mergeCell ref="Y13:AE13"/>
    <mergeCell ref="AF13:AK13"/>
    <mergeCell ref="AL13:AR13"/>
    <mergeCell ref="AS13:AX13"/>
    <mergeCell ref="AY13:BE13"/>
    <mergeCell ref="BF13:BK13"/>
    <mergeCell ref="BL13:BR13"/>
    <mergeCell ref="CS12:CX12"/>
    <mergeCell ref="CY12:DE12"/>
    <mergeCell ref="DF12:DK12"/>
    <mergeCell ref="DL12:DR12"/>
    <mergeCell ref="DS12:DX12"/>
    <mergeCell ref="DY12:EE12"/>
    <mergeCell ref="BF12:BK12"/>
    <mergeCell ref="BL12:BR12"/>
    <mergeCell ref="BS12:BX12"/>
    <mergeCell ref="BY12:CE12"/>
    <mergeCell ref="CF12:CK12"/>
    <mergeCell ref="CL12:CR12"/>
    <mergeCell ref="DF13:DK13"/>
    <mergeCell ref="DL13:DR13"/>
    <mergeCell ref="A12:S12"/>
    <mergeCell ref="T12:X12"/>
    <mergeCell ref="Y12:AE12"/>
    <mergeCell ref="AF12:AK12"/>
    <mergeCell ref="AL12:AR12"/>
    <mergeCell ref="AS12:AX12"/>
    <mergeCell ref="AY12:BE12"/>
    <mergeCell ref="CF11:CK11"/>
    <mergeCell ref="CL11:CR11"/>
    <mergeCell ref="AS11:AX11"/>
    <mergeCell ref="AY11:BE11"/>
    <mergeCell ref="BF11:BK11"/>
    <mergeCell ref="BL11:BR11"/>
    <mergeCell ref="BS11:BX11"/>
    <mergeCell ref="BY11:CE11"/>
    <mergeCell ref="DS10:DX10"/>
    <mergeCell ref="DY10:EE10"/>
    <mergeCell ref="EF10:EK10"/>
    <mergeCell ref="A11:S11"/>
    <mergeCell ref="T11:X11"/>
    <mergeCell ref="Y11:AE11"/>
    <mergeCell ref="AF11:AK11"/>
    <mergeCell ref="AL11:AR11"/>
    <mergeCell ref="BS10:BX10"/>
    <mergeCell ref="BY10:CE10"/>
    <mergeCell ref="CF10:CK10"/>
    <mergeCell ref="CL10:CR10"/>
    <mergeCell ref="CS10:CX10"/>
    <mergeCell ref="CY10:DE10"/>
    <mergeCell ref="DS11:DX11"/>
    <mergeCell ref="DY11:EE11"/>
    <mergeCell ref="EF11:EK11"/>
    <mergeCell ref="CS11:CX11"/>
    <mergeCell ref="CY11:DE11"/>
    <mergeCell ref="DF11:DK11"/>
    <mergeCell ref="DL11:DR11"/>
    <mergeCell ref="EF9:EK9"/>
    <mergeCell ref="A10:S10"/>
    <mergeCell ref="T10:X10"/>
    <mergeCell ref="Y10:AE10"/>
    <mergeCell ref="AF10:AK10"/>
    <mergeCell ref="AL10:AR10"/>
    <mergeCell ref="AS10:AX10"/>
    <mergeCell ref="AY10:BE10"/>
    <mergeCell ref="BF10:BK10"/>
    <mergeCell ref="BL10:BR10"/>
    <mergeCell ref="CS9:CX9"/>
    <mergeCell ref="CY9:DE9"/>
    <mergeCell ref="DF9:DK9"/>
    <mergeCell ref="DL9:DR9"/>
    <mergeCell ref="DS9:DX9"/>
    <mergeCell ref="DY9:EE9"/>
    <mergeCell ref="BF9:BK9"/>
    <mergeCell ref="BL9:BR9"/>
    <mergeCell ref="BS9:BX9"/>
    <mergeCell ref="BY9:CE9"/>
    <mergeCell ref="CF9:CK9"/>
    <mergeCell ref="CL9:CR9"/>
    <mergeCell ref="DF10:DK10"/>
    <mergeCell ref="DL10:DR10"/>
    <mergeCell ref="A9:S9"/>
    <mergeCell ref="T9:X9"/>
    <mergeCell ref="Y9:AE9"/>
    <mergeCell ref="AF9:AK9"/>
    <mergeCell ref="AL9:AR9"/>
    <mergeCell ref="AS9:AX9"/>
    <mergeCell ref="AY9:BE9"/>
    <mergeCell ref="CF8:CK8"/>
    <mergeCell ref="CL8:CR8"/>
    <mergeCell ref="AS8:AX8"/>
    <mergeCell ref="AY8:BE8"/>
    <mergeCell ref="BF8:BK8"/>
    <mergeCell ref="BL8:BR8"/>
    <mergeCell ref="BS8:BX8"/>
    <mergeCell ref="BY8:CE8"/>
    <mergeCell ref="DY7:EE7"/>
    <mergeCell ref="EF7:EK7"/>
    <mergeCell ref="A8:S8"/>
    <mergeCell ref="T8:X8"/>
    <mergeCell ref="Y8:AE8"/>
    <mergeCell ref="AF8:AK8"/>
    <mergeCell ref="AL8:AR8"/>
    <mergeCell ref="BS7:BX7"/>
    <mergeCell ref="BY7:CE7"/>
    <mergeCell ref="CF7:CK7"/>
    <mergeCell ref="CL7:CR7"/>
    <mergeCell ref="CS7:CX7"/>
    <mergeCell ref="CY7:DE7"/>
    <mergeCell ref="DS8:DX8"/>
    <mergeCell ref="DY8:EE8"/>
    <mergeCell ref="EF8:EK8"/>
    <mergeCell ref="CS8:CX8"/>
    <mergeCell ref="CY8:DE8"/>
    <mergeCell ref="DF8:DK8"/>
    <mergeCell ref="DL8:DR8"/>
    <mergeCell ref="A7:S7"/>
    <mergeCell ref="T7:X7"/>
    <mergeCell ref="Y7:AE7"/>
    <mergeCell ref="AF7:AK7"/>
    <mergeCell ref="BF7:BK7"/>
    <mergeCell ref="BL7:BR7"/>
    <mergeCell ref="Y4:AE4"/>
    <mergeCell ref="AF4:AK4"/>
    <mergeCell ref="AL4:AR4"/>
    <mergeCell ref="AS4:AX4"/>
    <mergeCell ref="BF6:BK6"/>
    <mergeCell ref="BL6:BR6"/>
    <mergeCell ref="DS5:DX5"/>
    <mergeCell ref="BY6:CE6"/>
    <mergeCell ref="CF6:CK6"/>
    <mergeCell ref="CL6:CR6"/>
    <mergeCell ref="DF7:DK7"/>
    <mergeCell ref="DL7:DR7"/>
    <mergeCell ref="DS7:DX7"/>
    <mergeCell ref="AL7:AR7"/>
    <mergeCell ref="AS7:AX7"/>
    <mergeCell ref="AY7:BE7"/>
    <mergeCell ref="DY5:EE5"/>
    <mergeCell ref="EF5:EK5"/>
    <mergeCell ref="A6:S6"/>
    <mergeCell ref="T6:X6"/>
    <mergeCell ref="Y6:AE6"/>
    <mergeCell ref="AF6:AK6"/>
    <mergeCell ref="AL6:AR6"/>
    <mergeCell ref="AS6:AX6"/>
    <mergeCell ref="AY6:BE6"/>
    <mergeCell ref="BL5:CK5"/>
    <mergeCell ref="CL5:CR5"/>
    <mergeCell ref="CS5:CX5"/>
    <mergeCell ref="CY5:DE5"/>
    <mergeCell ref="DF5:DK5"/>
    <mergeCell ref="DL5:DR5"/>
    <mergeCell ref="EF6:EK6"/>
    <mergeCell ref="CS6:CX6"/>
    <mergeCell ref="CY6:DE6"/>
    <mergeCell ref="DF6:DK6"/>
    <mergeCell ref="DL6:DR6"/>
    <mergeCell ref="DS6:DX6"/>
    <mergeCell ref="DY6:EE6"/>
    <mergeCell ref="BS6:BX6"/>
    <mergeCell ref="A1:EK1"/>
    <mergeCell ref="A3:S3"/>
    <mergeCell ref="T3:X3"/>
    <mergeCell ref="Y3:AE3"/>
    <mergeCell ref="AF3:AK3"/>
    <mergeCell ref="AL3:EK3"/>
    <mergeCell ref="DF4:DK4"/>
    <mergeCell ref="DL4:EK4"/>
    <mergeCell ref="A5:S5"/>
    <mergeCell ref="T5:X5"/>
    <mergeCell ref="Y5:AE5"/>
    <mergeCell ref="AF5:AK5"/>
    <mergeCell ref="AL5:AR5"/>
    <mergeCell ref="AS5:AX5"/>
    <mergeCell ref="AY5:BE5"/>
    <mergeCell ref="BF5:BK5"/>
    <mergeCell ref="AY4:BE4"/>
    <mergeCell ref="BF4:BK4"/>
    <mergeCell ref="BL4:CK4"/>
    <mergeCell ref="CL4:CR4"/>
    <mergeCell ref="CS4:CX4"/>
    <mergeCell ref="CY4:DE4"/>
    <mergeCell ref="A4:S4"/>
    <mergeCell ref="T4:X4"/>
  </mergeCells>
  <pageMargins left="0.59055118110236227" right="0.39370078740157483" top="0.78740157480314965" bottom="0.39370078740157483" header="0.27559055118110237" footer="0.27559055118110237"/>
  <pageSetup paperSize="8" scale="79" fitToHeight="0" orientation="landscape" r:id="rId4"/>
  <headerFooter differentFirst="1" alignWithMargins="0">
    <oddHeader>&amp;R&amp;F</oddHeader>
    <oddFooter>&amp;RСтраница  &amp;P из &amp;N</oddFooter>
  </headerFooter>
  <rowBreaks count="1" manualBreakCount="1">
    <brk id="61" max="140" man="1"/>
  </rowBreaks>
  <legacy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61"/>
  <sheetViews>
    <sheetView workbookViewId="0">
      <selection activeCell="DB33" sqref="DB33:DS33"/>
    </sheetView>
  </sheetViews>
  <sheetFormatPr defaultColWidth="1.42578125" defaultRowHeight="15.75" x14ac:dyDescent="0.25"/>
  <cols>
    <col min="1" max="16384" width="1.42578125" style="1"/>
  </cols>
  <sheetData>
    <row r="1" spans="1:142" s="25" customFormat="1" ht="12.75" customHeight="1" x14ac:dyDescent="0.2">
      <c r="A1" s="510" t="s">
        <v>242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348" t="s">
        <v>18</v>
      </c>
      <c r="AB1" s="510"/>
      <c r="AC1" s="510"/>
      <c r="AD1" s="510"/>
      <c r="AE1" s="365"/>
      <c r="AF1" s="631" t="s">
        <v>345</v>
      </c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  <c r="AV1" s="630"/>
      <c r="AW1" s="630"/>
      <c r="AX1" s="630"/>
      <c r="AY1" s="630"/>
      <c r="AZ1" s="630"/>
      <c r="BA1" s="630"/>
      <c r="BB1" s="630"/>
      <c r="BC1" s="630"/>
      <c r="BD1" s="630"/>
      <c r="BE1" s="630"/>
      <c r="BF1" s="630"/>
      <c r="BG1" s="630"/>
      <c r="BH1" s="630"/>
      <c r="BI1" s="630"/>
      <c r="BJ1" s="630"/>
      <c r="BK1" s="630"/>
      <c r="BL1" s="630"/>
      <c r="BM1" s="630"/>
      <c r="BN1" s="630"/>
      <c r="BO1" s="630"/>
      <c r="BP1" s="630"/>
      <c r="BQ1" s="630"/>
      <c r="BR1" s="630"/>
      <c r="BS1" s="630"/>
      <c r="BT1" s="630"/>
      <c r="BU1" s="630"/>
      <c r="BV1" s="630"/>
      <c r="BW1" s="630"/>
      <c r="BX1" s="630"/>
      <c r="BY1" s="630"/>
      <c r="BZ1" s="630"/>
      <c r="CA1" s="630"/>
      <c r="CB1" s="630"/>
      <c r="CC1" s="630"/>
      <c r="CD1" s="630"/>
      <c r="CE1" s="630"/>
      <c r="CF1" s="630"/>
      <c r="CG1" s="630"/>
      <c r="CH1" s="630"/>
      <c r="CI1" s="630"/>
      <c r="CJ1" s="630"/>
      <c r="CK1" s="630"/>
      <c r="CL1" s="630"/>
      <c r="CM1" s="630"/>
      <c r="CN1" s="630"/>
      <c r="CO1" s="630"/>
      <c r="CP1" s="630"/>
      <c r="CQ1" s="630"/>
      <c r="CR1" s="630"/>
      <c r="CS1" s="630"/>
      <c r="CT1" s="630"/>
      <c r="CU1" s="630"/>
      <c r="CV1" s="630"/>
      <c r="CW1" s="630"/>
      <c r="CX1" s="630"/>
      <c r="CY1" s="630"/>
      <c r="CZ1" s="630"/>
      <c r="DA1" s="630"/>
      <c r="DB1" s="630"/>
      <c r="DC1" s="630"/>
      <c r="DD1" s="630"/>
      <c r="DE1" s="630"/>
      <c r="DF1" s="630"/>
      <c r="DG1" s="630"/>
      <c r="DH1" s="630"/>
      <c r="DI1" s="630"/>
      <c r="DJ1" s="630"/>
      <c r="DK1" s="630"/>
      <c r="DL1" s="630"/>
      <c r="DM1" s="630"/>
      <c r="DN1" s="630"/>
      <c r="DO1" s="630"/>
      <c r="DP1" s="630"/>
      <c r="DQ1" s="630"/>
      <c r="DR1" s="630"/>
      <c r="DS1" s="630"/>
      <c r="DT1" s="630"/>
      <c r="DU1" s="630"/>
      <c r="DV1" s="630"/>
      <c r="DW1" s="630"/>
      <c r="DX1" s="630"/>
      <c r="DY1" s="630"/>
      <c r="DZ1" s="630"/>
      <c r="EA1" s="630"/>
      <c r="EB1" s="630"/>
      <c r="EC1" s="630"/>
      <c r="ED1" s="630"/>
      <c r="EE1" s="630"/>
      <c r="EF1" s="630"/>
      <c r="EG1" s="630"/>
      <c r="EH1" s="630"/>
      <c r="EI1" s="630"/>
      <c r="EJ1" s="630"/>
      <c r="EK1" s="524"/>
    </row>
    <row r="2" spans="1:142" s="25" customFormat="1" ht="12.75" customHeight="1" x14ac:dyDescent="0.2">
      <c r="A2" s="588"/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8"/>
      <c r="T2" s="588"/>
      <c r="U2" s="588"/>
      <c r="V2" s="588"/>
      <c r="W2" s="588"/>
      <c r="X2" s="588"/>
      <c r="Y2" s="588"/>
      <c r="Z2" s="588"/>
      <c r="AA2" s="360" t="s">
        <v>21</v>
      </c>
      <c r="AB2" s="512"/>
      <c r="AC2" s="512"/>
      <c r="AD2" s="512"/>
      <c r="AE2" s="364"/>
      <c r="AF2" s="511" t="s">
        <v>133</v>
      </c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91"/>
      <c r="DH2" s="291"/>
      <c r="DI2" s="291"/>
      <c r="DJ2" s="291"/>
      <c r="DK2" s="291"/>
      <c r="DL2" s="291"/>
      <c r="DM2" s="291"/>
      <c r="DN2" s="291"/>
      <c r="DO2" s="291"/>
      <c r="DP2" s="291"/>
      <c r="DQ2" s="291"/>
      <c r="DR2" s="291"/>
      <c r="DS2" s="291"/>
      <c r="DT2" s="291"/>
      <c r="DU2" s="291"/>
      <c r="DV2" s="291"/>
      <c r="DW2" s="291"/>
      <c r="DX2" s="291"/>
      <c r="DY2" s="291"/>
      <c r="DZ2" s="291"/>
      <c r="EA2" s="291"/>
      <c r="EB2" s="291"/>
      <c r="EC2" s="291"/>
      <c r="ED2" s="291"/>
      <c r="EE2" s="291"/>
      <c r="EF2" s="291"/>
      <c r="EG2" s="291"/>
      <c r="EH2" s="291"/>
      <c r="EI2" s="291"/>
      <c r="EJ2" s="291"/>
      <c r="EK2" s="356"/>
    </row>
    <row r="3" spans="1:142" s="25" customFormat="1" ht="12.75" customHeight="1" x14ac:dyDescent="0.2">
      <c r="A3" s="588"/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Y3" s="588"/>
      <c r="Z3" s="588"/>
      <c r="AA3" s="360"/>
      <c r="AB3" s="512"/>
      <c r="AC3" s="512"/>
      <c r="AD3" s="512"/>
      <c r="AE3" s="364"/>
      <c r="AF3" s="362" t="s">
        <v>346</v>
      </c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2"/>
      <c r="AV3" s="362"/>
      <c r="AW3" s="362"/>
      <c r="AX3" s="362"/>
      <c r="AY3" s="359"/>
      <c r="AZ3" s="359"/>
      <c r="BA3" s="359"/>
      <c r="BB3" s="359"/>
      <c r="BC3" s="359"/>
      <c r="BD3" s="359"/>
      <c r="BE3" s="359"/>
      <c r="BF3" s="359"/>
      <c r="BG3" s="359"/>
      <c r="BH3" s="359"/>
      <c r="BI3" s="359"/>
      <c r="BJ3" s="359"/>
      <c r="BK3" s="359"/>
      <c r="BL3" s="359"/>
      <c r="BM3" s="359"/>
      <c r="BN3" s="359"/>
      <c r="BO3" s="359"/>
      <c r="BP3" s="359"/>
      <c r="BQ3" s="362"/>
      <c r="BR3" s="362"/>
      <c r="BS3" s="362"/>
      <c r="BT3" s="362"/>
      <c r="BU3" s="362"/>
      <c r="BV3" s="362"/>
      <c r="BW3" s="362"/>
      <c r="BX3" s="362"/>
      <c r="BY3" s="362"/>
      <c r="BZ3" s="362"/>
      <c r="CA3" s="362"/>
      <c r="CB3" s="362"/>
      <c r="CC3" s="362"/>
      <c r="CD3" s="362"/>
      <c r="CE3" s="362"/>
      <c r="CF3" s="362"/>
      <c r="CG3" s="362"/>
      <c r="CH3" s="362"/>
      <c r="CI3" s="511" t="s">
        <v>347</v>
      </c>
      <c r="CJ3" s="291"/>
      <c r="CK3" s="291"/>
      <c r="CL3" s="291"/>
      <c r="CM3" s="291"/>
      <c r="CN3" s="291"/>
      <c r="CO3" s="291"/>
      <c r="CP3" s="291"/>
      <c r="CQ3" s="291"/>
      <c r="CR3" s="291"/>
      <c r="CS3" s="291"/>
      <c r="CT3" s="291"/>
      <c r="CU3" s="291"/>
      <c r="CV3" s="291"/>
      <c r="CW3" s="291"/>
      <c r="CX3" s="291"/>
      <c r="CY3" s="291"/>
      <c r="CZ3" s="291"/>
      <c r="DA3" s="291"/>
      <c r="DB3" s="291"/>
      <c r="DC3" s="291"/>
      <c r="DD3" s="291"/>
      <c r="DE3" s="291"/>
      <c r="DF3" s="291"/>
      <c r="DG3" s="291"/>
      <c r="DH3" s="291"/>
      <c r="DI3" s="291"/>
      <c r="DJ3" s="291"/>
      <c r="DK3" s="291"/>
      <c r="DL3" s="291"/>
      <c r="DM3" s="291"/>
      <c r="DN3" s="291"/>
      <c r="DO3" s="291"/>
      <c r="DP3" s="291"/>
      <c r="DQ3" s="291"/>
      <c r="DR3" s="291"/>
      <c r="DS3" s="291"/>
      <c r="DT3" s="291"/>
      <c r="DU3" s="291"/>
      <c r="DV3" s="291"/>
      <c r="DW3" s="291"/>
      <c r="DX3" s="291"/>
      <c r="DY3" s="291"/>
      <c r="DZ3" s="291"/>
      <c r="EA3" s="291"/>
      <c r="EB3" s="291"/>
      <c r="EC3" s="291"/>
      <c r="ED3" s="291"/>
      <c r="EE3" s="291"/>
      <c r="EF3" s="291"/>
      <c r="EG3" s="291"/>
      <c r="EH3" s="291"/>
      <c r="EI3" s="291"/>
      <c r="EJ3" s="291"/>
      <c r="EK3" s="356"/>
    </row>
    <row r="4" spans="1:142" s="25" customFormat="1" ht="12.75" customHeight="1" x14ac:dyDescent="0.2">
      <c r="A4" s="588"/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360"/>
      <c r="AB4" s="512"/>
      <c r="AC4" s="512"/>
      <c r="AD4" s="512"/>
      <c r="AE4" s="364"/>
      <c r="AF4" s="588" t="s">
        <v>348</v>
      </c>
      <c r="AG4" s="588"/>
      <c r="AH4" s="588"/>
      <c r="AI4" s="588"/>
      <c r="AJ4" s="588"/>
      <c r="AK4" s="588"/>
      <c r="AL4" s="588"/>
      <c r="AM4" s="588"/>
      <c r="AN4" s="588"/>
      <c r="AO4" s="588"/>
      <c r="AP4" s="360" t="s">
        <v>303</v>
      </c>
      <c r="AQ4" s="512"/>
      <c r="AR4" s="512"/>
      <c r="AS4" s="512"/>
      <c r="AT4" s="512"/>
      <c r="AU4" s="512"/>
      <c r="AV4" s="512"/>
      <c r="AW4" s="512"/>
      <c r="AX4" s="512"/>
      <c r="AY4" s="348" t="s">
        <v>301</v>
      </c>
      <c r="AZ4" s="510"/>
      <c r="BA4" s="510"/>
      <c r="BB4" s="510"/>
      <c r="BC4" s="510"/>
      <c r="BD4" s="510"/>
      <c r="BE4" s="510"/>
      <c r="BF4" s="510"/>
      <c r="BG4" s="510"/>
      <c r="BH4" s="510"/>
      <c r="BI4" s="510"/>
      <c r="BJ4" s="510"/>
      <c r="BK4" s="510"/>
      <c r="BL4" s="510"/>
      <c r="BM4" s="510"/>
      <c r="BN4" s="510"/>
      <c r="BO4" s="510"/>
      <c r="BP4" s="365"/>
      <c r="BQ4" s="588" t="s">
        <v>354</v>
      </c>
      <c r="BR4" s="588"/>
      <c r="BS4" s="588"/>
      <c r="BT4" s="588"/>
      <c r="BU4" s="588"/>
      <c r="BV4" s="588"/>
      <c r="BW4" s="588"/>
      <c r="BX4" s="588"/>
      <c r="BY4" s="588"/>
      <c r="BZ4" s="348" t="s">
        <v>303</v>
      </c>
      <c r="CA4" s="510"/>
      <c r="CB4" s="510"/>
      <c r="CC4" s="510"/>
      <c r="CD4" s="510"/>
      <c r="CE4" s="510"/>
      <c r="CF4" s="510"/>
      <c r="CG4" s="510"/>
      <c r="CH4" s="365"/>
      <c r="CI4" s="588" t="s">
        <v>348</v>
      </c>
      <c r="CJ4" s="588"/>
      <c r="CK4" s="588"/>
      <c r="CL4" s="588"/>
      <c r="CM4" s="588"/>
      <c r="CN4" s="588"/>
      <c r="CO4" s="588"/>
      <c r="CP4" s="588"/>
      <c r="CQ4" s="588"/>
      <c r="CR4" s="588"/>
      <c r="CS4" s="360" t="s">
        <v>303</v>
      </c>
      <c r="CT4" s="512"/>
      <c r="CU4" s="512"/>
      <c r="CV4" s="512"/>
      <c r="CW4" s="512"/>
      <c r="CX4" s="512"/>
      <c r="CY4" s="512"/>
      <c r="CZ4" s="512"/>
      <c r="DA4" s="512"/>
      <c r="DB4" s="348" t="s">
        <v>301</v>
      </c>
      <c r="DC4" s="510"/>
      <c r="DD4" s="510"/>
      <c r="DE4" s="510"/>
      <c r="DF4" s="510"/>
      <c r="DG4" s="510"/>
      <c r="DH4" s="510"/>
      <c r="DI4" s="510"/>
      <c r="DJ4" s="510"/>
      <c r="DK4" s="510"/>
      <c r="DL4" s="510"/>
      <c r="DM4" s="510"/>
      <c r="DN4" s="510"/>
      <c r="DO4" s="510"/>
      <c r="DP4" s="510"/>
      <c r="DQ4" s="510"/>
      <c r="DR4" s="510"/>
      <c r="DS4" s="365"/>
      <c r="DT4" s="588" t="s">
        <v>354</v>
      </c>
      <c r="DU4" s="588"/>
      <c r="DV4" s="588"/>
      <c r="DW4" s="588"/>
      <c r="DX4" s="588"/>
      <c r="DY4" s="588"/>
      <c r="DZ4" s="588"/>
      <c r="EA4" s="588"/>
      <c r="EB4" s="588"/>
      <c r="EC4" s="348" t="s">
        <v>303</v>
      </c>
      <c r="ED4" s="510"/>
      <c r="EE4" s="510"/>
      <c r="EF4" s="510"/>
      <c r="EG4" s="510"/>
      <c r="EH4" s="510"/>
      <c r="EI4" s="510"/>
      <c r="EJ4" s="510"/>
      <c r="EK4" s="365"/>
    </row>
    <row r="5" spans="1:142" s="25" customFormat="1" ht="12.75" customHeight="1" x14ac:dyDescent="0.2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360"/>
      <c r="AB5" s="512"/>
      <c r="AC5" s="512"/>
      <c r="AD5" s="512"/>
      <c r="AE5" s="364"/>
      <c r="AF5" s="588" t="s">
        <v>349</v>
      </c>
      <c r="AG5" s="588"/>
      <c r="AH5" s="588"/>
      <c r="AI5" s="588"/>
      <c r="AJ5" s="588"/>
      <c r="AK5" s="588"/>
      <c r="AL5" s="588"/>
      <c r="AM5" s="588"/>
      <c r="AN5" s="588"/>
      <c r="AO5" s="588"/>
      <c r="AP5" s="360" t="s">
        <v>304</v>
      </c>
      <c r="AQ5" s="512"/>
      <c r="AR5" s="512"/>
      <c r="AS5" s="512"/>
      <c r="AT5" s="512"/>
      <c r="AU5" s="512"/>
      <c r="AV5" s="512"/>
      <c r="AW5" s="512"/>
      <c r="AX5" s="512"/>
      <c r="AY5" s="363" t="s">
        <v>302</v>
      </c>
      <c r="AZ5" s="241"/>
      <c r="BA5" s="241"/>
      <c r="BB5" s="241"/>
      <c r="BC5" s="241"/>
      <c r="BD5" s="241"/>
      <c r="BE5" s="241"/>
      <c r="BF5" s="241"/>
      <c r="BG5" s="241"/>
      <c r="BH5" s="241"/>
      <c r="BI5" s="241"/>
      <c r="BJ5" s="241"/>
      <c r="BK5" s="241"/>
      <c r="BL5" s="241"/>
      <c r="BM5" s="241"/>
      <c r="BN5" s="241"/>
      <c r="BO5" s="241"/>
      <c r="BP5" s="361"/>
      <c r="BQ5" s="588"/>
      <c r="BR5" s="588"/>
      <c r="BS5" s="588"/>
      <c r="BT5" s="588"/>
      <c r="BU5" s="588"/>
      <c r="BV5" s="588"/>
      <c r="BW5" s="588"/>
      <c r="BX5" s="588"/>
      <c r="BY5" s="588"/>
      <c r="BZ5" s="360" t="s">
        <v>304</v>
      </c>
      <c r="CA5" s="512"/>
      <c r="CB5" s="512"/>
      <c r="CC5" s="512"/>
      <c r="CD5" s="512"/>
      <c r="CE5" s="512"/>
      <c r="CF5" s="512"/>
      <c r="CG5" s="512"/>
      <c r="CH5" s="364"/>
      <c r="CI5" s="588" t="s">
        <v>349</v>
      </c>
      <c r="CJ5" s="588"/>
      <c r="CK5" s="588"/>
      <c r="CL5" s="588"/>
      <c r="CM5" s="588"/>
      <c r="CN5" s="588"/>
      <c r="CO5" s="588"/>
      <c r="CP5" s="588"/>
      <c r="CQ5" s="588"/>
      <c r="CR5" s="588"/>
      <c r="CS5" s="360" t="s">
        <v>304</v>
      </c>
      <c r="CT5" s="512"/>
      <c r="CU5" s="512"/>
      <c r="CV5" s="512"/>
      <c r="CW5" s="512"/>
      <c r="CX5" s="512"/>
      <c r="CY5" s="512"/>
      <c r="CZ5" s="512"/>
      <c r="DA5" s="512"/>
      <c r="DB5" s="363" t="s">
        <v>302</v>
      </c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361"/>
      <c r="DT5" s="588"/>
      <c r="DU5" s="588"/>
      <c r="DV5" s="588"/>
      <c r="DW5" s="588"/>
      <c r="DX5" s="588"/>
      <c r="DY5" s="588"/>
      <c r="DZ5" s="588"/>
      <c r="EA5" s="588"/>
      <c r="EB5" s="588"/>
      <c r="EC5" s="360" t="s">
        <v>304</v>
      </c>
      <c r="ED5" s="512"/>
      <c r="EE5" s="512"/>
      <c r="EF5" s="512"/>
      <c r="EG5" s="512"/>
      <c r="EH5" s="512"/>
      <c r="EI5" s="512"/>
      <c r="EJ5" s="512"/>
      <c r="EK5" s="364"/>
    </row>
    <row r="6" spans="1:142" s="25" customFormat="1" ht="12.75" customHeight="1" x14ac:dyDescent="0.2">
      <c r="A6" s="588"/>
      <c r="B6" s="588"/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588"/>
      <c r="AA6" s="360"/>
      <c r="AB6" s="512"/>
      <c r="AC6" s="512"/>
      <c r="AD6" s="512"/>
      <c r="AE6" s="364"/>
      <c r="AF6" s="588" t="s">
        <v>350</v>
      </c>
      <c r="AG6" s="588"/>
      <c r="AH6" s="588"/>
      <c r="AI6" s="588"/>
      <c r="AJ6" s="588"/>
      <c r="AK6" s="588"/>
      <c r="AL6" s="588"/>
      <c r="AM6" s="588"/>
      <c r="AN6" s="588"/>
      <c r="AO6" s="588"/>
      <c r="AP6" s="360" t="s">
        <v>315</v>
      </c>
      <c r="AQ6" s="512"/>
      <c r="AR6" s="512"/>
      <c r="AS6" s="512"/>
      <c r="AT6" s="512"/>
      <c r="AU6" s="512"/>
      <c r="AV6" s="512"/>
      <c r="AW6" s="512"/>
      <c r="AX6" s="364"/>
      <c r="AY6" s="511" t="s">
        <v>133</v>
      </c>
      <c r="AZ6" s="291"/>
      <c r="BA6" s="291"/>
      <c r="BB6" s="291"/>
      <c r="BC6" s="291"/>
      <c r="BD6" s="291"/>
      <c r="BE6" s="291"/>
      <c r="BF6" s="291"/>
      <c r="BG6" s="291"/>
      <c r="BH6" s="291"/>
      <c r="BI6" s="291"/>
      <c r="BJ6" s="291"/>
      <c r="BK6" s="291"/>
      <c r="BL6" s="291"/>
      <c r="BM6" s="291"/>
      <c r="BN6" s="291"/>
      <c r="BO6" s="291"/>
      <c r="BP6" s="356"/>
      <c r="BQ6" s="588"/>
      <c r="BR6" s="588"/>
      <c r="BS6" s="588"/>
      <c r="BT6" s="588"/>
      <c r="BU6" s="588"/>
      <c r="BV6" s="588"/>
      <c r="BW6" s="588"/>
      <c r="BX6" s="588"/>
      <c r="BY6" s="588"/>
      <c r="BZ6" s="360" t="s">
        <v>355</v>
      </c>
      <c r="CA6" s="512"/>
      <c r="CB6" s="512"/>
      <c r="CC6" s="512"/>
      <c r="CD6" s="512"/>
      <c r="CE6" s="512"/>
      <c r="CF6" s="512"/>
      <c r="CG6" s="512"/>
      <c r="CH6" s="364"/>
      <c r="CI6" s="588" t="s">
        <v>350</v>
      </c>
      <c r="CJ6" s="588"/>
      <c r="CK6" s="588"/>
      <c r="CL6" s="588"/>
      <c r="CM6" s="588"/>
      <c r="CN6" s="588"/>
      <c r="CO6" s="588"/>
      <c r="CP6" s="588"/>
      <c r="CQ6" s="588"/>
      <c r="CR6" s="588"/>
      <c r="CS6" s="360" t="s">
        <v>315</v>
      </c>
      <c r="CT6" s="512"/>
      <c r="CU6" s="512"/>
      <c r="CV6" s="512"/>
      <c r="CW6" s="512"/>
      <c r="CX6" s="512"/>
      <c r="CY6" s="512"/>
      <c r="CZ6" s="512"/>
      <c r="DA6" s="364"/>
      <c r="DB6" s="511" t="s">
        <v>133</v>
      </c>
      <c r="DC6" s="291"/>
      <c r="DD6" s="291"/>
      <c r="DE6" s="291"/>
      <c r="DF6" s="291"/>
      <c r="DG6" s="291"/>
      <c r="DH6" s="291"/>
      <c r="DI6" s="291"/>
      <c r="DJ6" s="291"/>
      <c r="DK6" s="291"/>
      <c r="DL6" s="291"/>
      <c r="DM6" s="291"/>
      <c r="DN6" s="291"/>
      <c r="DO6" s="291"/>
      <c r="DP6" s="291"/>
      <c r="DQ6" s="291"/>
      <c r="DR6" s="291"/>
      <c r="DS6" s="356"/>
      <c r="DT6" s="588"/>
      <c r="DU6" s="588"/>
      <c r="DV6" s="588"/>
      <c r="DW6" s="588"/>
      <c r="DX6" s="588"/>
      <c r="DY6" s="588"/>
      <c r="DZ6" s="588"/>
      <c r="EA6" s="588"/>
      <c r="EB6" s="588"/>
      <c r="EC6" s="360" t="s">
        <v>355</v>
      </c>
      <c r="ED6" s="512"/>
      <c r="EE6" s="512"/>
      <c r="EF6" s="512"/>
      <c r="EG6" s="512"/>
      <c r="EH6" s="512"/>
      <c r="EI6" s="512"/>
      <c r="EJ6" s="512"/>
      <c r="EK6" s="364"/>
    </row>
    <row r="7" spans="1:142" s="25" customFormat="1" ht="12.75" customHeight="1" x14ac:dyDescent="0.2">
      <c r="A7" s="588"/>
      <c r="B7" s="588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588"/>
      <c r="Z7" s="588"/>
      <c r="AA7" s="360"/>
      <c r="AB7" s="512"/>
      <c r="AC7" s="512"/>
      <c r="AD7" s="512"/>
      <c r="AE7" s="364"/>
      <c r="AF7" s="588" t="s">
        <v>351</v>
      </c>
      <c r="AG7" s="588"/>
      <c r="AH7" s="588"/>
      <c r="AI7" s="588"/>
      <c r="AJ7" s="588"/>
      <c r="AK7" s="588"/>
      <c r="AL7" s="588"/>
      <c r="AM7" s="588"/>
      <c r="AN7" s="588"/>
      <c r="AO7" s="588"/>
      <c r="AP7" s="360" t="s">
        <v>316</v>
      </c>
      <c r="AQ7" s="512"/>
      <c r="AR7" s="512"/>
      <c r="AS7" s="512"/>
      <c r="AT7" s="512"/>
      <c r="AU7" s="512"/>
      <c r="AV7" s="512"/>
      <c r="AW7" s="512"/>
      <c r="AX7" s="364"/>
      <c r="AY7" s="588" t="s">
        <v>317</v>
      </c>
      <c r="AZ7" s="588"/>
      <c r="BA7" s="588"/>
      <c r="BB7" s="588"/>
      <c r="BC7" s="588"/>
      <c r="BD7" s="588"/>
      <c r="BE7" s="588"/>
      <c r="BF7" s="588"/>
      <c r="BG7" s="588"/>
      <c r="BH7" s="360" t="s">
        <v>309</v>
      </c>
      <c r="BI7" s="512"/>
      <c r="BJ7" s="512"/>
      <c r="BK7" s="512"/>
      <c r="BL7" s="512"/>
      <c r="BM7" s="512"/>
      <c r="BN7" s="512"/>
      <c r="BO7" s="512"/>
      <c r="BP7" s="364"/>
      <c r="BQ7" s="588"/>
      <c r="BR7" s="588"/>
      <c r="BS7" s="588"/>
      <c r="BT7" s="588"/>
      <c r="BU7" s="588"/>
      <c r="BV7" s="588"/>
      <c r="BW7" s="588"/>
      <c r="BX7" s="588"/>
      <c r="BY7" s="588"/>
      <c r="BZ7" s="360" t="s">
        <v>356</v>
      </c>
      <c r="CA7" s="512"/>
      <c r="CB7" s="512"/>
      <c r="CC7" s="512"/>
      <c r="CD7" s="512"/>
      <c r="CE7" s="512"/>
      <c r="CF7" s="512"/>
      <c r="CG7" s="512"/>
      <c r="CH7" s="364"/>
      <c r="CI7" s="588" t="s">
        <v>351</v>
      </c>
      <c r="CJ7" s="588"/>
      <c r="CK7" s="588"/>
      <c r="CL7" s="588"/>
      <c r="CM7" s="588"/>
      <c r="CN7" s="588"/>
      <c r="CO7" s="588"/>
      <c r="CP7" s="588"/>
      <c r="CQ7" s="588"/>
      <c r="CR7" s="588"/>
      <c r="CS7" s="360" t="s">
        <v>316</v>
      </c>
      <c r="CT7" s="512"/>
      <c r="CU7" s="512"/>
      <c r="CV7" s="512"/>
      <c r="CW7" s="512"/>
      <c r="CX7" s="512"/>
      <c r="CY7" s="512"/>
      <c r="CZ7" s="512"/>
      <c r="DA7" s="364"/>
      <c r="DB7" s="588" t="s">
        <v>317</v>
      </c>
      <c r="DC7" s="588"/>
      <c r="DD7" s="588"/>
      <c r="DE7" s="588"/>
      <c r="DF7" s="588"/>
      <c r="DG7" s="588"/>
      <c r="DH7" s="588"/>
      <c r="DI7" s="588"/>
      <c r="DJ7" s="588"/>
      <c r="DK7" s="360" t="s">
        <v>309</v>
      </c>
      <c r="DL7" s="512"/>
      <c r="DM7" s="512"/>
      <c r="DN7" s="512"/>
      <c r="DO7" s="512"/>
      <c r="DP7" s="512"/>
      <c r="DQ7" s="512"/>
      <c r="DR7" s="512"/>
      <c r="DS7" s="364"/>
      <c r="DT7" s="588"/>
      <c r="DU7" s="588"/>
      <c r="DV7" s="588"/>
      <c r="DW7" s="588"/>
      <c r="DX7" s="588"/>
      <c r="DY7" s="588"/>
      <c r="DZ7" s="588"/>
      <c r="EA7" s="588"/>
      <c r="EB7" s="588"/>
      <c r="EC7" s="360" t="s">
        <v>356</v>
      </c>
      <c r="ED7" s="512"/>
      <c r="EE7" s="512"/>
      <c r="EF7" s="512"/>
      <c r="EG7" s="512"/>
      <c r="EH7" s="512"/>
      <c r="EI7" s="512"/>
      <c r="EJ7" s="512"/>
      <c r="EK7" s="364"/>
    </row>
    <row r="8" spans="1:142" s="25" customFormat="1" ht="12.75" customHeight="1" x14ac:dyDescent="0.2">
      <c r="A8" s="588"/>
      <c r="B8" s="588"/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88"/>
      <c r="AA8" s="360"/>
      <c r="AB8" s="512"/>
      <c r="AC8" s="512"/>
      <c r="AD8" s="512"/>
      <c r="AE8" s="364"/>
      <c r="AF8" s="588" t="s">
        <v>352</v>
      </c>
      <c r="AG8" s="588"/>
      <c r="AH8" s="588"/>
      <c r="AI8" s="588"/>
      <c r="AJ8" s="588"/>
      <c r="AK8" s="588"/>
      <c r="AL8" s="588"/>
      <c r="AM8" s="588"/>
      <c r="AN8" s="588"/>
      <c r="AO8" s="588"/>
      <c r="AP8" s="360"/>
      <c r="AQ8" s="512"/>
      <c r="AR8" s="512"/>
      <c r="AS8" s="512"/>
      <c r="AT8" s="512"/>
      <c r="AU8" s="512"/>
      <c r="AV8" s="512"/>
      <c r="AW8" s="512"/>
      <c r="AX8" s="364"/>
      <c r="AY8" s="588" t="s">
        <v>318</v>
      </c>
      <c r="AZ8" s="588"/>
      <c r="BA8" s="588"/>
      <c r="BB8" s="588"/>
      <c r="BC8" s="588"/>
      <c r="BD8" s="588"/>
      <c r="BE8" s="588"/>
      <c r="BF8" s="588"/>
      <c r="BG8" s="588"/>
      <c r="BH8" s="360" t="s">
        <v>360</v>
      </c>
      <c r="BI8" s="512"/>
      <c r="BJ8" s="512"/>
      <c r="BK8" s="512"/>
      <c r="BL8" s="512"/>
      <c r="BM8" s="512"/>
      <c r="BN8" s="512"/>
      <c r="BO8" s="512"/>
      <c r="BP8" s="364"/>
      <c r="BQ8" s="588"/>
      <c r="BR8" s="588"/>
      <c r="BS8" s="588"/>
      <c r="BT8" s="588"/>
      <c r="BU8" s="588"/>
      <c r="BV8" s="588"/>
      <c r="BW8" s="588"/>
      <c r="BX8" s="588"/>
      <c r="BY8" s="588"/>
      <c r="BZ8" s="360" t="s">
        <v>61</v>
      </c>
      <c r="CA8" s="512"/>
      <c r="CB8" s="512"/>
      <c r="CC8" s="512"/>
      <c r="CD8" s="512"/>
      <c r="CE8" s="512"/>
      <c r="CF8" s="512"/>
      <c r="CG8" s="512"/>
      <c r="CH8" s="364"/>
      <c r="CI8" s="588" t="s">
        <v>352</v>
      </c>
      <c r="CJ8" s="588"/>
      <c r="CK8" s="588"/>
      <c r="CL8" s="588"/>
      <c r="CM8" s="588"/>
      <c r="CN8" s="588"/>
      <c r="CO8" s="588"/>
      <c r="CP8" s="588"/>
      <c r="CQ8" s="588"/>
      <c r="CR8" s="588"/>
      <c r="CS8" s="360"/>
      <c r="CT8" s="512"/>
      <c r="CU8" s="512"/>
      <c r="CV8" s="512"/>
      <c r="CW8" s="512"/>
      <c r="CX8" s="512"/>
      <c r="CY8" s="512"/>
      <c r="CZ8" s="512"/>
      <c r="DA8" s="364"/>
      <c r="DB8" s="588" t="s">
        <v>318</v>
      </c>
      <c r="DC8" s="588"/>
      <c r="DD8" s="588"/>
      <c r="DE8" s="588"/>
      <c r="DF8" s="588"/>
      <c r="DG8" s="588"/>
      <c r="DH8" s="588"/>
      <c r="DI8" s="588"/>
      <c r="DJ8" s="588"/>
      <c r="DK8" s="360" t="s">
        <v>360</v>
      </c>
      <c r="DL8" s="512"/>
      <c r="DM8" s="512"/>
      <c r="DN8" s="512"/>
      <c r="DO8" s="512"/>
      <c r="DP8" s="512"/>
      <c r="DQ8" s="512"/>
      <c r="DR8" s="512"/>
      <c r="DS8" s="364"/>
      <c r="DT8" s="588"/>
      <c r="DU8" s="588"/>
      <c r="DV8" s="588"/>
      <c r="DW8" s="588"/>
      <c r="DX8" s="588"/>
      <c r="DY8" s="588"/>
      <c r="DZ8" s="588"/>
      <c r="EA8" s="588"/>
      <c r="EB8" s="588"/>
      <c r="EC8" s="360" t="s">
        <v>61</v>
      </c>
      <c r="ED8" s="512"/>
      <c r="EE8" s="512"/>
      <c r="EF8" s="512"/>
      <c r="EG8" s="512"/>
      <c r="EH8" s="512"/>
      <c r="EI8" s="512"/>
      <c r="EJ8" s="512"/>
      <c r="EK8" s="364"/>
    </row>
    <row r="9" spans="1:142" s="25" customFormat="1" ht="12.75" customHeight="1" x14ac:dyDescent="0.2">
      <c r="A9" s="588"/>
      <c r="B9" s="588"/>
      <c r="C9" s="588"/>
      <c r="D9" s="588"/>
      <c r="E9" s="588"/>
      <c r="F9" s="588"/>
      <c r="G9" s="588"/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  <c r="T9" s="588"/>
      <c r="U9" s="588"/>
      <c r="V9" s="588"/>
      <c r="W9" s="588"/>
      <c r="X9" s="588"/>
      <c r="Y9" s="588"/>
      <c r="Z9" s="588"/>
      <c r="AA9" s="360"/>
      <c r="AB9" s="512"/>
      <c r="AC9" s="512"/>
      <c r="AD9" s="512"/>
      <c r="AE9" s="364"/>
      <c r="AF9" s="588" t="s">
        <v>353</v>
      </c>
      <c r="AG9" s="588"/>
      <c r="AH9" s="588"/>
      <c r="AI9" s="588"/>
      <c r="AJ9" s="588"/>
      <c r="AK9" s="588"/>
      <c r="AL9" s="588"/>
      <c r="AM9" s="588"/>
      <c r="AN9" s="588"/>
      <c r="AO9" s="588"/>
      <c r="AP9" s="360"/>
      <c r="AQ9" s="512"/>
      <c r="AR9" s="512"/>
      <c r="AS9" s="512"/>
      <c r="AT9" s="512"/>
      <c r="AU9" s="512"/>
      <c r="AV9" s="512"/>
      <c r="AW9" s="512"/>
      <c r="AX9" s="364"/>
      <c r="AY9" s="588"/>
      <c r="AZ9" s="588"/>
      <c r="BA9" s="588"/>
      <c r="BB9" s="588"/>
      <c r="BC9" s="588"/>
      <c r="BD9" s="588"/>
      <c r="BE9" s="588"/>
      <c r="BF9" s="588"/>
      <c r="BG9" s="588"/>
      <c r="BH9" s="360" t="s">
        <v>361</v>
      </c>
      <c r="BI9" s="512"/>
      <c r="BJ9" s="512"/>
      <c r="BK9" s="512"/>
      <c r="BL9" s="512"/>
      <c r="BM9" s="512"/>
      <c r="BN9" s="512"/>
      <c r="BO9" s="512"/>
      <c r="BP9" s="364"/>
      <c r="BQ9" s="588"/>
      <c r="BR9" s="588"/>
      <c r="BS9" s="588"/>
      <c r="BT9" s="588"/>
      <c r="BU9" s="588"/>
      <c r="BV9" s="588"/>
      <c r="BW9" s="588"/>
      <c r="BX9" s="588"/>
      <c r="BY9" s="588"/>
      <c r="BZ9" s="360"/>
      <c r="CA9" s="512"/>
      <c r="CB9" s="512"/>
      <c r="CC9" s="512"/>
      <c r="CD9" s="512"/>
      <c r="CE9" s="512"/>
      <c r="CF9" s="512"/>
      <c r="CG9" s="512"/>
      <c r="CH9" s="364"/>
      <c r="CI9" s="588" t="s">
        <v>353</v>
      </c>
      <c r="CJ9" s="588"/>
      <c r="CK9" s="588"/>
      <c r="CL9" s="588"/>
      <c r="CM9" s="588"/>
      <c r="CN9" s="588"/>
      <c r="CO9" s="588"/>
      <c r="CP9" s="588"/>
      <c r="CQ9" s="588"/>
      <c r="CR9" s="588"/>
      <c r="CS9" s="360"/>
      <c r="CT9" s="512"/>
      <c r="CU9" s="512"/>
      <c r="CV9" s="512"/>
      <c r="CW9" s="512"/>
      <c r="CX9" s="512"/>
      <c r="CY9" s="512"/>
      <c r="CZ9" s="512"/>
      <c r="DA9" s="364"/>
      <c r="DB9" s="588"/>
      <c r="DC9" s="588"/>
      <c r="DD9" s="588"/>
      <c r="DE9" s="588"/>
      <c r="DF9" s="588"/>
      <c r="DG9" s="588"/>
      <c r="DH9" s="588"/>
      <c r="DI9" s="588"/>
      <c r="DJ9" s="588"/>
      <c r="DK9" s="360" t="s">
        <v>361</v>
      </c>
      <c r="DL9" s="512"/>
      <c r="DM9" s="512"/>
      <c r="DN9" s="512"/>
      <c r="DO9" s="512"/>
      <c r="DP9" s="512"/>
      <c r="DQ9" s="512"/>
      <c r="DR9" s="512"/>
      <c r="DS9" s="364"/>
      <c r="DT9" s="588"/>
      <c r="DU9" s="588"/>
      <c r="DV9" s="588"/>
      <c r="DW9" s="588"/>
      <c r="DX9" s="588"/>
      <c r="DY9" s="588"/>
      <c r="DZ9" s="588"/>
      <c r="EA9" s="588"/>
      <c r="EB9" s="588"/>
      <c r="EC9" s="360"/>
      <c r="ED9" s="512"/>
      <c r="EE9" s="512"/>
      <c r="EF9" s="512"/>
      <c r="EG9" s="512"/>
      <c r="EH9" s="512"/>
      <c r="EI9" s="512"/>
      <c r="EJ9" s="512"/>
      <c r="EK9" s="364"/>
    </row>
    <row r="10" spans="1:142" s="25" customFormat="1" ht="12.75" customHeight="1" x14ac:dyDescent="0.2">
      <c r="A10" s="512"/>
      <c r="B10" s="512"/>
      <c r="C10" s="512"/>
      <c r="D10" s="512"/>
      <c r="E10" s="512"/>
      <c r="F10" s="512"/>
      <c r="G10" s="512"/>
      <c r="H10" s="512"/>
      <c r="I10" s="512"/>
      <c r="J10" s="512"/>
      <c r="K10" s="512"/>
      <c r="L10" s="512"/>
      <c r="M10" s="512"/>
      <c r="N10" s="512"/>
      <c r="O10" s="512"/>
      <c r="P10" s="512"/>
      <c r="Q10" s="512"/>
      <c r="R10" s="512"/>
      <c r="S10" s="512"/>
      <c r="T10" s="512"/>
      <c r="U10" s="512"/>
      <c r="V10" s="512"/>
      <c r="W10" s="512"/>
      <c r="X10" s="512"/>
      <c r="Y10" s="512"/>
      <c r="Z10" s="512"/>
      <c r="AA10" s="360"/>
      <c r="AB10" s="512"/>
      <c r="AC10" s="512"/>
      <c r="AD10" s="512"/>
      <c r="AE10" s="364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360"/>
      <c r="AQ10" s="512"/>
      <c r="AR10" s="512"/>
      <c r="AS10" s="512"/>
      <c r="AT10" s="512"/>
      <c r="AU10" s="512"/>
      <c r="AV10" s="512"/>
      <c r="AW10" s="512"/>
      <c r="AX10" s="364"/>
      <c r="AY10" s="512"/>
      <c r="AZ10" s="512"/>
      <c r="BA10" s="512"/>
      <c r="BB10" s="512"/>
      <c r="BC10" s="512"/>
      <c r="BD10" s="512"/>
      <c r="BE10" s="512"/>
      <c r="BF10" s="512"/>
      <c r="BG10" s="512"/>
      <c r="BH10" s="360" t="s">
        <v>362</v>
      </c>
      <c r="BI10" s="512"/>
      <c r="BJ10" s="512"/>
      <c r="BK10" s="512"/>
      <c r="BL10" s="512"/>
      <c r="BM10" s="512"/>
      <c r="BN10" s="512"/>
      <c r="BO10" s="512"/>
      <c r="BP10" s="364"/>
      <c r="BQ10" s="512"/>
      <c r="BR10" s="512"/>
      <c r="BS10" s="512"/>
      <c r="BT10" s="512"/>
      <c r="BU10" s="512"/>
      <c r="BV10" s="512"/>
      <c r="BW10" s="512"/>
      <c r="BX10" s="512"/>
      <c r="BY10" s="512"/>
      <c r="BZ10" s="360"/>
      <c r="CA10" s="512"/>
      <c r="CB10" s="512"/>
      <c r="CC10" s="512"/>
      <c r="CD10" s="512"/>
      <c r="CE10" s="512"/>
      <c r="CF10" s="512"/>
      <c r="CG10" s="512"/>
      <c r="CH10" s="364"/>
      <c r="CI10" s="512"/>
      <c r="CJ10" s="512"/>
      <c r="CK10" s="512"/>
      <c r="CL10" s="512"/>
      <c r="CM10" s="512"/>
      <c r="CN10" s="512"/>
      <c r="CO10" s="512"/>
      <c r="CP10" s="512"/>
      <c r="CQ10" s="512"/>
      <c r="CR10" s="512"/>
      <c r="CS10" s="360"/>
      <c r="CT10" s="512"/>
      <c r="CU10" s="512"/>
      <c r="CV10" s="512"/>
      <c r="CW10" s="512"/>
      <c r="CX10" s="512"/>
      <c r="CY10" s="512"/>
      <c r="CZ10" s="512"/>
      <c r="DA10" s="364"/>
      <c r="DB10" s="512"/>
      <c r="DC10" s="512"/>
      <c r="DD10" s="512"/>
      <c r="DE10" s="512"/>
      <c r="DF10" s="512"/>
      <c r="DG10" s="512"/>
      <c r="DH10" s="512"/>
      <c r="DI10" s="512"/>
      <c r="DJ10" s="512"/>
      <c r="DK10" s="360" t="s">
        <v>362</v>
      </c>
      <c r="DL10" s="512"/>
      <c r="DM10" s="512"/>
      <c r="DN10" s="512"/>
      <c r="DO10" s="512"/>
      <c r="DP10" s="512"/>
      <c r="DQ10" s="512"/>
      <c r="DR10" s="512"/>
      <c r="DS10" s="364"/>
      <c r="DT10" s="512"/>
      <c r="DU10" s="512"/>
      <c r="DV10" s="512"/>
      <c r="DW10" s="512"/>
      <c r="DX10" s="512"/>
      <c r="DY10" s="512"/>
      <c r="DZ10" s="512"/>
      <c r="EA10" s="512"/>
      <c r="EB10" s="512"/>
      <c r="EC10" s="360"/>
      <c r="ED10" s="512"/>
      <c r="EE10" s="512"/>
      <c r="EF10" s="512"/>
      <c r="EG10" s="512"/>
      <c r="EH10" s="512"/>
      <c r="EI10" s="512"/>
      <c r="EJ10" s="512"/>
      <c r="EK10" s="364"/>
    </row>
    <row r="11" spans="1:142" s="25" customFormat="1" ht="12.75" customHeight="1" x14ac:dyDescent="0.2">
      <c r="A11" s="512"/>
      <c r="B11" s="512"/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R11" s="512"/>
      <c r="S11" s="512"/>
      <c r="T11" s="512"/>
      <c r="U11" s="512"/>
      <c r="V11" s="512"/>
      <c r="W11" s="512"/>
      <c r="X11" s="512"/>
      <c r="Y11" s="512"/>
      <c r="Z11" s="512"/>
      <c r="AA11" s="360"/>
      <c r="AB11" s="512"/>
      <c r="AC11" s="512"/>
      <c r="AD11" s="512"/>
      <c r="AE11" s="364"/>
      <c r="AF11" s="512"/>
      <c r="AG11" s="512"/>
      <c r="AH11" s="512"/>
      <c r="AI11" s="512"/>
      <c r="AJ11" s="512"/>
      <c r="AK11" s="512"/>
      <c r="AL11" s="512"/>
      <c r="AM11" s="512"/>
      <c r="AN11" s="512"/>
      <c r="AO11" s="512"/>
      <c r="AP11" s="360"/>
      <c r="AQ11" s="512"/>
      <c r="AR11" s="512"/>
      <c r="AS11" s="512"/>
      <c r="AT11" s="512"/>
      <c r="AU11" s="512"/>
      <c r="AV11" s="512"/>
      <c r="AW11" s="512"/>
      <c r="AX11" s="364"/>
      <c r="AY11" s="512"/>
      <c r="AZ11" s="512"/>
      <c r="BA11" s="512"/>
      <c r="BB11" s="512"/>
      <c r="BC11" s="512"/>
      <c r="BD11" s="512"/>
      <c r="BE11" s="512"/>
      <c r="BF11" s="512"/>
      <c r="BG11" s="512"/>
      <c r="BH11" s="360" t="s">
        <v>363</v>
      </c>
      <c r="BI11" s="512"/>
      <c r="BJ11" s="512"/>
      <c r="BK11" s="512"/>
      <c r="BL11" s="512"/>
      <c r="BM11" s="512"/>
      <c r="BN11" s="512"/>
      <c r="BO11" s="512"/>
      <c r="BP11" s="364"/>
      <c r="BQ11" s="512"/>
      <c r="BR11" s="512"/>
      <c r="BS11" s="512"/>
      <c r="BT11" s="512"/>
      <c r="BU11" s="512"/>
      <c r="BV11" s="512"/>
      <c r="BW11" s="512"/>
      <c r="BX11" s="512"/>
      <c r="BY11" s="512"/>
      <c r="BZ11" s="360"/>
      <c r="CA11" s="512"/>
      <c r="CB11" s="512"/>
      <c r="CC11" s="512"/>
      <c r="CD11" s="512"/>
      <c r="CE11" s="512"/>
      <c r="CF11" s="512"/>
      <c r="CG11" s="512"/>
      <c r="CH11" s="364"/>
      <c r="CI11" s="512"/>
      <c r="CJ11" s="512"/>
      <c r="CK11" s="512"/>
      <c r="CL11" s="512"/>
      <c r="CM11" s="512"/>
      <c r="CN11" s="512"/>
      <c r="CO11" s="512"/>
      <c r="CP11" s="512"/>
      <c r="CQ11" s="512"/>
      <c r="CR11" s="512"/>
      <c r="CS11" s="360"/>
      <c r="CT11" s="512"/>
      <c r="CU11" s="512"/>
      <c r="CV11" s="512"/>
      <c r="CW11" s="512"/>
      <c r="CX11" s="512"/>
      <c r="CY11" s="512"/>
      <c r="CZ11" s="512"/>
      <c r="DA11" s="364"/>
      <c r="DB11" s="512"/>
      <c r="DC11" s="512"/>
      <c r="DD11" s="512"/>
      <c r="DE11" s="512"/>
      <c r="DF11" s="512"/>
      <c r="DG11" s="512"/>
      <c r="DH11" s="512"/>
      <c r="DI11" s="512"/>
      <c r="DJ11" s="512"/>
      <c r="DK11" s="360" t="s">
        <v>363</v>
      </c>
      <c r="DL11" s="512"/>
      <c r="DM11" s="512"/>
      <c r="DN11" s="512"/>
      <c r="DO11" s="512"/>
      <c r="DP11" s="512"/>
      <c r="DQ11" s="512"/>
      <c r="DR11" s="512"/>
      <c r="DS11" s="364"/>
      <c r="DT11" s="512"/>
      <c r="DU11" s="512"/>
      <c r="DV11" s="512"/>
      <c r="DW11" s="512"/>
      <c r="DX11" s="512"/>
      <c r="DY11" s="512"/>
      <c r="DZ11" s="512"/>
      <c r="EA11" s="512"/>
      <c r="EB11" s="512"/>
      <c r="EC11" s="363"/>
      <c r="ED11" s="241"/>
      <c r="EE11" s="241"/>
      <c r="EF11" s="241"/>
      <c r="EG11" s="241"/>
      <c r="EH11" s="241"/>
      <c r="EI11" s="241"/>
      <c r="EJ11" s="241"/>
      <c r="EK11" s="361"/>
    </row>
    <row r="12" spans="1:142" s="25" customFormat="1" ht="13.5" thickBot="1" x14ac:dyDescent="0.25">
      <c r="A12" s="356">
        <v>1</v>
      </c>
      <c r="B12" s="357"/>
      <c r="C12" s="357"/>
      <c r="D12" s="357"/>
      <c r="E12" s="357"/>
      <c r="F12" s="357"/>
      <c r="G12" s="357"/>
      <c r="H12" s="357"/>
      <c r="I12" s="357"/>
      <c r="J12" s="357"/>
      <c r="K12" s="357"/>
      <c r="L12" s="357"/>
      <c r="M12" s="357"/>
      <c r="N12" s="357"/>
      <c r="O12" s="357"/>
      <c r="P12" s="357"/>
      <c r="Q12" s="357"/>
      <c r="R12" s="357"/>
      <c r="S12" s="357"/>
      <c r="T12" s="357"/>
      <c r="U12" s="357"/>
      <c r="V12" s="357"/>
      <c r="W12" s="357"/>
      <c r="X12" s="357"/>
      <c r="Y12" s="357"/>
      <c r="Z12" s="357"/>
      <c r="AA12" s="347">
        <v>2</v>
      </c>
      <c r="AB12" s="347"/>
      <c r="AC12" s="347"/>
      <c r="AD12" s="347"/>
      <c r="AE12" s="347"/>
      <c r="AF12" s="347">
        <v>17</v>
      </c>
      <c r="AG12" s="347"/>
      <c r="AH12" s="347"/>
      <c r="AI12" s="347"/>
      <c r="AJ12" s="347"/>
      <c r="AK12" s="347"/>
      <c r="AL12" s="347"/>
      <c r="AM12" s="347"/>
      <c r="AN12" s="347"/>
      <c r="AO12" s="347"/>
      <c r="AP12" s="347">
        <v>18</v>
      </c>
      <c r="AQ12" s="347"/>
      <c r="AR12" s="347"/>
      <c r="AS12" s="347"/>
      <c r="AT12" s="347"/>
      <c r="AU12" s="347"/>
      <c r="AV12" s="347"/>
      <c r="AW12" s="347"/>
      <c r="AX12" s="347"/>
      <c r="AY12" s="347">
        <v>19</v>
      </c>
      <c r="AZ12" s="347"/>
      <c r="BA12" s="347"/>
      <c r="BB12" s="347"/>
      <c r="BC12" s="347"/>
      <c r="BD12" s="347"/>
      <c r="BE12" s="347"/>
      <c r="BF12" s="347"/>
      <c r="BG12" s="347"/>
      <c r="BH12" s="347">
        <v>20</v>
      </c>
      <c r="BI12" s="347"/>
      <c r="BJ12" s="347"/>
      <c r="BK12" s="347"/>
      <c r="BL12" s="347"/>
      <c r="BM12" s="347"/>
      <c r="BN12" s="347"/>
      <c r="BO12" s="347"/>
      <c r="BP12" s="347"/>
      <c r="BQ12" s="347">
        <v>21</v>
      </c>
      <c r="BR12" s="347"/>
      <c r="BS12" s="347"/>
      <c r="BT12" s="347"/>
      <c r="BU12" s="347"/>
      <c r="BV12" s="347"/>
      <c r="BW12" s="347"/>
      <c r="BX12" s="347"/>
      <c r="BY12" s="347"/>
      <c r="BZ12" s="347">
        <v>22</v>
      </c>
      <c r="CA12" s="347"/>
      <c r="CB12" s="347"/>
      <c r="CC12" s="347"/>
      <c r="CD12" s="347"/>
      <c r="CE12" s="347"/>
      <c r="CF12" s="347"/>
      <c r="CG12" s="347"/>
      <c r="CH12" s="347"/>
      <c r="CI12" s="347">
        <v>23</v>
      </c>
      <c r="CJ12" s="347"/>
      <c r="CK12" s="347"/>
      <c r="CL12" s="347"/>
      <c r="CM12" s="347"/>
      <c r="CN12" s="347"/>
      <c r="CO12" s="347"/>
      <c r="CP12" s="347"/>
      <c r="CQ12" s="347"/>
      <c r="CR12" s="347"/>
      <c r="CS12" s="347">
        <v>24</v>
      </c>
      <c r="CT12" s="347"/>
      <c r="CU12" s="347"/>
      <c r="CV12" s="347"/>
      <c r="CW12" s="347"/>
      <c r="CX12" s="347"/>
      <c r="CY12" s="347"/>
      <c r="CZ12" s="347"/>
      <c r="DA12" s="347"/>
      <c r="DB12" s="347">
        <v>25</v>
      </c>
      <c r="DC12" s="347"/>
      <c r="DD12" s="347"/>
      <c r="DE12" s="347"/>
      <c r="DF12" s="347"/>
      <c r="DG12" s="347"/>
      <c r="DH12" s="347"/>
      <c r="DI12" s="347"/>
      <c r="DJ12" s="347"/>
      <c r="DK12" s="347">
        <v>26</v>
      </c>
      <c r="DL12" s="347"/>
      <c r="DM12" s="347"/>
      <c r="DN12" s="347"/>
      <c r="DO12" s="347"/>
      <c r="DP12" s="347"/>
      <c r="DQ12" s="347"/>
      <c r="DR12" s="347"/>
      <c r="DS12" s="347"/>
      <c r="DT12" s="347">
        <v>27</v>
      </c>
      <c r="DU12" s="347"/>
      <c r="DV12" s="347"/>
      <c r="DW12" s="347"/>
      <c r="DX12" s="347"/>
      <c r="DY12" s="347"/>
      <c r="DZ12" s="347"/>
      <c r="EA12" s="347"/>
      <c r="EB12" s="347"/>
      <c r="EC12" s="347">
        <v>28</v>
      </c>
      <c r="ED12" s="347"/>
      <c r="EE12" s="347"/>
      <c r="EF12" s="347"/>
      <c r="EG12" s="347"/>
      <c r="EH12" s="347"/>
      <c r="EI12" s="347"/>
      <c r="EJ12" s="347"/>
      <c r="EK12" s="348"/>
      <c r="EL12" s="76"/>
    </row>
    <row r="13" spans="1:142" s="25" customFormat="1" ht="12.75" customHeight="1" x14ac:dyDescent="0.2">
      <c r="A13" s="286" t="s">
        <v>876</v>
      </c>
      <c r="B13" s="286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349" t="s">
        <v>40</v>
      </c>
      <c r="AB13" s="350"/>
      <c r="AC13" s="350"/>
      <c r="AD13" s="350"/>
      <c r="AE13" s="350"/>
      <c r="AF13" s="528"/>
      <c r="AG13" s="528"/>
      <c r="AH13" s="528"/>
      <c r="AI13" s="528"/>
      <c r="AJ13" s="528"/>
      <c r="AK13" s="528"/>
      <c r="AL13" s="528"/>
      <c r="AM13" s="528"/>
      <c r="AN13" s="528"/>
      <c r="AO13" s="528"/>
      <c r="AP13" s="528"/>
      <c r="AQ13" s="528"/>
      <c r="AR13" s="528"/>
      <c r="AS13" s="528"/>
      <c r="AT13" s="528"/>
      <c r="AU13" s="528"/>
      <c r="AV13" s="528"/>
      <c r="AW13" s="528"/>
      <c r="AX13" s="528"/>
      <c r="AY13" s="528"/>
      <c r="AZ13" s="528"/>
      <c r="BA13" s="528"/>
      <c r="BB13" s="528"/>
      <c r="BC13" s="528"/>
      <c r="BD13" s="528"/>
      <c r="BE13" s="528"/>
      <c r="BF13" s="528"/>
      <c r="BG13" s="528"/>
      <c r="BH13" s="528"/>
      <c r="BI13" s="528"/>
      <c r="BJ13" s="528"/>
      <c r="BK13" s="528"/>
      <c r="BL13" s="528"/>
      <c r="BM13" s="528"/>
      <c r="BN13" s="528"/>
      <c r="BO13" s="528"/>
      <c r="BP13" s="528"/>
      <c r="BQ13" s="528"/>
      <c r="BR13" s="528"/>
      <c r="BS13" s="528"/>
      <c r="BT13" s="528"/>
      <c r="BU13" s="528"/>
      <c r="BV13" s="528"/>
      <c r="BW13" s="528"/>
      <c r="BX13" s="528"/>
      <c r="BY13" s="528"/>
      <c r="BZ13" s="528"/>
      <c r="CA13" s="528"/>
      <c r="CB13" s="528"/>
      <c r="CC13" s="528"/>
      <c r="CD13" s="528"/>
      <c r="CE13" s="528"/>
      <c r="CF13" s="528"/>
      <c r="CG13" s="528"/>
      <c r="CH13" s="528"/>
      <c r="CI13" s="528"/>
      <c r="CJ13" s="528"/>
      <c r="CK13" s="528"/>
      <c r="CL13" s="528"/>
      <c r="CM13" s="528"/>
      <c r="CN13" s="528"/>
      <c r="CO13" s="528"/>
      <c r="CP13" s="528"/>
      <c r="CQ13" s="528"/>
      <c r="CR13" s="528"/>
      <c r="CS13" s="528"/>
      <c r="CT13" s="528"/>
      <c r="CU13" s="528"/>
      <c r="CV13" s="528"/>
      <c r="CW13" s="528"/>
      <c r="CX13" s="528"/>
      <c r="CY13" s="528"/>
      <c r="CZ13" s="528"/>
      <c r="DA13" s="528"/>
      <c r="DB13" s="528"/>
      <c r="DC13" s="528"/>
      <c r="DD13" s="528"/>
      <c r="DE13" s="528"/>
      <c r="DF13" s="528"/>
      <c r="DG13" s="528"/>
      <c r="DH13" s="528"/>
      <c r="DI13" s="528"/>
      <c r="DJ13" s="528"/>
      <c r="DK13" s="528"/>
      <c r="DL13" s="528"/>
      <c r="DM13" s="528"/>
      <c r="DN13" s="528"/>
      <c r="DO13" s="528"/>
      <c r="DP13" s="528"/>
      <c r="DQ13" s="528"/>
      <c r="DR13" s="528"/>
      <c r="DS13" s="528"/>
      <c r="DT13" s="528"/>
      <c r="DU13" s="528"/>
      <c r="DV13" s="528"/>
      <c r="DW13" s="528"/>
      <c r="DX13" s="528"/>
      <c r="DY13" s="528"/>
      <c r="DZ13" s="528"/>
      <c r="EA13" s="528"/>
      <c r="EB13" s="528"/>
      <c r="EC13" s="528"/>
      <c r="ED13" s="528"/>
      <c r="EE13" s="528"/>
      <c r="EF13" s="528"/>
      <c r="EG13" s="528"/>
      <c r="EH13" s="528"/>
      <c r="EI13" s="528"/>
      <c r="EJ13" s="528"/>
      <c r="EK13" s="529"/>
    </row>
    <row r="14" spans="1:142" s="25" customFormat="1" ht="12.75" customHeight="1" x14ac:dyDescent="0.2">
      <c r="A14" s="327" t="s">
        <v>276</v>
      </c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05" t="s">
        <v>281</v>
      </c>
      <c r="AB14" s="306"/>
      <c r="AC14" s="306"/>
      <c r="AD14" s="306"/>
      <c r="AE14" s="306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532"/>
      <c r="BF14" s="532"/>
      <c r="BG14" s="532"/>
      <c r="BH14" s="532"/>
      <c r="BI14" s="532"/>
      <c r="BJ14" s="532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532"/>
      <c r="BV14" s="532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532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532"/>
      <c r="CT14" s="532"/>
      <c r="CU14" s="532"/>
      <c r="CV14" s="532"/>
      <c r="CW14" s="532"/>
      <c r="CX14" s="532"/>
      <c r="CY14" s="532"/>
      <c r="CZ14" s="532"/>
      <c r="DA14" s="532"/>
      <c r="DB14" s="532"/>
      <c r="DC14" s="532"/>
      <c r="DD14" s="532"/>
      <c r="DE14" s="532"/>
      <c r="DF14" s="532"/>
      <c r="DG14" s="532"/>
      <c r="DH14" s="532"/>
      <c r="DI14" s="532"/>
      <c r="DJ14" s="532"/>
      <c r="DK14" s="532"/>
      <c r="DL14" s="532"/>
      <c r="DM14" s="532"/>
      <c r="DN14" s="532"/>
      <c r="DO14" s="532"/>
      <c r="DP14" s="532"/>
      <c r="DQ14" s="532"/>
      <c r="DR14" s="532"/>
      <c r="DS14" s="532"/>
      <c r="DT14" s="532"/>
      <c r="DU14" s="532"/>
      <c r="DV14" s="532"/>
      <c r="DW14" s="532"/>
      <c r="DX14" s="532"/>
      <c r="DY14" s="532"/>
      <c r="DZ14" s="532"/>
      <c r="EA14" s="532"/>
      <c r="EB14" s="532"/>
      <c r="EC14" s="532"/>
      <c r="ED14" s="532"/>
      <c r="EE14" s="532"/>
      <c r="EF14" s="532"/>
      <c r="EG14" s="532"/>
      <c r="EH14" s="532"/>
      <c r="EI14" s="532"/>
      <c r="EJ14" s="532"/>
      <c r="EK14" s="533"/>
    </row>
    <row r="15" spans="1:142" s="25" customFormat="1" ht="12.75" customHeight="1" x14ac:dyDescent="0.2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305"/>
      <c r="AB15" s="306"/>
      <c r="AC15" s="306"/>
      <c r="AD15" s="306"/>
      <c r="AE15" s="306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532"/>
      <c r="BF15" s="532"/>
      <c r="BG15" s="532"/>
      <c r="BH15" s="532"/>
      <c r="BI15" s="532"/>
      <c r="BJ15" s="532"/>
      <c r="BK15" s="532"/>
      <c r="BL15" s="532"/>
      <c r="BM15" s="532"/>
      <c r="BN15" s="532"/>
      <c r="BO15" s="532"/>
      <c r="BP15" s="532"/>
      <c r="BQ15" s="532"/>
      <c r="BR15" s="532"/>
      <c r="BS15" s="532"/>
      <c r="BT15" s="532"/>
      <c r="BU15" s="532"/>
      <c r="BV15" s="532"/>
      <c r="BW15" s="532"/>
      <c r="BX15" s="532"/>
      <c r="BY15" s="532"/>
      <c r="BZ15" s="532"/>
      <c r="CA15" s="532"/>
      <c r="CB15" s="532"/>
      <c r="CC15" s="532"/>
      <c r="CD15" s="532"/>
      <c r="CE15" s="532"/>
      <c r="CF15" s="532"/>
      <c r="CG15" s="532"/>
      <c r="CH15" s="532"/>
      <c r="CI15" s="532"/>
      <c r="CJ15" s="532"/>
      <c r="CK15" s="532"/>
      <c r="CL15" s="532"/>
      <c r="CM15" s="532"/>
      <c r="CN15" s="532"/>
      <c r="CO15" s="532"/>
      <c r="CP15" s="532"/>
      <c r="CQ15" s="532"/>
      <c r="CR15" s="532"/>
      <c r="CS15" s="532"/>
      <c r="CT15" s="532"/>
      <c r="CU15" s="532"/>
      <c r="CV15" s="532"/>
      <c r="CW15" s="532"/>
      <c r="CX15" s="532"/>
      <c r="CY15" s="532"/>
      <c r="CZ15" s="532"/>
      <c r="DA15" s="532"/>
      <c r="DB15" s="532"/>
      <c r="DC15" s="532"/>
      <c r="DD15" s="532"/>
      <c r="DE15" s="532"/>
      <c r="DF15" s="532"/>
      <c r="DG15" s="532"/>
      <c r="DH15" s="532"/>
      <c r="DI15" s="532"/>
      <c r="DJ15" s="532"/>
      <c r="DK15" s="532"/>
      <c r="DL15" s="532"/>
      <c r="DM15" s="532"/>
      <c r="DN15" s="532"/>
      <c r="DO15" s="532"/>
      <c r="DP15" s="532"/>
      <c r="DQ15" s="532"/>
      <c r="DR15" s="532"/>
      <c r="DS15" s="532"/>
      <c r="DT15" s="532"/>
      <c r="DU15" s="532"/>
      <c r="DV15" s="532"/>
      <c r="DW15" s="532"/>
      <c r="DX15" s="532"/>
      <c r="DY15" s="532"/>
      <c r="DZ15" s="532"/>
      <c r="EA15" s="532"/>
      <c r="EB15" s="532"/>
      <c r="EC15" s="532"/>
      <c r="ED15" s="532"/>
      <c r="EE15" s="532"/>
      <c r="EF15" s="532"/>
      <c r="EG15" s="532"/>
      <c r="EH15" s="532"/>
      <c r="EI15" s="532"/>
      <c r="EJ15" s="532"/>
      <c r="EK15" s="533"/>
    </row>
    <row r="16" spans="1:142" s="25" customFormat="1" ht="12.75" customHeight="1" x14ac:dyDescent="0.2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305"/>
      <c r="AB16" s="306"/>
      <c r="AC16" s="306"/>
      <c r="AD16" s="306"/>
      <c r="AE16" s="306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532"/>
      <c r="BJ16" s="532"/>
      <c r="BK16" s="532"/>
      <c r="BL16" s="532"/>
      <c r="BM16" s="532"/>
      <c r="BN16" s="532"/>
      <c r="BO16" s="532"/>
      <c r="BP16" s="532"/>
      <c r="BQ16" s="532"/>
      <c r="BR16" s="532"/>
      <c r="BS16" s="532"/>
      <c r="BT16" s="532"/>
      <c r="BU16" s="532"/>
      <c r="BV16" s="532"/>
      <c r="BW16" s="532"/>
      <c r="BX16" s="532"/>
      <c r="BY16" s="532"/>
      <c r="BZ16" s="532"/>
      <c r="CA16" s="532"/>
      <c r="CB16" s="532"/>
      <c r="CC16" s="532"/>
      <c r="CD16" s="532"/>
      <c r="CE16" s="532"/>
      <c r="CF16" s="532"/>
      <c r="CG16" s="532"/>
      <c r="CH16" s="532"/>
      <c r="CI16" s="532"/>
      <c r="CJ16" s="532"/>
      <c r="CK16" s="532"/>
      <c r="CL16" s="532"/>
      <c r="CM16" s="532"/>
      <c r="CN16" s="532"/>
      <c r="CO16" s="532"/>
      <c r="CP16" s="532"/>
      <c r="CQ16" s="532"/>
      <c r="CR16" s="532"/>
      <c r="CS16" s="532"/>
      <c r="CT16" s="532"/>
      <c r="CU16" s="532"/>
      <c r="CV16" s="532"/>
      <c r="CW16" s="532"/>
      <c r="CX16" s="532"/>
      <c r="CY16" s="532"/>
      <c r="CZ16" s="532"/>
      <c r="DA16" s="532"/>
      <c r="DB16" s="532"/>
      <c r="DC16" s="532"/>
      <c r="DD16" s="532"/>
      <c r="DE16" s="532"/>
      <c r="DF16" s="532"/>
      <c r="DG16" s="532"/>
      <c r="DH16" s="532"/>
      <c r="DI16" s="532"/>
      <c r="DJ16" s="532"/>
      <c r="DK16" s="532"/>
      <c r="DL16" s="532"/>
      <c r="DM16" s="532"/>
      <c r="DN16" s="532"/>
      <c r="DO16" s="532"/>
      <c r="DP16" s="532"/>
      <c r="DQ16" s="532"/>
      <c r="DR16" s="532"/>
      <c r="DS16" s="532"/>
      <c r="DT16" s="532"/>
      <c r="DU16" s="532"/>
      <c r="DV16" s="532"/>
      <c r="DW16" s="532"/>
      <c r="DX16" s="532"/>
      <c r="DY16" s="532"/>
      <c r="DZ16" s="532"/>
      <c r="EA16" s="532"/>
      <c r="EB16" s="532"/>
      <c r="EC16" s="532"/>
      <c r="ED16" s="532"/>
      <c r="EE16" s="532"/>
      <c r="EF16" s="532"/>
      <c r="EG16" s="532"/>
      <c r="EH16" s="532"/>
      <c r="EI16" s="532"/>
      <c r="EJ16" s="532"/>
      <c r="EK16" s="533"/>
    </row>
    <row r="17" spans="1:142" s="25" customFormat="1" ht="12.75" customHeight="1" x14ac:dyDescent="0.2">
      <c r="A17" s="290" t="s">
        <v>877</v>
      </c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305" t="s">
        <v>41</v>
      </c>
      <c r="AB17" s="306"/>
      <c r="AC17" s="306"/>
      <c r="AD17" s="306"/>
      <c r="AE17" s="306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532"/>
      <c r="BF17" s="532"/>
      <c r="BG17" s="532"/>
      <c r="BH17" s="532"/>
      <c r="BI17" s="532"/>
      <c r="BJ17" s="532"/>
      <c r="BK17" s="532"/>
      <c r="BL17" s="532"/>
      <c r="BM17" s="532"/>
      <c r="BN17" s="532"/>
      <c r="BO17" s="532"/>
      <c r="BP17" s="532"/>
      <c r="BQ17" s="532"/>
      <c r="BR17" s="532"/>
      <c r="BS17" s="532"/>
      <c r="BT17" s="532"/>
      <c r="BU17" s="532"/>
      <c r="BV17" s="532"/>
      <c r="BW17" s="532"/>
      <c r="BX17" s="532"/>
      <c r="BY17" s="532"/>
      <c r="BZ17" s="532"/>
      <c r="CA17" s="532"/>
      <c r="CB17" s="532"/>
      <c r="CC17" s="532"/>
      <c r="CD17" s="532"/>
      <c r="CE17" s="532"/>
      <c r="CF17" s="532"/>
      <c r="CG17" s="532"/>
      <c r="CH17" s="532"/>
      <c r="CI17" s="532"/>
      <c r="CJ17" s="532"/>
      <c r="CK17" s="532"/>
      <c r="CL17" s="532"/>
      <c r="CM17" s="532"/>
      <c r="CN17" s="532"/>
      <c r="CO17" s="532"/>
      <c r="CP17" s="532"/>
      <c r="CQ17" s="532"/>
      <c r="CR17" s="532"/>
      <c r="CS17" s="532"/>
      <c r="CT17" s="532"/>
      <c r="CU17" s="532"/>
      <c r="CV17" s="532"/>
      <c r="CW17" s="532"/>
      <c r="CX17" s="532"/>
      <c r="CY17" s="532"/>
      <c r="CZ17" s="532"/>
      <c r="DA17" s="532"/>
      <c r="DB17" s="532"/>
      <c r="DC17" s="532"/>
      <c r="DD17" s="532"/>
      <c r="DE17" s="532"/>
      <c r="DF17" s="532"/>
      <c r="DG17" s="532"/>
      <c r="DH17" s="532"/>
      <c r="DI17" s="532"/>
      <c r="DJ17" s="532"/>
      <c r="DK17" s="532"/>
      <c r="DL17" s="532"/>
      <c r="DM17" s="532"/>
      <c r="DN17" s="532"/>
      <c r="DO17" s="532"/>
      <c r="DP17" s="532"/>
      <c r="DQ17" s="532"/>
      <c r="DR17" s="532"/>
      <c r="DS17" s="532"/>
      <c r="DT17" s="532"/>
      <c r="DU17" s="532"/>
      <c r="DV17" s="532"/>
      <c r="DW17" s="532"/>
      <c r="DX17" s="532"/>
      <c r="DY17" s="532"/>
      <c r="DZ17" s="532"/>
      <c r="EA17" s="532"/>
      <c r="EB17" s="532"/>
      <c r="EC17" s="532"/>
      <c r="ED17" s="532"/>
      <c r="EE17" s="532"/>
      <c r="EF17" s="532"/>
      <c r="EG17" s="532"/>
      <c r="EH17" s="532"/>
      <c r="EI17" s="532"/>
      <c r="EJ17" s="532"/>
      <c r="EK17" s="533"/>
    </row>
    <row r="18" spans="1:142" s="25" customFormat="1" ht="12.75" customHeight="1" x14ac:dyDescent="0.2">
      <c r="A18" s="327" t="s">
        <v>276</v>
      </c>
      <c r="B18" s="327"/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05" t="s">
        <v>280</v>
      </c>
      <c r="AB18" s="306"/>
      <c r="AC18" s="306"/>
      <c r="AD18" s="306"/>
      <c r="AE18" s="306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  <c r="BF18" s="532"/>
      <c r="BG18" s="532"/>
      <c r="BH18" s="532"/>
      <c r="BI18" s="532"/>
      <c r="BJ18" s="532"/>
      <c r="BK18" s="532"/>
      <c r="BL18" s="532"/>
      <c r="BM18" s="532"/>
      <c r="BN18" s="532"/>
      <c r="BO18" s="532"/>
      <c r="BP18" s="532"/>
      <c r="BQ18" s="532"/>
      <c r="BR18" s="532"/>
      <c r="BS18" s="532"/>
      <c r="BT18" s="532"/>
      <c r="BU18" s="532"/>
      <c r="BV18" s="532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532"/>
      <c r="CI18" s="532"/>
      <c r="CJ18" s="532"/>
      <c r="CK18" s="532"/>
      <c r="CL18" s="532"/>
      <c r="CM18" s="532"/>
      <c r="CN18" s="532"/>
      <c r="CO18" s="532"/>
      <c r="CP18" s="532"/>
      <c r="CQ18" s="532"/>
      <c r="CR18" s="532"/>
      <c r="CS18" s="532"/>
      <c r="CT18" s="532"/>
      <c r="CU18" s="532"/>
      <c r="CV18" s="532"/>
      <c r="CW18" s="532"/>
      <c r="CX18" s="532"/>
      <c r="CY18" s="532"/>
      <c r="CZ18" s="532"/>
      <c r="DA18" s="532"/>
      <c r="DB18" s="532"/>
      <c r="DC18" s="532"/>
      <c r="DD18" s="532"/>
      <c r="DE18" s="532"/>
      <c r="DF18" s="532"/>
      <c r="DG18" s="532"/>
      <c r="DH18" s="532"/>
      <c r="DI18" s="532"/>
      <c r="DJ18" s="532"/>
      <c r="DK18" s="532"/>
      <c r="DL18" s="532"/>
      <c r="DM18" s="532"/>
      <c r="DN18" s="532"/>
      <c r="DO18" s="532"/>
      <c r="DP18" s="532"/>
      <c r="DQ18" s="532"/>
      <c r="DR18" s="532"/>
      <c r="DS18" s="532"/>
      <c r="DT18" s="532"/>
      <c r="DU18" s="532"/>
      <c r="DV18" s="532"/>
      <c r="DW18" s="532"/>
      <c r="DX18" s="532"/>
      <c r="DY18" s="532"/>
      <c r="DZ18" s="532"/>
      <c r="EA18" s="532"/>
      <c r="EB18" s="532"/>
      <c r="EC18" s="532"/>
      <c r="ED18" s="532"/>
      <c r="EE18" s="532"/>
      <c r="EF18" s="532"/>
      <c r="EG18" s="532"/>
      <c r="EH18" s="532"/>
      <c r="EI18" s="532"/>
      <c r="EJ18" s="532"/>
      <c r="EK18" s="533"/>
    </row>
    <row r="19" spans="1:142" s="25" customFormat="1" ht="12.75" customHeight="1" x14ac:dyDescent="0.2">
      <c r="A19" s="290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305"/>
      <c r="AB19" s="306"/>
      <c r="AC19" s="306"/>
      <c r="AD19" s="306"/>
      <c r="AE19" s="306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532"/>
      <c r="BF19" s="532"/>
      <c r="BG19" s="532"/>
      <c r="BH19" s="532"/>
      <c r="BI19" s="532"/>
      <c r="BJ19" s="532"/>
      <c r="BK19" s="532"/>
      <c r="BL19" s="532"/>
      <c r="BM19" s="532"/>
      <c r="BN19" s="532"/>
      <c r="BO19" s="532"/>
      <c r="BP19" s="532"/>
      <c r="BQ19" s="532"/>
      <c r="BR19" s="532"/>
      <c r="BS19" s="532"/>
      <c r="BT19" s="532"/>
      <c r="BU19" s="532"/>
      <c r="BV19" s="532"/>
      <c r="BW19" s="532"/>
      <c r="BX19" s="532"/>
      <c r="BY19" s="532"/>
      <c r="BZ19" s="532"/>
      <c r="CA19" s="532"/>
      <c r="CB19" s="532"/>
      <c r="CC19" s="532"/>
      <c r="CD19" s="532"/>
      <c r="CE19" s="532"/>
      <c r="CF19" s="532"/>
      <c r="CG19" s="532"/>
      <c r="CH19" s="532"/>
      <c r="CI19" s="532"/>
      <c r="CJ19" s="532"/>
      <c r="CK19" s="532"/>
      <c r="CL19" s="532"/>
      <c r="CM19" s="532"/>
      <c r="CN19" s="532"/>
      <c r="CO19" s="532"/>
      <c r="CP19" s="532"/>
      <c r="CQ19" s="532"/>
      <c r="CR19" s="532"/>
      <c r="CS19" s="532"/>
      <c r="CT19" s="532"/>
      <c r="CU19" s="532"/>
      <c r="CV19" s="532"/>
      <c r="CW19" s="532"/>
      <c r="CX19" s="532"/>
      <c r="CY19" s="532"/>
      <c r="CZ19" s="532"/>
      <c r="DA19" s="532"/>
      <c r="DB19" s="532"/>
      <c r="DC19" s="532"/>
      <c r="DD19" s="532"/>
      <c r="DE19" s="532"/>
      <c r="DF19" s="532"/>
      <c r="DG19" s="532"/>
      <c r="DH19" s="532"/>
      <c r="DI19" s="532"/>
      <c r="DJ19" s="532"/>
      <c r="DK19" s="532"/>
      <c r="DL19" s="532"/>
      <c r="DM19" s="532"/>
      <c r="DN19" s="532"/>
      <c r="DO19" s="532"/>
      <c r="DP19" s="532"/>
      <c r="DQ19" s="532"/>
      <c r="DR19" s="532"/>
      <c r="DS19" s="532"/>
      <c r="DT19" s="532"/>
      <c r="DU19" s="532"/>
      <c r="DV19" s="532"/>
      <c r="DW19" s="532"/>
      <c r="DX19" s="532"/>
      <c r="DY19" s="532"/>
      <c r="DZ19" s="532"/>
      <c r="EA19" s="532"/>
      <c r="EB19" s="532"/>
      <c r="EC19" s="532"/>
      <c r="ED19" s="532"/>
      <c r="EE19" s="532"/>
      <c r="EF19" s="532"/>
      <c r="EG19" s="532"/>
      <c r="EH19" s="532"/>
      <c r="EI19" s="532"/>
      <c r="EJ19" s="532"/>
      <c r="EK19" s="533"/>
    </row>
    <row r="20" spans="1:142" s="25" customFormat="1" ht="12.75" customHeight="1" x14ac:dyDescent="0.2">
      <c r="A20" s="290"/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305"/>
      <c r="AB20" s="306"/>
      <c r="AC20" s="306"/>
      <c r="AD20" s="306"/>
      <c r="AE20" s="306"/>
      <c r="AF20" s="532"/>
      <c r="AG20" s="532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532"/>
      <c r="BF20" s="532"/>
      <c r="BG20" s="532"/>
      <c r="BH20" s="532"/>
      <c r="BI20" s="532"/>
      <c r="BJ20" s="532"/>
      <c r="BK20" s="532"/>
      <c r="BL20" s="532"/>
      <c r="BM20" s="532"/>
      <c r="BN20" s="532"/>
      <c r="BO20" s="532"/>
      <c r="BP20" s="532"/>
      <c r="BQ20" s="532"/>
      <c r="BR20" s="532"/>
      <c r="BS20" s="532"/>
      <c r="BT20" s="532"/>
      <c r="BU20" s="532"/>
      <c r="BV20" s="532"/>
      <c r="BW20" s="532"/>
      <c r="BX20" s="532"/>
      <c r="BY20" s="532"/>
      <c r="BZ20" s="532"/>
      <c r="CA20" s="532"/>
      <c r="CB20" s="532"/>
      <c r="CC20" s="532"/>
      <c r="CD20" s="532"/>
      <c r="CE20" s="532"/>
      <c r="CF20" s="532"/>
      <c r="CG20" s="532"/>
      <c r="CH20" s="532"/>
      <c r="CI20" s="532"/>
      <c r="CJ20" s="532"/>
      <c r="CK20" s="532"/>
      <c r="CL20" s="532"/>
      <c r="CM20" s="532"/>
      <c r="CN20" s="532"/>
      <c r="CO20" s="532"/>
      <c r="CP20" s="532"/>
      <c r="CQ20" s="532"/>
      <c r="CR20" s="532"/>
      <c r="CS20" s="532"/>
      <c r="CT20" s="532"/>
      <c r="CU20" s="532"/>
      <c r="CV20" s="532"/>
      <c r="CW20" s="532"/>
      <c r="CX20" s="532"/>
      <c r="CY20" s="532"/>
      <c r="CZ20" s="532"/>
      <c r="DA20" s="532"/>
      <c r="DB20" s="532"/>
      <c r="DC20" s="532"/>
      <c r="DD20" s="532"/>
      <c r="DE20" s="532"/>
      <c r="DF20" s="532"/>
      <c r="DG20" s="532"/>
      <c r="DH20" s="532"/>
      <c r="DI20" s="532"/>
      <c r="DJ20" s="532"/>
      <c r="DK20" s="532"/>
      <c r="DL20" s="532"/>
      <c r="DM20" s="532"/>
      <c r="DN20" s="532"/>
      <c r="DO20" s="532"/>
      <c r="DP20" s="532"/>
      <c r="DQ20" s="532"/>
      <c r="DR20" s="532"/>
      <c r="DS20" s="532"/>
      <c r="DT20" s="532"/>
      <c r="DU20" s="532"/>
      <c r="DV20" s="532"/>
      <c r="DW20" s="532"/>
      <c r="DX20" s="532"/>
      <c r="DY20" s="532"/>
      <c r="DZ20" s="532"/>
      <c r="EA20" s="532"/>
      <c r="EB20" s="532"/>
      <c r="EC20" s="532"/>
      <c r="ED20" s="532"/>
      <c r="EE20" s="532"/>
      <c r="EF20" s="532"/>
      <c r="EG20" s="532"/>
      <c r="EH20" s="532"/>
      <c r="EI20" s="532"/>
      <c r="EJ20" s="532"/>
      <c r="EK20" s="533"/>
    </row>
    <row r="21" spans="1:142" s="25" customFormat="1" ht="12.75" customHeight="1" x14ac:dyDescent="0.2">
      <c r="A21" s="336" t="s">
        <v>278</v>
      </c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  <c r="AA21" s="305" t="s">
        <v>168</v>
      </c>
      <c r="AB21" s="306"/>
      <c r="AC21" s="306"/>
      <c r="AD21" s="306"/>
      <c r="AE21" s="306"/>
      <c r="AF21" s="532"/>
      <c r="AG21" s="532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532"/>
      <c r="BF21" s="532"/>
      <c r="BG21" s="532"/>
      <c r="BH21" s="532"/>
      <c r="BI21" s="532"/>
      <c r="BJ21" s="532"/>
      <c r="BK21" s="532"/>
      <c r="BL21" s="532"/>
      <c r="BM21" s="532"/>
      <c r="BN21" s="532"/>
      <c r="BO21" s="532"/>
      <c r="BP21" s="532"/>
      <c r="BQ21" s="532"/>
      <c r="BR21" s="532"/>
      <c r="BS21" s="532"/>
      <c r="BT21" s="532"/>
      <c r="BU21" s="532"/>
      <c r="BV21" s="532"/>
      <c r="BW21" s="532"/>
      <c r="BX21" s="532"/>
      <c r="BY21" s="532"/>
      <c r="BZ21" s="532"/>
      <c r="CA21" s="532"/>
      <c r="CB21" s="532"/>
      <c r="CC21" s="532"/>
      <c r="CD21" s="532"/>
      <c r="CE21" s="532"/>
      <c r="CF21" s="532"/>
      <c r="CG21" s="532"/>
      <c r="CH21" s="532"/>
      <c r="CI21" s="532"/>
      <c r="CJ21" s="532"/>
      <c r="CK21" s="532"/>
      <c r="CL21" s="532"/>
      <c r="CM21" s="532"/>
      <c r="CN21" s="532"/>
      <c r="CO21" s="532"/>
      <c r="CP21" s="532"/>
      <c r="CQ21" s="532"/>
      <c r="CR21" s="532"/>
      <c r="CS21" s="532"/>
      <c r="CT21" s="532"/>
      <c r="CU21" s="532"/>
      <c r="CV21" s="532"/>
      <c r="CW21" s="532"/>
      <c r="CX21" s="532"/>
      <c r="CY21" s="532"/>
      <c r="CZ21" s="532"/>
      <c r="DA21" s="532"/>
      <c r="DB21" s="532"/>
      <c r="DC21" s="532"/>
      <c r="DD21" s="532"/>
      <c r="DE21" s="532"/>
      <c r="DF21" s="532"/>
      <c r="DG21" s="532"/>
      <c r="DH21" s="532"/>
      <c r="DI21" s="532"/>
      <c r="DJ21" s="532"/>
      <c r="DK21" s="532"/>
      <c r="DL21" s="532"/>
      <c r="DM21" s="532"/>
      <c r="DN21" s="532"/>
      <c r="DO21" s="532"/>
      <c r="DP21" s="532"/>
      <c r="DQ21" s="532"/>
      <c r="DR21" s="532"/>
      <c r="DS21" s="532"/>
      <c r="DT21" s="532"/>
      <c r="DU21" s="532"/>
      <c r="DV21" s="532"/>
      <c r="DW21" s="532"/>
      <c r="DX21" s="532"/>
      <c r="DY21" s="532"/>
      <c r="DZ21" s="532"/>
      <c r="EA21" s="532"/>
      <c r="EB21" s="532"/>
      <c r="EC21" s="532"/>
      <c r="ED21" s="532"/>
      <c r="EE21" s="532"/>
      <c r="EF21" s="532"/>
      <c r="EG21" s="532"/>
      <c r="EH21" s="532"/>
      <c r="EI21" s="532"/>
      <c r="EJ21" s="532"/>
      <c r="EK21" s="533"/>
    </row>
    <row r="22" spans="1:142" s="25" customFormat="1" ht="12.75" customHeight="1" x14ac:dyDescent="0.2">
      <c r="A22" s="290" t="s">
        <v>878</v>
      </c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305"/>
      <c r="AB22" s="306"/>
      <c r="AC22" s="306"/>
      <c r="AD22" s="306"/>
      <c r="AE22" s="306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532"/>
      <c r="BF22" s="532"/>
      <c r="BG22" s="532"/>
      <c r="BH22" s="532"/>
      <c r="BI22" s="532"/>
      <c r="BJ22" s="532"/>
      <c r="BK22" s="532"/>
      <c r="BL22" s="532"/>
      <c r="BM22" s="532"/>
      <c r="BN22" s="532"/>
      <c r="BO22" s="532"/>
      <c r="BP22" s="532"/>
      <c r="BQ22" s="532"/>
      <c r="BR22" s="532"/>
      <c r="BS22" s="532"/>
      <c r="BT22" s="532"/>
      <c r="BU22" s="532"/>
      <c r="BV22" s="532"/>
      <c r="BW22" s="532"/>
      <c r="BX22" s="532"/>
      <c r="BY22" s="532"/>
      <c r="BZ22" s="532"/>
      <c r="CA22" s="532"/>
      <c r="CB22" s="532"/>
      <c r="CC22" s="532"/>
      <c r="CD22" s="532"/>
      <c r="CE22" s="532"/>
      <c r="CF22" s="532"/>
      <c r="CG22" s="532"/>
      <c r="CH22" s="532"/>
      <c r="CI22" s="532"/>
      <c r="CJ22" s="532"/>
      <c r="CK22" s="532"/>
      <c r="CL22" s="532"/>
      <c r="CM22" s="532"/>
      <c r="CN22" s="532"/>
      <c r="CO22" s="532"/>
      <c r="CP22" s="532"/>
      <c r="CQ22" s="532"/>
      <c r="CR22" s="532"/>
      <c r="CS22" s="532"/>
      <c r="CT22" s="532"/>
      <c r="CU22" s="532"/>
      <c r="CV22" s="532"/>
      <c r="CW22" s="532"/>
      <c r="CX22" s="532"/>
      <c r="CY22" s="532"/>
      <c r="CZ22" s="532"/>
      <c r="DA22" s="532"/>
      <c r="DB22" s="532"/>
      <c r="DC22" s="532"/>
      <c r="DD22" s="532"/>
      <c r="DE22" s="532"/>
      <c r="DF22" s="532"/>
      <c r="DG22" s="532"/>
      <c r="DH22" s="532"/>
      <c r="DI22" s="532"/>
      <c r="DJ22" s="532"/>
      <c r="DK22" s="532"/>
      <c r="DL22" s="532"/>
      <c r="DM22" s="532"/>
      <c r="DN22" s="532"/>
      <c r="DO22" s="532"/>
      <c r="DP22" s="532"/>
      <c r="DQ22" s="532"/>
      <c r="DR22" s="532"/>
      <c r="DS22" s="532"/>
      <c r="DT22" s="532"/>
      <c r="DU22" s="532"/>
      <c r="DV22" s="532"/>
      <c r="DW22" s="532"/>
      <c r="DX22" s="532"/>
      <c r="DY22" s="532"/>
      <c r="DZ22" s="532"/>
      <c r="EA22" s="532"/>
      <c r="EB22" s="532"/>
      <c r="EC22" s="532"/>
      <c r="ED22" s="532"/>
      <c r="EE22" s="532"/>
      <c r="EF22" s="532"/>
      <c r="EG22" s="532"/>
      <c r="EH22" s="532"/>
      <c r="EI22" s="532"/>
      <c r="EJ22" s="532"/>
      <c r="EK22" s="533"/>
    </row>
    <row r="23" spans="1:142" s="25" customFormat="1" ht="12.75" customHeight="1" x14ac:dyDescent="0.2">
      <c r="A23" s="327" t="s">
        <v>276</v>
      </c>
      <c r="B23" s="327"/>
      <c r="C23" s="327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05" t="s">
        <v>421</v>
      </c>
      <c r="AB23" s="306"/>
      <c r="AC23" s="306"/>
      <c r="AD23" s="306"/>
      <c r="AE23" s="306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  <c r="BF23" s="532"/>
      <c r="BG23" s="532"/>
      <c r="BH23" s="532"/>
      <c r="BI23" s="532"/>
      <c r="BJ23" s="532"/>
      <c r="BK23" s="532"/>
      <c r="BL23" s="532"/>
      <c r="BM23" s="532"/>
      <c r="BN23" s="532"/>
      <c r="BO23" s="532"/>
      <c r="BP23" s="532"/>
      <c r="BQ23" s="532"/>
      <c r="BR23" s="532"/>
      <c r="BS23" s="532"/>
      <c r="BT23" s="532"/>
      <c r="BU23" s="532"/>
      <c r="BV23" s="532"/>
      <c r="BW23" s="532"/>
      <c r="BX23" s="532"/>
      <c r="BY23" s="532"/>
      <c r="BZ23" s="532"/>
      <c r="CA23" s="532"/>
      <c r="CB23" s="532"/>
      <c r="CC23" s="532"/>
      <c r="CD23" s="532"/>
      <c r="CE23" s="532"/>
      <c r="CF23" s="532"/>
      <c r="CG23" s="532"/>
      <c r="CH23" s="532"/>
      <c r="CI23" s="532"/>
      <c r="CJ23" s="532"/>
      <c r="CK23" s="532"/>
      <c r="CL23" s="532"/>
      <c r="CM23" s="532"/>
      <c r="CN23" s="532"/>
      <c r="CO23" s="532"/>
      <c r="CP23" s="532"/>
      <c r="CQ23" s="532"/>
      <c r="CR23" s="532"/>
      <c r="CS23" s="532"/>
      <c r="CT23" s="532"/>
      <c r="CU23" s="532"/>
      <c r="CV23" s="532"/>
      <c r="CW23" s="532"/>
      <c r="CX23" s="532"/>
      <c r="CY23" s="532"/>
      <c r="CZ23" s="532"/>
      <c r="DA23" s="532"/>
      <c r="DB23" s="532"/>
      <c r="DC23" s="532"/>
      <c r="DD23" s="532"/>
      <c r="DE23" s="532"/>
      <c r="DF23" s="532"/>
      <c r="DG23" s="532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2"/>
      <c r="DS23" s="532"/>
      <c r="DT23" s="532"/>
      <c r="DU23" s="532"/>
      <c r="DV23" s="532"/>
      <c r="DW23" s="532"/>
      <c r="DX23" s="532"/>
      <c r="DY23" s="532"/>
      <c r="DZ23" s="532"/>
      <c r="EA23" s="532"/>
      <c r="EB23" s="532"/>
      <c r="EC23" s="532"/>
      <c r="ED23" s="532"/>
      <c r="EE23" s="532"/>
      <c r="EF23" s="532"/>
      <c r="EG23" s="532"/>
      <c r="EH23" s="532"/>
      <c r="EI23" s="532"/>
      <c r="EJ23" s="532"/>
      <c r="EK23" s="533"/>
    </row>
    <row r="24" spans="1:142" s="25" customFormat="1" ht="12.75" customHeight="1" x14ac:dyDescent="0.2">
      <c r="A24" s="290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305"/>
      <c r="AB24" s="306"/>
      <c r="AC24" s="306"/>
      <c r="AD24" s="306"/>
      <c r="AE24" s="306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  <c r="BF24" s="532"/>
      <c r="BG24" s="532"/>
      <c r="BH24" s="532"/>
      <c r="BI24" s="532"/>
      <c r="BJ24" s="532"/>
      <c r="BK24" s="532"/>
      <c r="BL24" s="532"/>
      <c r="BM24" s="532"/>
      <c r="BN24" s="532"/>
      <c r="BO24" s="532"/>
      <c r="BP24" s="532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2"/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3"/>
    </row>
    <row r="25" spans="1:142" s="25" customFormat="1" ht="12.75" customHeight="1" x14ac:dyDescent="0.2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305"/>
      <c r="AB25" s="306"/>
      <c r="AC25" s="306"/>
      <c r="AD25" s="306"/>
      <c r="AE25" s="306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  <c r="BF25" s="532"/>
      <c r="BG25" s="532"/>
      <c r="BH25" s="532"/>
      <c r="BI25" s="532"/>
      <c r="BJ25" s="532"/>
      <c r="BK25" s="532"/>
      <c r="BL25" s="532"/>
      <c r="BM25" s="532"/>
      <c r="BN25" s="532"/>
      <c r="BO25" s="532"/>
      <c r="BP25" s="532"/>
      <c r="BQ25" s="532"/>
      <c r="BR25" s="532"/>
      <c r="BS25" s="532"/>
      <c r="BT25" s="532"/>
      <c r="BU25" s="532"/>
      <c r="BV25" s="532"/>
      <c r="BW25" s="532"/>
      <c r="BX25" s="532"/>
      <c r="BY25" s="532"/>
      <c r="BZ25" s="532"/>
      <c r="CA25" s="532"/>
      <c r="CB25" s="532"/>
      <c r="CC25" s="532"/>
      <c r="CD25" s="532"/>
      <c r="CE25" s="532"/>
      <c r="CF25" s="532"/>
      <c r="CG25" s="532"/>
      <c r="CH25" s="532"/>
      <c r="CI25" s="532"/>
      <c r="CJ25" s="532"/>
      <c r="CK25" s="532"/>
      <c r="CL25" s="532"/>
      <c r="CM25" s="532"/>
      <c r="CN25" s="532"/>
      <c r="CO25" s="532"/>
      <c r="CP25" s="532"/>
      <c r="CQ25" s="532"/>
      <c r="CR25" s="532"/>
      <c r="CS25" s="532"/>
      <c r="CT25" s="532"/>
      <c r="CU25" s="532"/>
      <c r="CV25" s="532"/>
      <c r="CW25" s="532"/>
      <c r="CX25" s="532"/>
      <c r="CY25" s="532"/>
      <c r="CZ25" s="532"/>
      <c r="DA25" s="532"/>
      <c r="DB25" s="532"/>
      <c r="DC25" s="532"/>
      <c r="DD25" s="532"/>
      <c r="DE25" s="532"/>
      <c r="DF25" s="532"/>
      <c r="DG25" s="532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2"/>
      <c r="DS25" s="532"/>
      <c r="DT25" s="532"/>
      <c r="DU25" s="532"/>
      <c r="DV25" s="532"/>
      <c r="DW25" s="532"/>
      <c r="DX25" s="532"/>
      <c r="DY25" s="532"/>
      <c r="DZ25" s="532"/>
      <c r="EA25" s="532"/>
      <c r="EB25" s="532"/>
      <c r="EC25" s="532"/>
      <c r="ED25" s="532"/>
      <c r="EE25" s="532"/>
      <c r="EF25" s="532"/>
      <c r="EG25" s="532"/>
      <c r="EH25" s="532"/>
      <c r="EI25" s="532"/>
      <c r="EJ25" s="532"/>
      <c r="EK25" s="533"/>
    </row>
    <row r="26" spans="1:142" s="25" customFormat="1" ht="12.75" customHeight="1" thickBot="1" x14ac:dyDescent="0.25">
      <c r="A26" s="302" t="s">
        <v>38</v>
      </c>
      <c r="B26" s="302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  <c r="Y26" s="302"/>
      <c r="Z26" s="302"/>
      <c r="AA26" s="322" t="s">
        <v>42</v>
      </c>
      <c r="AB26" s="323"/>
      <c r="AC26" s="323"/>
      <c r="AD26" s="323"/>
      <c r="AE26" s="323"/>
      <c r="AF26" s="538"/>
      <c r="AG26" s="538"/>
      <c r="AH26" s="538"/>
      <c r="AI26" s="538"/>
      <c r="AJ26" s="538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538"/>
      <c r="BI26" s="538"/>
      <c r="BJ26" s="538"/>
      <c r="BK26" s="538"/>
      <c r="BL26" s="538"/>
      <c r="BM26" s="538"/>
      <c r="BN26" s="538"/>
      <c r="BO26" s="538"/>
      <c r="BP26" s="538"/>
      <c r="BQ26" s="538"/>
      <c r="BR26" s="538"/>
      <c r="BS26" s="538"/>
      <c r="BT26" s="538"/>
      <c r="BU26" s="538"/>
      <c r="BV26" s="538"/>
      <c r="BW26" s="538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538"/>
      <c r="CY26" s="538"/>
      <c r="CZ26" s="538"/>
      <c r="DA26" s="538"/>
      <c r="DB26" s="538"/>
      <c r="DC26" s="538"/>
      <c r="DD26" s="538"/>
      <c r="DE26" s="538"/>
      <c r="DF26" s="538"/>
      <c r="DG26" s="538"/>
      <c r="DH26" s="538"/>
      <c r="DI26" s="538"/>
      <c r="DJ26" s="538"/>
      <c r="DK26" s="538"/>
      <c r="DL26" s="538"/>
      <c r="DM26" s="538"/>
      <c r="DN26" s="538"/>
      <c r="DO26" s="538"/>
      <c r="DP26" s="538"/>
      <c r="DQ26" s="538"/>
      <c r="DR26" s="538"/>
      <c r="DS26" s="538"/>
      <c r="DT26" s="538"/>
      <c r="DU26" s="538"/>
      <c r="DV26" s="538"/>
      <c r="DW26" s="538"/>
      <c r="DX26" s="538"/>
      <c r="DY26" s="538"/>
      <c r="DZ26" s="538"/>
      <c r="EA26" s="538"/>
      <c r="EB26" s="538"/>
      <c r="EC26" s="538"/>
      <c r="ED26" s="538"/>
      <c r="EE26" s="538"/>
      <c r="EF26" s="538"/>
      <c r="EG26" s="538"/>
      <c r="EH26" s="538"/>
      <c r="EI26" s="538"/>
      <c r="EJ26" s="538"/>
      <c r="EK26" s="539"/>
    </row>
    <row r="27" spans="1:142" s="22" customFormat="1" ht="8.25" x14ac:dyDescent="0.15"/>
    <row r="28" spans="1:142" s="25" customFormat="1" ht="12.75" customHeight="1" x14ac:dyDescent="0.2">
      <c r="A28" s="510" t="s">
        <v>242</v>
      </c>
      <c r="B28" s="510"/>
      <c r="C28" s="510"/>
      <c r="D28" s="510"/>
      <c r="E28" s="510"/>
      <c r="F28" s="510"/>
      <c r="G28" s="510"/>
      <c r="H28" s="510"/>
      <c r="I28" s="510"/>
      <c r="J28" s="510"/>
      <c r="K28" s="510"/>
      <c r="L28" s="510"/>
      <c r="M28" s="510"/>
      <c r="N28" s="510"/>
      <c r="O28" s="510"/>
      <c r="P28" s="510"/>
      <c r="Q28" s="510"/>
      <c r="R28" s="510"/>
      <c r="S28" s="510"/>
      <c r="T28" s="510"/>
      <c r="U28" s="510"/>
      <c r="V28" s="510"/>
      <c r="W28" s="510"/>
      <c r="X28" s="510"/>
      <c r="Y28" s="510"/>
      <c r="Z28" s="510"/>
      <c r="AA28" s="348" t="s">
        <v>18</v>
      </c>
      <c r="AB28" s="510"/>
      <c r="AC28" s="510"/>
      <c r="AD28" s="510"/>
      <c r="AE28" s="365"/>
      <c r="AF28" s="631" t="s">
        <v>345</v>
      </c>
      <c r="AG28" s="630"/>
      <c r="AH28" s="630"/>
      <c r="AI28" s="630"/>
      <c r="AJ28" s="630"/>
      <c r="AK28" s="630"/>
      <c r="AL28" s="630"/>
      <c r="AM28" s="630"/>
      <c r="AN28" s="630"/>
      <c r="AO28" s="630"/>
      <c r="AP28" s="630"/>
      <c r="AQ28" s="630"/>
      <c r="AR28" s="630"/>
      <c r="AS28" s="630"/>
      <c r="AT28" s="630"/>
      <c r="AU28" s="630"/>
      <c r="AV28" s="630"/>
      <c r="AW28" s="630"/>
      <c r="AX28" s="630"/>
      <c r="AY28" s="630"/>
      <c r="AZ28" s="630"/>
      <c r="BA28" s="630"/>
      <c r="BB28" s="630"/>
      <c r="BC28" s="630"/>
      <c r="BD28" s="630"/>
      <c r="BE28" s="630"/>
      <c r="BF28" s="630"/>
      <c r="BG28" s="630"/>
      <c r="BH28" s="630"/>
      <c r="BI28" s="630"/>
      <c r="BJ28" s="630"/>
      <c r="BK28" s="630"/>
      <c r="BL28" s="630"/>
      <c r="BM28" s="630"/>
      <c r="BN28" s="630"/>
      <c r="BO28" s="630"/>
      <c r="BP28" s="630"/>
      <c r="BQ28" s="630"/>
      <c r="BR28" s="630"/>
      <c r="BS28" s="630"/>
      <c r="BT28" s="630"/>
      <c r="BU28" s="630"/>
      <c r="BV28" s="630"/>
      <c r="BW28" s="630"/>
      <c r="BX28" s="630"/>
      <c r="BY28" s="630"/>
      <c r="BZ28" s="630"/>
      <c r="CA28" s="630"/>
      <c r="CB28" s="630"/>
      <c r="CC28" s="630"/>
      <c r="CD28" s="630"/>
      <c r="CE28" s="630"/>
      <c r="CF28" s="630"/>
      <c r="CG28" s="630"/>
      <c r="CH28" s="630"/>
      <c r="CI28" s="630"/>
      <c r="CJ28" s="630"/>
      <c r="CK28" s="630"/>
      <c r="CL28" s="630"/>
      <c r="CM28" s="630"/>
      <c r="CN28" s="630"/>
      <c r="CO28" s="630"/>
      <c r="CP28" s="630"/>
      <c r="CQ28" s="630"/>
      <c r="CR28" s="630"/>
      <c r="CS28" s="630"/>
      <c r="CT28" s="630"/>
      <c r="CU28" s="630"/>
      <c r="CV28" s="630"/>
      <c r="CW28" s="630"/>
      <c r="CX28" s="630"/>
      <c r="CY28" s="630"/>
      <c r="CZ28" s="630"/>
      <c r="DA28" s="630"/>
      <c r="DB28" s="630"/>
      <c r="DC28" s="630"/>
      <c r="DD28" s="630"/>
      <c r="DE28" s="630"/>
      <c r="DF28" s="630"/>
      <c r="DG28" s="630"/>
      <c r="DH28" s="630"/>
      <c r="DI28" s="630"/>
      <c r="DJ28" s="630"/>
      <c r="DK28" s="630"/>
      <c r="DL28" s="630"/>
      <c r="DM28" s="630"/>
      <c r="DN28" s="630"/>
      <c r="DO28" s="630"/>
      <c r="DP28" s="630"/>
      <c r="DQ28" s="630"/>
      <c r="DR28" s="630"/>
      <c r="DS28" s="630"/>
      <c r="DT28" s="630"/>
      <c r="DU28" s="630"/>
      <c r="DV28" s="630"/>
      <c r="DW28" s="630"/>
      <c r="DX28" s="630"/>
      <c r="DY28" s="630"/>
      <c r="DZ28" s="630"/>
      <c r="EA28" s="630"/>
      <c r="EB28" s="630"/>
      <c r="EC28" s="630"/>
      <c r="ED28" s="630"/>
      <c r="EE28" s="630"/>
      <c r="EF28" s="630"/>
      <c r="EG28" s="630"/>
      <c r="EH28" s="630"/>
      <c r="EI28" s="630"/>
      <c r="EJ28" s="630"/>
      <c r="EK28" s="630"/>
      <c r="EL28" s="76"/>
    </row>
    <row r="29" spans="1:142" s="25" customFormat="1" ht="12.75" customHeight="1" x14ac:dyDescent="0.2">
      <c r="A29" s="588"/>
      <c r="B29" s="588"/>
      <c r="C29" s="588"/>
      <c r="D29" s="588"/>
      <c r="E29" s="588"/>
      <c r="F29" s="588"/>
      <c r="G29" s="588"/>
      <c r="H29" s="588"/>
      <c r="I29" s="588"/>
      <c r="J29" s="588"/>
      <c r="K29" s="588"/>
      <c r="L29" s="588"/>
      <c r="M29" s="588"/>
      <c r="N29" s="588"/>
      <c r="O29" s="588"/>
      <c r="P29" s="588"/>
      <c r="Q29" s="588"/>
      <c r="R29" s="588"/>
      <c r="S29" s="588"/>
      <c r="T29" s="588"/>
      <c r="U29" s="588"/>
      <c r="V29" s="588"/>
      <c r="W29" s="588"/>
      <c r="X29" s="588"/>
      <c r="Y29" s="588"/>
      <c r="Z29" s="588"/>
      <c r="AA29" s="360" t="s">
        <v>21</v>
      </c>
      <c r="AB29" s="512"/>
      <c r="AC29" s="512"/>
      <c r="AD29" s="512"/>
      <c r="AE29" s="364"/>
      <c r="AF29" s="511" t="s">
        <v>133</v>
      </c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  <c r="DK29" s="291"/>
      <c r="DL29" s="291"/>
      <c r="DM29" s="291"/>
      <c r="DN29" s="291"/>
      <c r="DO29" s="291"/>
      <c r="DP29" s="291"/>
      <c r="DQ29" s="291"/>
      <c r="DR29" s="291"/>
      <c r="DS29" s="291"/>
      <c r="DT29" s="291"/>
      <c r="DU29" s="291"/>
      <c r="DV29" s="291"/>
      <c r="DW29" s="291"/>
      <c r="DX29" s="291"/>
      <c r="DY29" s="291"/>
      <c r="DZ29" s="291"/>
      <c r="EA29" s="291"/>
      <c r="EB29" s="291"/>
      <c r="EC29" s="291"/>
      <c r="ED29" s="291"/>
      <c r="EE29" s="291"/>
      <c r="EF29" s="291"/>
      <c r="EG29" s="291"/>
      <c r="EH29" s="291"/>
      <c r="EI29" s="291"/>
      <c r="EJ29" s="291"/>
      <c r="EK29" s="291"/>
      <c r="EL29" s="76"/>
    </row>
    <row r="30" spans="1:142" s="25" customFormat="1" ht="12.75" customHeight="1" x14ac:dyDescent="0.2">
      <c r="A30" s="588"/>
      <c r="B30" s="588"/>
      <c r="C30" s="588"/>
      <c r="D30" s="588"/>
      <c r="E30" s="588"/>
      <c r="F30" s="588"/>
      <c r="G30" s="588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  <c r="S30" s="588"/>
      <c r="T30" s="588"/>
      <c r="U30" s="588"/>
      <c r="V30" s="588"/>
      <c r="W30" s="588"/>
      <c r="X30" s="588"/>
      <c r="Y30" s="588"/>
      <c r="Z30" s="588"/>
      <c r="AA30" s="360"/>
      <c r="AB30" s="512"/>
      <c r="AC30" s="512"/>
      <c r="AD30" s="512"/>
      <c r="AE30" s="364"/>
      <c r="AF30" s="359" t="s">
        <v>357</v>
      </c>
      <c r="AG30" s="359"/>
      <c r="AH30" s="359"/>
      <c r="AI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359"/>
      <c r="BA30" s="359"/>
      <c r="BB30" s="359"/>
      <c r="BC30" s="359"/>
      <c r="BD30" s="359"/>
      <c r="BE30" s="359"/>
      <c r="BF30" s="359"/>
      <c r="BG30" s="359"/>
      <c r="BH30" s="359"/>
      <c r="BI30" s="359"/>
      <c r="BJ30" s="359"/>
      <c r="BK30" s="359"/>
      <c r="BL30" s="359"/>
      <c r="BM30" s="359"/>
      <c r="BN30" s="359"/>
      <c r="BO30" s="359"/>
      <c r="BP30" s="359"/>
      <c r="BQ30" s="359"/>
      <c r="BR30" s="359"/>
      <c r="BS30" s="359"/>
      <c r="BT30" s="359"/>
      <c r="BU30" s="359"/>
      <c r="BV30" s="359"/>
      <c r="BW30" s="359"/>
      <c r="BX30" s="359"/>
      <c r="BY30" s="359"/>
      <c r="BZ30" s="359"/>
      <c r="CA30" s="359"/>
      <c r="CB30" s="359"/>
      <c r="CC30" s="359"/>
      <c r="CD30" s="359"/>
      <c r="CE30" s="359"/>
      <c r="CF30" s="359"/>
      <c r="CG30" s="359"/>
      <c r="CH30" s="359"/>
      <c r="CI30" s="348" t="s">
        <v>358</v>
      </c>
      <c r="CJ30" s="510"/>
      <c r="CK30" s="510"/>
      <c r="CL30" s="510"/>
      <c r="CM30" s="510"/>
      <c r="CN30" s="510"/>
      <c r="CO30" s="510"/>
      <c r="CP30" s="510"/>
      <c r="CQ30" s="510"/>
      <c r="CR30" s="510"/>
      <c r="CS30" s="510"/>
      <c r="CT30" s="510"/>
      <c r="CU30" s="510"/>
      <c r="CV30" s="510"/>
      <c r="CW30" s="510"/>
      <c r="CX30" s="510"/>
      <c r="CY30" s="510"/>
      <c r="CZ30" s="510"/>
      <c r="DA30" s="510"/>
      <c r="DB30" s="510"/>
      <c r="DC30" s="510"/>
      <c r="DD30" s="510"/>
      <c r="DE30" s="510"/>
      <c r="DF30" s="510"/>
      <c r="DG30" s="510"/>
      <c r="DH30" s="510"/>
      <c r="DI30" s="510"/>
      <c r="DJ30" s="510"/>
      <c r="DK30" s="510"/>
      <c r="DL30" s="510"/>
      <c r="DM30" s="510"/>
      <c r="DN30" s="510"/>
      <c r="DO30" s="510"/>
      <c r="DP30" s="510"/>
      <c r="DQ30" s="510"/>
      <c r="DR30" s="510"/>
      <c r="DS30" s="510"/>
      <c r="DT30" s="510"/>
      <c r="DU30" s="510"/>
      <c r="DV30" s="510"/>
      <c r="DW30" s="510"/>
      <c r="DX30" s="510"/>
      <c r="DY30" s="510"/>
      <c r="DZ30" s="510"/>
      <c r="EA30" s="510"/>
      <c r="EB30" s="510"/>
      <c r="EC30" s="510"/>
      <c r="ED30" s="510"/>
      <c r="EE30" s="510"/>
      <c r="EF30" s="510"/>
      <c r="EG30" s="510"/>
      <c r="EH30" s="510"/>
      <c r="EI30" s="510"/>
      <c r="EJ30" s="510"/>
      <c r="EK30" s="510"/>
      <c r="EL30" s="76"/>
    </row>
    <row r="31" spans="1:142" s="25" customFormat="1" ht="12.75" customHeight="1" x14ac:dyDescent="0.2">
      <c r="A31" s="588"/>
      <c r="B31" s="588"/>
      <c r="C31" s="588"/>
      <c r="D31" s="588"/>
      <c r="E31" s="588"/>
      <c r="F31" s="588"/>
      <c r="G31" s="588"/>
      <c r="H31" s="588"/>
      <c r="I31" s="588"/>
      <c r="J31" s="588"/>
      <c r="K31" s="588"/>
      <c r="L31" s="588"/>
      <c r="M31" s="588"/>
      <c r="N31" s="588"/>
      <c r="O31" s="588"/>
      <c r="P31" s="588"/>
      <c r="Q31" s="588"/>
      <c r="R31" s="588"/>
      <c r="S31" s="588"/>
      <c r="T31" s="588"/>
      <c r="U31" s="588"/>
      <c r="V31" s="588"/>
      <c r="W31" s="588"/>
      <c r="X31" s="588"/>
      <c r="Y31" s="588"/>
      <c r="Z31" s="588"/>
      <c r="AA31" s="360"/>
      <c r="AB31" s="512"/>
      <c r="AC31" s="512"/>
      <c r="AD31" s="512"/>
      <c r="AE31" s="364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2"/>
      <c r="AR31" s="362"/>
      <c r="AS31" s="362"/>
      <c r="AT31" s="362"/>
      <c r="AU31" s="362"/>
      <c r="AV31" s="362"/>
      <c r="AW31" s="362"/>
      <c r="AX31" s="362"/>
      <c r="AY31" s="362"/>
      <c r="AZ31" s="362"/>
      <c r="BA31" s="362"/>
      <c r="BB31" s="362"/>
      <c r="BC31" s="362"/>
      <c r="BD31" s="362"/>
      <c r="BE31" s="362"/>
      <c r="BF31" s="362"/>
      <c r="BG31" s="362"/>
      <c r="BH31" s="362"/>
      <c r="BI31" s="362"/>
      <c r="BJ31" s="362"/>
      <c r="BK31" s="362"/>
      <c r="BL31" s="362"/>
      <c r="BM31" s="362"/>
      <c r="BN31" s="362"/>
      <c r="BO31" s="362"/>
      <c r="BP31" s="362"/>
      <c r="BQ31" s="362"/>
      <c r="BR31" s="362"/>
      <c r="BS31" s="362"/>
      <c r="BT31" s="362"/>
      <c r="BU31" s="362"/>
      <c r="BV31" s="362"/>
      <c r="BW31" s="362"/>
      <c r="BX31" s="362"/>
      <c r="BY31" s="362"/>
      <c r="BZ31" s="362"/>
      <c r="CA31" s="362"/>
      <c r="CB31" s="362"/>
      <c r="CC31" s="362"/>
      <c r="CD31" s="362"/>
      <c r="CE31" s="362"/>
      <c r="CF31" s="362"/>
      <c r="CG31" s="362"/>
      <c r="CH31" s="362"/>
      <c r="CI31" s="362" t="s">
        <v>359</v>
      </c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2"/>
      <c r="CZ31" s="362"/>
      <c r="DA31" s="362"/>
      <c r="DB31" s="362"/>
      <c r="DC31" s="362"/>
      <c r="DD31" s="362"/>
      <c r="DE31" s="362"/>
      <c r="DF31" s="362"/>
      <c r="DG31" s="362"/>
      <c r="DH31" s="362"/>
      <c r="DI31" s="362"/>
      <c r="DJ31" s="362"/>
      <c r="DK31" s="362"/>
      <c r="DL31" s="362"/>
      <c r="DM31" s="362"/>
      <c r="DN31" s="362"/>
      <c r="DO31" s="362"/>
      <c r="DP31" s="362"/>
      <c r="DQ31" s="362"/>
      <c r="DR31" s="362"/>
      <c r="DS31" s="362"/>
      <c r="DT31" s="362"/>
      <c r="DU31" s="362"/>
      <c r="DV31" s="362"/>
      <c r="DW31" s="362"/>
      <c r="DX31" s="362"/>
      <c r="DY31" s="362"/>
      <c r="DZ31" s="362"/>
      <c r="EA31" s="362"/>
      <c r="EB31" s="362"/>
      <c r="EC31" s="362"/>
      <c r="ED31" s="362"/>
      <c r="EE31" s="362"/>
      <c r="EF31" s="362"/>
      <c r="EG31" s="362"/>
      <c r="EH31" s="362"/>
      <c r="EI31" s="362"/>
      <c r="EJ31" s="362"/>
      <c r="EK31" s="363"/>
      <c r="EL31" s="76"/>
    </row>
    <row r="32" spans="1:142" s="25" customFormat="1" ht="12.75" customHeight="1" x14ac:dyDescent="0.2">
      <c r="A32" s="588"/>
      <c r="B32" s="588"/>
      <c r="C32" s="588"/>
      <c r="D32" s="588"/>
      <c r="E32" s="588"/>
      <c r="F32" s="588"/>
      <c r="G32" s="588"/>
      <c r="H32" s="588"/>
      <c r="I32" s="588"/>
      <c r="J32" s="588"/>
      <c r="K32" s="588"/>
      <c r="L32" s="588"/>
      <c r="M32" s="588"/>
      <c r="N32" s="588"/>
      <c r="O32" s="588"/>
      <c r="P32" s="588"/>
      <c r="Q32" s="588"/>
      <c r="R32" s="588"/>
      <c r="S32" s="588"/>
      <c r="T32" s="588"/>
      <c r="U32" s="588"/>
      <c r="V32" s="588"/>
      <c r="W32" s="588"/>
      <c r="X32" s="588"/>
      <c r="Y32" s="588"/>
      <c r="Z32" s="588"/>
      <c r="AA32" s="360"/>
      <c r="AB32" s="512"/>
      <c r="AC32" s="512"/>
      <c r="AD32" s="512"/>
      <c r="AE32" s="364"/>
      <c r="AF32" s="588" t="s">
        <v>348</v>
      </c>
      <c r="AG32" s="588"/>
      <c r="AH32" s="588"/>
      <c r="AI32" s="588"/>
      <c r="AJ32" s="588"/>
      <c r="AK32" s="588"/>
      <c r="AL32" s="588"/>
      <c r="AM32" s="588"/>
      <c r="AN32" s="588"/>
      <c r="AO32" s="588"/>
      <c r="AP32" s="360" t="s">
        <v>303</v>
      </c>
      <c r="AQ32" s="512"/>
      <c r="AR32" s="512"/>
      <c r="AS32" s="512"/>
      <c r="AT32" s="512"/>
      <c r="AU32" s="512"/>
      <c r="AV32" s="512"/>
      <c r="AW32" s="512"/>
      <c r="AX32" s="512"/>
      <c r="AY32" s="348" t="s">
        <v>301</v>
      </c>
      <c r="AZ32" s="510"/>
      <c r="BA32" s="510"/>
      <c r="BB32" s="510"/>
      <c r="BC32" s="510"/>
      <c r="BD32" s="510"/>
      <c r="BE32" s="510"/>
      <c r="BF32" s="510"/>
      <c r="BG32" s="510"/>
      <c r="BH32" s="510"/>
      <c r="BI32" s="510"/>
      <c r="BJ32" s="510"/>
      <c r="BK32" s="510"/>
      <c r="BL32" s="510"/>
      <c r="BM32" s="510"/>
      <c r="BN32" s="510"/>
      <c r="BO32" s="510"/>
      <c r="BP32" s="365"/>
      <c r="BQ32" s="588" t="s">
        <v>354</v>
      </c>
      <c r="BR32" s="588"/>
      <c r="BS32" s="588"/>
      <c r="BT32" s="588"/>
      <c r="BU32" s="588"/>
      <c r="BV32" s="588"/>
      <c r="BW32" s="588"/>
      <c r="BX32" s="588"/>
      <c r="BY32" s="588"/>
      <c r="BZ32" s="348" t="s">
        <v>303</v>
      </c>
      <c r="CA32" s="510"/>
      <c r="CB32" s="510"/>
      <c r="CC32" s="510"/>
      <c r="CD32" s="510"/>
      <c r="CE32" s="510"/>
      <c r="CF32" s="510"/>
      <c r="CG32" s="510"/>
      <c r="CH32" s="365"/>
      <c r="CI32" s="588" t="s">
        <v>348</v>
      </c>
      <c r="CJ32" s="588"/>
      <c r="CK32" s="588"/>
      <c r="CL32" s="588"/>
      <c r="CM32" s="588"/>
      <c r="CN32" s="588"/>
      <c r="CO32" s="588"/>
      <c r="CP32" s="588"/>
      <c r="CQ32" s="588"/>
      <c r="CR32" s="588"/>
      <c r="CS32" s="360" t="s">
        <v>303</v>
      </c>
      <c r="CT32" s="512"/>
      <c r="CU32" s="512"/>
      <c r="CV32" s="512"/>
      <c r="CW32" s="512"/>
      <c r="CX32" s="512"/>
      <c r="CY32" s="512"/>
      <c r="CZ32" s="512"/>
      <c r="DA32" s="512"/>
      <c r="DB32" s="348" t="s">
        <v>301</v>
      </c>
      <c r="DC32" s="510"/>
      <c r="DD32" s="510"/>
      <c r="DE32" s="510"/>
      <c r="DF32" s="510"/>
      <c r="DG32" s="510"/>
      <c r="DH32" s="510"/>
      <c r="DI32" s="510"/>
      <c r="DJ32" s="510"/>
      <c r="DK32" s="510"/>
      <c r="DL32" s="510"/>
      <c r="DM32" s="510"/>
      <c r="DN32" s="510"/>
      <c r="DO32" s="510"/>
      <c r="DP32" s="510"/>
      <c r="DQ32" s="510"/>
      <c r="DR32" s="510"/>
      <c r="DS32" s="365"/>
      <c r="DT32" s="588" t="s">
        <v>354</v>
      </c>
      <c r="DU32" s="588"/>
      <c r="DV32" s="588"/>
      <c r="DW32" s="588"/>
      <c r="DX32" s="588"/>
      <c r="DY32" s="588"/>
      <c r="DZ32" s="588"/>
      <c r="EA32" s="588"/>
      <c r="EB32" s="588"/>
      <c r="EC32" s="348" t="s">
        <v>303</v>
      </c>
      <c r="ED32" s="510"/>
      <c r="EE32" s="510"/>
      <c r="EF32" s="510"/>
      <c r="EG32" s="510"/>
      <c r="EH32" s="510"/>
      <c r="EI32" s="510"/>
      <c r="EJ32" s="510"/>
      <c r="EK32" s="510"/>
      <c r="EL32" s="76"/>
    </row>
    <row r="33" spans="1:142" s="25" customFormat="1" ht="12.75" customHeight="1" x14ac:dyDescent="0.2">
      <c r="A33" s="588"/>
      <c r="B33" s="588"/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  <c r="Q33" s="588"/>
      <c r="R33" s="588"/>
      <c r="S33" s="588"/>
      <c r="T33" s="588"/>
      <c r="U33" s="588"/>
      <c r="V33" s="588"/>
      <c r="W33" s="588"/>
      <c r="X33" s="588"/>
      <c r="Y33" s="588"/>
      <c r="Z33" s="588"/>
      <c r="AA33" s="360"/>
      <c r="AB33" s="512"/>
      <c r="AC33" s="512"/>
      <c r="AD33" s="512"/>
      <c r="AE33" s="364"/>
      <c r="AF33" s="588" t="s">
        <v>349</v>
      </c>
      <c r="AG33" s="588"/>
      <c r="AH33" s="588"/>
      <c r="AI33" s="588"/>
      <c r="AJ33" s="588"/>
      <c r="AK33" s="588"/>
      <c r="AL33" s="588"/>
      <c r="AM33" s="588"/>
      <c r="AN33" s="588"/>
      <c r="AO33" s="588"/>
      <c r="AP33" s="360" t="s">
        <v>304</v>
      </c>
      <c r="AQ33" s="512"/>
      <c r="AR33" s="512"/>
      <c r="AS33" s="512"/>
      <c r="AT33" s="512"/>
      <c r="AU33" s="512"/>
      <c r="AV33" s="512"/>
      <c r="AW33" s="512"/>
      <c r="AX33" s="512"/>
      <c r="AY33" s="360" t="s">
        <v>364</v>
      </c>
      <c r="AZ33" s="512"/>
      <c r="BA33" s="512"/>
      <c r="BB33" s="512"/>
      <c r="BC33" s="512"/>
      <c r="BD33" s="512"/>
      <c r="BE33" s="512"/>
      <c r="BF33" s="512"/>
      <c r="BG33" s="512"/>
      <c r="BH33" s="512"/>
      <c r="BI33" s="512"/>
      <c r="BJ33" s="512"/>
      <c r="BK33" s="512"/>
      <c r="BL33" s="512"/>
      <c r="BM33" s="512"/>
      <c r="BN33" s="512"/>
      <c r="BO33" s="512"/>
      <c r="BP33" s="364"/>
      <c r="BQ33" s="588"/>
      <c r="BR33" s="588"/>
      <c r="BS33" s="588"/>
      <c r="BT33" s="588"/>
      <c r="BU33" s="588"/>
      <c r="BV33" s="588"/>
      <c r="BW33" s="588"/>
      <c r="BX33" s="588"/>
      <c r="BY33" s="588"/>
      <c r="BZ33" s="360" t="s">
        <v>304</v>
      </c>
      <c r="CA33" s="512"/>
      <c r="CB33" s="512"/>
      <c r="CC33" s="512"/>
      <c r="CD33" s="512"/>
      <c r="CE33" s="512"/>
      <c r="CF33" s="512"/>
      <c r="CG33" s="512"/>
      <c r="CH33" s="364"/>
      <c r="CI33" s="588" t="s">
        <v>349</v>
      </c>
      <c r="CJ33" s="588"/>
      <c r="CK33" s="588"/>
      <c r="CL33" s="588"/>
      <c r="CM33" s="588"/>
      <c r="CN33" s="588"/>
      <c r="CO33" s="588"/>
      <c r="CP33" s="588"/>
      <c r="CQ33" s="588"/>
      <c r="CR33" s="588"/>
      <c r="CS33" s="360" t="s">
        <v>304</v>
      </c>
      <c r="CT33" s="512"/>
      <c r="CU33" s="512"/>
      <c r="CV33" s="512"/>
      <c r="CW33" s="512"/>
      <c r="CX33" s="512"/>
      <c r="CY33" s="512"/>
      <c r="CZ33" s="512"/>
      <c r="DA33" s="512"/>
      <c r="DB33" s="360" t="s">
        <v>364</v>
      </c>
      <c r="DC33" s="512"/>
      <c r="DD33" s="512"/>
      <c r="DE33" s="512"/>
      <c r="DF33" s="512"/>
      <c r="DG33" s="512"/>
      <c r="DH33" s="512"/>
      <c r="DI33" s="512"/>
      <c r="DJ33" s="512"/>
      <c r="DK33" s="512"/>
      <c r="DL33" s="512"/>
      <c r="DM33" s="512"/>
      <c r="DN33" s="512"/>
      <c r="DO33" s="512"/>
      <c r="DP33" s="512"/>
      <c r="DQ33" s="512"/>
      <c r="DR33" s="512"/>
      <c r="DS33" s="364"/>
      <c r="DT33" s="588"/>
      <c r="DU33" s="588"/>
      <c r="DV33" s="588"/>
      <c r="DW33" s="588"/>
      <c r="DX33" s="588"/>
      <c r="DY33" s="588"/>
      <c r="DZ33" s="588"/>
      <c r="EA33" s="588"/>
      <c r="EB33" s="588"/>
      <c r="EC33" s="360" t="s">
        <v>304</v>
      </c>
      <c r="ED33" s="512"/>
      <c r="EE33" s="512"/>
      <c r="EF33" s="512"/>
      <c r="EG33" s="512"/>
      <c r="EH33" s="512"/>
      <c r="EI33" s="512"/>
      <c r="EJ33" s="512"/>
      <c r="EK33" s="512"/>
      <c r="EL33" s="76"/>
    </row>
    <row r="34" spans="1:142" s="25" customFormat="1" ht="12.75" customHeight="1" x14ac:dyDescent="0.2">
      <c r="A34" s="588"/>
      <c r="B34" s="588"/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O34" s="588"/>
      <c r="P34" s="588"/>
      <c r="Q34" s="588"/>
      <c r="R34" s="588"/>
      <c r="S34" s="588"/>
      <c r="T34" s="588"/>
      <c r="U34" s="588"/>
      <c r="V34" s="588"/>
      <c r="W34" s="588"/>
      <c r="X34" s="588"/>
      <c r="Y34" s="588"/>
      <c r="Z34" s="588"/>
      <c r="AA34" s="360"/>
      <c r="AB34" s="512"/>
      <c r="AC34" s="512"/>
      <c r="AD34" s="512"/>
      <c r="AE34" s="364"/>
      <c r="AF34" s="588" t="s">
        <v>350</v>
      </c>
      <c r="AG34" s="588"/>
      <c r="AH34" s="588"/>
      <c r="AI34" s="588"/>
      <c r="AJ34" s="588"/>
      <c r="AK34" s="588"/>
      <c r="AL34" s="588"/>
      <c r="AM34" s="588"/>
      <c r="AN34" s="588"/>
      <c r="AO34" s="588"/>
      <c r="AP34" s="360" t="s">
        <v>315</v>
      </c>
      <c r="AQ34" s="512"/>
      <c r="AR34" s="512"/>
      <c r="AS34" s="512"/>
      <c r="AT34" s="512"/>
      <c r="AU34" s="512"/>
      <c r="AV34" s="512"/>
      <c r="AW34" s="512"/>
      <c r="AX34" s="364"/>
      <c r="AY34" s="363" t="s">
        <v>133</v>
      </c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361"/>
      <c r="BQ34" s="588"/>
      <c r="BR34" s="588"/>
      <c r="BS34" s="588"/>
      <c r="BT34" s="588"/>
      <c r="BU34" s="588"/>
      <c r="BV34" s="588"/>
      <c r="BW34" s="588"/>
      <c r="BX34" s="588"/>
      <c r="BY34" s="588"/>
      <c r="BZ34" s="360" t="s">
        <v>355</v>
      </c>
      <c r="CA34" s="512"/>
      <c r="CB34" s="512"/>
      <c r="CC34" s="512"/>
      <c r="CD34" s="512"/>
      <c r="CE34" s="512"/>
      <c r="CF34" s="512"/>
      <c r="CG34" s="512"/>
      <c r="CH34" s="364"/>
      <c r="CI34" s="588" t="s">
        <v>350</v>
      </c>
      <c r="CJ34" s="588"/>
      <c r="CK34" s="588"/>
      <c r="CL34" s="588"/>
      <c r="CM34" s="588"/>
      <c r="CN34" s="588"/>
      <c r="CO34" s="588"/>
      <c r="CP34" s="588"/>
      <c r="CQ34" s="588"/>
      <c r="CR34" s="588"/>
      <c r="CS34" s="360" t="s">
        <v>315</v>
      </c>
      <c r="CT34" s="512"/>
      <c r="CU34" s="512"/>
      <c r="CV34" s="512"/>
      <c r="CW34" s="512"/>
      <c r="CX34" s="512"/>
      <c r="CY34" s="512"/>
      <c r="CZ34" s="512"/>
      <c r="DA34" s="364"/>
      <c r="DB34" s="363" t="s">
        <v>133</v>
      </c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361"/>
      <c r="DT34" s="588"/>
      <c r="DU34" s="588"/>
      <c r="DV34" s="588"/>
      <c r="DW34" s="588"/>
      <c r="DX34" s="588"/>
      <c r="DY34" s="588"/>
      <c r="DZ34" s="588"/>
      <c r="EA34" s="588"/>
      <c r="EB34" s="588"/>
      <c r="EC34" s="360" t="s">
        <v>355</v>
      </c>
      <c r="ED34" s="512"/>
      <c r="EE34" s="512"/>
      <c r="EF34" s="512"/>
      <c r="EG34" s="512"/>
      <c r="EH34" s="512"/>
      <c r="EI34" s="512"/>
      <c r="EJ34" s="512"/>
      <c r="EK34" s="512"/>
      <c r="EL34" s="76"/>
    </row>
    <row r="35" spans="1:142" s="25" customFormat="1" ht="12.75" customHeight="1" x14ac:dyDescent="0.2">
      <c r="A35" s="588"/>
      <c r="B35" s="588"/>
      <c r="C35" s="588"/>
      <c r="D35" s="588"/>
      <c r="E35" s="588"/>
      <c r="F35" s="588"/>
      <c r="G35" s="588"/>
      <c r="H35" s="588"/>
      <c r="I35" s="588"/>
      <c r="J35" s="588"/>
      <c r="K35" s="588"/>
      <c r="L35" s="588"/>
      <c r="M35" s="588"/>
      <c r="N35" s="588"/>
      <c r="O35" s="588"/>
      <c r="P35" s="588"/>
      <c r="Q35" s="588"/>
      <c r="R35" s="588"/>
      <c r="S35" s="588"/>
      <c r="T35" s="588"/>
      <c r="U35" s="588"/>
      <c r="V35" s="588"/>
      <c r="W35" s="588"/>
      <c r="X35" s="588"/>
      <c r="Y35" s="588"/>
      <c r="Z35" s="588"/>
      <c r="AA35" s="360"/>
      <c r="AB35" s="512"/>
      <c r="AC35" s="512"/>
      <c r="AD35" s="512"/>
      <c r="AE35" s="364"/>
      <c r="AF35" s="588" t="s">
        <v>351</v>
      </c>
      <c r="AG35" s="588"/>
      <c r="AH35" s="588"/>
      <c r="AI35" s="588"/>
      <c r="AJ35" s="588"/>
      <c r="AK35" s="588"/>
      <c r="AL35" s="588"/>
      <c r="AM35" s="588"/>
      <c r="AN35" s="588"/>
      <c r="AO35" s="588"/>
      <c r="AP35" s="360" t="s">
        <v>316</v>
      </c>
      <c r="AQ35" s="512"/>
      <c r="AR35" s="512"/>
      <c r="AS35" s="512"/>
      <c r="AT35" s="512"/>
      <c r="AU35" s="512"/>
      <c r="AV35" s="512"/>
      <c r="AW35" s="512"/>
      <c r="AX35" s="364"/>
      <c r="AY35" s="588" t="s">
        <v>317</v>
      </c>
      <c r="AZ35" s="588"/>
      <c r="BA35" s="588"/>
      <c r="BB35" s="588"/>
      <c r="BC35" s="588"/>
      <c r="BD35" s="588"/>
      <c r="BE35" s="588"/>
      <c r="BF35" s="588"/>
      <c r="BG35" s="588"/>
      <c r="BH35" s="360" t="s">
        <v>309</v>
      </c>
      <c r="BI35" s="512"/>
      <c r="BJ35" s="512"/>
      <c r="BK35" s="512"/>
      <c r="BL35" s="512"/>
      <c r="BM35" s="512"/>
      <c r="BN35" s="512"/>
      <c r="BO35" s="512"/>
      <c r="BP35" s="364"/>
      <c r="BQ35" s="588"/>
      <c r="BR35" s="588"/>
      <c r="BS35" s="588"/>
      <c r="BT35" s="588"/>
      <c r="BU35" s="588"/>
      <c r="BV35" s="588"/>
      <c r="BW35" s="588"/>
      <c r="BX35" s="588"/>
      <c r="BY35" s="588"/>
      <c r="BZ35" s="360" t="s">
        <v>356</v>
      </c>
      <c r="CA35" s="512"/>
      <c r="CB35" s="512"/>
      <c r="CC35" s="512"/>
      <c r="CD35" s="512"/>
      <c r="CE35" s="512"/>
      <c r="CF35" s="512"/>
      <c r="CG35" s="512"/>
      <c r="CH35" s="364"/>
      <c r="CI35" s="588" t="s">
        <v>351</v>
      </c>
      <c r="CJ35" s="588"/>
      <c r="CK35" s="588"/>
      <c r="CL35" s="588"/>
      <c r="CM35" s="588"/>
      <c r="CN35" s="588"/>
      <c r="CO35" s="588"/>
      <c r="CP35" s="588"/>
      <c r="CQ35" s="588"/>
      <c r="CR35" s="588"/>
      <c r="CS35" s="360" t="s">
        <v>316</v>
      </c>
      <c r="CT35" s="512"/>
      <c r="CU35" s="512"/>
      <c r="CV35" s="512"/>
      <c r="CW35" s="512"/>
      <c r="CX35" s="512"/>
      <c r="CY35" s="512"/>
      <c r="CZ35" s="512"/>
      <c r="DA35" s="364"/>
      <c r="DB35" s="588" t="s">
        <v>317</v>
      </c>
      <c r="DC35" s="588"/>
      <c r="DD35" s="588"/>
      <c r="DE35" s="588"/>
      <c r="DF35" s="588"/>
      <c r="DG35" s="588"/>
      <c r="DH35" s="588"/>
      <c r="DI35" s="588"/>
      <c r="DJ35" s="588"/>
      <c r="DK35" s="360" t="s">
        <v>309</v>
      </c>
      <c r="DL35" s="512"/>
      <c r="DM35" s="512"/>
      <c r="DN35" s="512"/>
      <c r="DO35" s="512"/>
      <c r="DP35" s="512"/>
      <c r="DQ35" s="512"/>
      <c r="DR35" s="512"/>
      <c r="DS35" s="364"/>
      <c r="DT35" s="588"/>
      <c r="DU35" s="588"/>
      <c r="DV35" s="588"/>
      <c r="DW35" s="588"/>
      <c r="DX35" s="588"/>
      <c r="DY35" s="588"/>
      <c r="DZ35" s="588"/>
      <c r="EA35" s="588"/>
      <c r="EB35" s="588"/>
      <c r="EC35" s="360" t="s">
        <v>356</v>
      </c>
      <c r="ED35" s="512"/>
      <c r="EE35" s="512"/>
      <c r="EF35" s="512"/>
      <c r="EG35" s="512"/>
      <c r="EH35" s="512"/>
      <c r="EI35" s="512"/>
      <c r="EJ35" s="512"/>
      <c r="EK35" s="512"/>
      <c r="EL35" s="76"/>
    </row>
    <row r="36" spans="1:142" s="25" customFormat="1" ht="12.75" customHeight="1" x14ac:dyDescent="0.2">
      <c r="A36" s="588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360"/>
      <c r="AB36" s="512"/>
      <c r="AC36" s="512"/>
      <c r="AD36" s="512"/>
      <c r="AE36" s="364"/>
      <c r="AF36" s="588" t="s">
        <v>352</v>
      </c>
      <c r="AG36" s="588"/>
      <c r="AH36" s="588"/>
      <c r="AI36" s="588"/>
      <c r="AJ36" s="588"/>
      <c r="AK36" s="588"/>
      <c r="AL36" s="588"/>
      <c r="AM36" s="588"/>
      <c r="AN36" s="588"/>
      <c r="AO36" s="588"/>
      <c r="AP36" s="360"/>
      <c r="AQ36" s="512"/>
      <c r="AR36" s="512"/>
      <c r="AS36" s="512"/>
      <c r="AT36" s="512"/>
      <c r="AU36" s="512"/>
      <c r="AV36" s="512"/>
      <c r="AW36" s="512"/>
      <c r="AX36" s="364"/>
      <c r="AY36" s="588" t="s">
        <v>318</v>
      </c>
      <c r="AZ36" s="588"/>
      <c r="BA36" s="588"/>
      <c r="BB36" s="588"/>
      <c r="BC36" s="588"/>
      <c r="BD36" s="588"/>
      <c r="BE36" s="588"/>
      <c r="BF36" s="588"/>
      <c r="BG36" s="588"/>
      <c r="BH36" s="360" t="s">
        <v>360</v>
      </c>
      <c r="BI36" s="512"/>
      <c r="BJ36" s="512"/>
      <c r="BK36" s="512"/>
      <c r="BL36" s="512"/>
      <c r="BM36" s="512"/>
      <c r="BN36" s="512"/>
      <c r="BO36" s="512"/>
      <c r="BP36" s="364"/>
      <c r="BQ36" s="588"/>
      <c r="BR36" s="588"/>
      <c r="BS36" s="588"/>
      <c r="BT36" s="588"/>
      <c r="BU36" s="588"/>
      <c r="BV36" s="588"/>
      <c r="BW36" s="588"/>
      <c r="BX36" s="588"/>
      <c r="BY36" s="588"/>
      <c r="BZ36" s="360" t="s">
        <v>61</v>
      </c>
      <c r="CA36" s="512"/>
      <c r="CB36" s="512"/>
      <c r="CC36" s="512"/>
      <c r="CD36" s="512"/>
      <c r="CE36" s="512"/>
      <c r="CF36" s="512"/>
      <c r="CG36" s="512"/>
      <c r="CH36" s="364"/>
      <c r="CI36" s="588" t="s">
        <v>352</v>
      </c>
      <c r="CJ36" s="588"/>
      <c r="CK36" s="588"/>
      <c r="CL36" s="588"/>
      <c r="CM36" s="588"/>
      <c r="CN36" s="588"/>
      <c r="CO36" s="588"/>
      <c r="CP36" s="588"/>
      <c r="CQ36" s="588"/>
      <c r="CR36" s="588"/>
      <c r="CS36" s="360"/>
      <c r="CT36" s="512"/>
      <c r="CU36" s="512"/>
      <c r="CV36" s="512"/>
      <c r="CW36" s="512"/>
      <c r="CX36" s="512"/>
      <c r="CY36" s="512"/>
      <c r="CZ36" s="512"/>
      <c r="DA36" s="364"/>
      <c r="DB36" s="588" t="s">
        <v>318</v>
      </c>
      <c r="DC36" s="588"/>
      <c r="DD36" s="588"/>
      <c r="DE36" s="588"/>
      <c r="DF36" s="588"/>
      <c r="DG36" s="588"/>
      <c r="DH36" s="588"/>
      <c r="DI36" s="588"/>
      <c r="DJ36" s="588"/>
      <c r="DK36" s="360" t="s">
        <v>360</v>
      </c>
      <c r="DL36" s="512"/>
      <c r="DM36" s="512"/>
      <c r="DN36" s="512"/>
      <c r="DO36" s="512"/>
      <c r="DP36" s="512"/>
      <c r="DQ36" s="512"/>
      <c r="DR36" s="512"/>
      <c r="DS36" s="364"/>
      <c r="DT36" s="588"/>
      <c r="DU36" s="588"/>
      <c r="DV36" s="588"/>
      <c r="DW36" s="588"/>
      <c r="DX36" s="588"/>
      <c r="DY36" s="588"/>
      <c r="DZ36" s="588"/>
      <c r="EA36" s="588"/>
      <c r="EB36" s="588"/>
      <c r="EC36" s="360" t="s">
        <v>61</v>
      </c>
      <c r="ED36" s="512"/>
      <c r="EE36" s="512"/>
      <c r="EF36" s="512"/>
      <c r="EG36" s="512"/>
      <c r="EH36" s="512"/>
      <c r="EI36" s="512"/>
      <c r="EJ36" s="512"/>
      <c r="EK36" s="512"/>
      <c r="EL36" s="76"/>
    </row>
    <row r="37" spans="1:142" s="25" customFormat="1" ht="12.75" customHeight="1" x14ac:dyDescent="0.2">
      <c r="A37" s="588"/>
      <c r="B37" s="588"/>
      <c r="C37" s="588"/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  <c r="X37" s="588"/>
      <c r="Y37" s="588"/>
      <c r="Z37" s="588"/>
      <c r="AA37" s="360"/>
      <c r="AB37" s="512"/>
      <c r="AC37" s="512"/>
      <c r="AD37" s="512"/>
      <c r="AE37" s="364"/>
      <c r="AF37" s="588" t="s">
        <v>353</v>
      </c>
      <c r="AG37" s="588"/>
      <c r="AH37" s="588"/>
      <c r="AI37" s="588"/>
      <c r="AJ37" s="588"/>
      <c r="AK37" s="588"/>
      <c r="AL37" s="588"/>
      <c r="AM37" s="588"/>
      <c r="AN37" s="588"/>
      <c r="AO37" s="588"/>
      <c r="AP37" s="360"/>
      <c r="AQ37" s="512"/>
      <c r="AR37" s="512"/>
      <c r="AS37" s="512"/>
      <c r="AT37" s="512"/>
      <c r="AU37" s="512"/>
      <c r="AV37" s="512"/>
      <c r="AW37" s="512"/>
      <c r="AX37" s="364"/>
      <c r="AY37" s="588"/>
      <c r="AZ37" s="588"/>
      <c r="BA37" s="588"/>
      <c r="BB37" s="588"/>
      <c r="BC37" s="588"/>
      <c r="BD37" s="588"/>
      <c r="BE37" s="588"/>
      <c r="BF37" s="588"/>
      <c r="BG37" s="588"/>
      <c r="BH37" s="360" t="s">
        <v>361</v>
      </c>
      <c r="BI37" s="512"/>
      <c r="BJ37" s="512"/>
      <c r="BK37" s="512"/>
      <c r="BL37" s="512"/>
      <c r="BM37" s="512"/>
      <c r="BN37" s="512"/>
      <c r="BO37" s="512"/>
      <c r="BP37" s="364"/>
      <c r="BQ37" s="588"/>
      <c r="BR37" s="588"/>
      <c r="BS37" s="588"/>
      <c r="BT37" s="588"/>
      <c r="BU37" s="588"/>
      <c r="BV37" s="588"/>
      <c r="BW37" s="588"/>
      <c r="BX37" s="588"/>
      <c r="BY37" s="588"/>
      <c r="BZ37" s="360"/>
      <c r="CA37" s="512"/>
      <c r="CB37" s="512"/>
      <c r="CC37" s="512"/>
      <c r="CD37" s="512"/>
      <c r="CE37" s="512"/>
      <c r="CF37" s="512"/>
      <c r="CG37" s="512"/>
      <c r="CH37" s="364"/>
      <c r="CI37" s="588" t="s">
        <v>353</v>
      </c>
      <c r="CJ37" s="588"/>
      <c r="CK37" s="588"/>
      <c r="CL37" s="588"/>
      <c r="CM37" s="588"/>
      <c r="CN37" s="588"/>
      <c r="CO37" s="588"/>
      <c r="CP37" s="588"/>
      <c r="CQ37" s="588"/>
      <c r="CR37" s="588"/>
      <c r="CS37" s="360"/>
      <c r="CT37" s="512"/>
      <c r="CU37" s="512"/>
      <c r="CV37" s="512"/>
      <c r="CW37" s="512"/>
      <c r="CX37" s="512"/>
      <c r="CY37" s="512"/>
      <c r="CZ37" s="512"/>
      <c r="DA37" s="364"/>
      <c r="DB37" s="588"/>
      <c r="DC37" s="588"/>
      <c r="DD37" s="588"/>
      <c r="DE37" s="588"/>
      <c r="DF37" s="588"/>
      <c r="DG37" s="588"/>
      <c r="DH37" s="588"/>
      <c r="DI37" s="588"/>
      <c r="DJ37" s="588"/>
      <c r="DK37" s="360" t="s">
        <v>361</v>
      </c>
      <c r="DL37" s="512"/>
      <c r="DM37" s="512"/>
      <c r="DN37" s="512"/>
      <c r="DO37" s="512"/>
      <c r="DP37" s="512"/>
      <c r="DQ37" s="512"/>
      <c r="DR37" s="512"/>
      <c r="DS37" s="364"/>
      <c r="DT37" s="588"/>
      <c r="DU37" s="588"/>
      <c r="DV37" s="588"/>
      <c r="DW37" s="588"/>
      <c r="DX37" s="588"/>
      <c r="DY37" s="588"/>
      <c r="DZ37" s="588"/>
      <c r="EA37" s="588"/>
      <c r="EB37" s="588"/>
      <c r="EC37" s="360"/>
      <c r="ED37" s="512"/>
      <c r="EE37" s="512"/>
      <c r="EF37" s="512"/>
      <c r="EG37" s="512"/>
      <c r="EH37" s="512"/>
      <c r="EI37" s="512"/>
      <c r="EJ37" s="512"/>
      <c r="EK37" s="512"/>
      <c r="EL37" s="76"/>
    </row>
    <row r="38" spans="1:142" s="25" customFormat="1" ht="12.75" customHeight="1" x14ac:dyDescent="0.2">
      <c r="A38" s="512"/>
      <c r="B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S38" s="512"/>
      <c r="T38" s="512"/>
      <c r="U38" s="512"/>
      <c r="V38" s="512"/>
      <c r="W38" s="512"/>
      <c r="X38" s="512"/>
      <c r="Y38" s="512"/>
      <c r="Z38" s="512"/>
      <c r="AA38" s="360"/>
      <c r="AB38" s="512"/>
      <c r="AC38" s="512"/>
      <c r="AD38" s="512"/>
      <c r="AE38" s="364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360"/>
      <c r="AQ38" s="512"/>
      <c r="AR38" s="512"/>
      <c r="AS38" s="512"/>
      <c r="AT38" s="512"/>
      <c r="AU38" s="512"/>
      <c r="AV38" s="512"/>
      <c r="AW38" s="512"/>
      <c r="AX38" s="364"/>
      <c r="AY38" s="512"/>
      <c r="AZ38" s="512"/>
      <c r="BA38" s="512"/>
      <c r="BB38" s="512"/>
      <c r="BC38" s="512"/>
      <c r="BD38" s="512"/>
      <c r="BE38" s="512"/>
      <c r="BF38" s="512"/>
      <c r="BG38" s="512"/>
      <c r="BH38" s="360" t="s">
        <v>362</v>
      </c>
      <c r="BI38" s="512"/>
      <c r="BJ38" s="512"/>
      <c r="BK38" s="512"/>
      <c r="BL38" s="512"/>
      <c r="BM38" s="512"/>
      <c r="BN38" s="512"/>
      <c r="BO38" s="512"/>
      <c r="BP38" s="364"/>
      <c r="BQ38" s="512"/>
      <c r="BR38" s="512"/>
      <c r="BS38" s="512"/>
      <c r="BT38" s="512"/>
      <c r="BU38" s="512"/>
      <c r="BV38" s="512"/>
      <c r="BW38" s="512"/>
      <c r="BX38" s="512"/>
      <c r="BY38" s="512"/>
      <c r="BZ38" s="360"/>
      <c r="CA38" s="512"/>
      <c r="CB38" s="512"/>
      <c r="CC38" s="512"/>
      <c r="CD38" s="512"/>
      <c r="CE38" s="512"/>
      <c r="CF38" s="512"/>
      <c r="CG38" s="512"/>
      <c r="CH38" s="364"/>
      <c r="CI38" s="512"/>
      <c r="CJ38" s="512"/>
      <c r="CK38" s="512"/>
      <c r="CL38" s="512"/>
      <c r="CM38" s="512"/>
      <c r="CN38" s="512"/>
      <c r="CO38" s="512"/>
      <c r="CP38" s="512"/>
      <c r="CQ38" s="512"/>
      <c r="CR38" s="512"/>
      <c r="CS38" s="360"/>
      <c r="CT38" s="512"/>
      <c r="CU38" s="512"/>
      <c r="CV38" s="512"/>
      <c r="CW38" s="512"/>
      <c r="CX38" s="512"/>
      <c r="CY38" s="512"/>
      <c r="CZ38" s="512"/>
      <c r="DA38" s="364"/>
      <c r="DB38" s="512"/>
      <c r="DC38" s="512"/>
      <c r="DD38" s="512"/>
      <c r="DE38" s="512"/>
      <c r="DF38" s="512"/>
      <c r="DG38" s="512"/>
      <c r="DH38" s="512"/>
      <c r="DI38" s="512"/>
      <c r="DJ38" s="512"/>
      <c r="DK38" s="360" t="s">
        <v>362</v>
      </c>
      <c r="DL38" s="512"/>
      <c r="DM38" s="512"/>
      <c r="DN38" s="512"/>
      <c r="DO38" s="512"/>
      <c r="DP38" s="512"/>
      <c r="DQ38" s="512"/>
      <c r="DR38" s="512"/>
      <c r="DS38" s="364"/>
      <c r="DT38" s="512"/>
      <c r="DU38" s="512"/>
      <c r="DV38" s="512"/>
      <c r="DW38" s="512"/>
      <c r="DX38" s="512"/>
      <c r="DY38" s="512"/>
      <c r="DZ38" s="512"/>
      <c r="EA38" s="512"/>
      <c r="EB38" s="512"/>
      <c r="EC38" s="360"/>
      <c r="ED38" s="512"/>
      <c r="EE38" s="512"/>
      <c r="EF38" s="512"/>
      <c r="EG38" s="512"/>
      <c r="EH38" s="512"/>
      <c r="EI38" s="512"/>
      <c r="EJ38" s="512"/>
      <c r="EK38" s="512"/>
      <c r="EL38" s="76"/>
    </row>
    <row r="39" spans="1:142" s="25" customFormat="1" ht="12.75" customHeight="1" x14ac:dyDescent="0.2">
      <c r="A39" s="512"/>
      <c r="B39" s="512"/>
      <c r="C39" s="512"/>
      <c r="D39" s="512"/>
      <c r="E39" s="512"/>
      <c r="F39" s="512"/>
      <c r="G39" s="512"/>
      <c r="H39" s="512"/>
      <c r="I39" s="512"/>
      <c r="J39" s="512"/>
      <c r="K39" s="512"/>
      <c r="L39" s="512"/>
      <c r="M39" s="512"/>
      <c r="N39" s="512"/>
      <c r="O39" s="512"/>
      <c r="P39" s="512"/>
      <c r="Q39" s="512"/>
      <c r="R39" s="512"/>
      <c r="S39" s="512"/>
      <c r="T39" s="512"/>
      <c r="U39" s="512"/>
      <c r="V39" s="512"/>
      <c r="W39" s="512"/>
      <c r="X39" s="512"/>
      <c r="Y39" s="512"/>
      <c r="Z39" s="512"/>
      <c r="AA39" s="360"/>
      <c r="AB39" s="512"/>
      <c r="AC39" s="512"/>
      <c r="AD39" s="512"/>
      <c r="AE39" s="364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360"/>
      <c r="AQ39" s="512"/>
      <c r="AR39" s="512"/>
      <c r="AS39" s="512"/>
      <c r="AT39" s="512"/>
      <c r="AU39" s="512"/>
      <c r="AV39" s="512"/>
      <c r="AW39" s="512"/>
      <c r="AX39" s="364"/>
      <c r="AY39" s="512"/>
      <c r="AZ39" s="512"/>
      <c r="BA39" s="512"/>
      <c r="BB39" s="512"/>
      <c r="BC39" s="512"/>
      <c r="BD39" s="512"/>
      <c r="BE39" s="512"/>
      <c r="BF39" s="512"/>
      <c r="BG39" s="512"/>
      <c r="BH39" s="360" t="s">
        <v>363</v>
      </c>
      <c r="BI39" s="512"/>
      <c r="BJ39" s="512"/>
      <c r="BK39" s="512"/>
      <c r="BL39" s="512"/>
      <c r="BM39" s="512"/>
      <c r="BN39" s="512"/>
      <c r="BO39" s="512"/>
      <c r="BP39" s="364"/>
      <c r="BQ39" s="512"/>
      <c r="BR39" s="512"/>
      <c r="BS39" s="512"/>
      <c r="BT39" s="512"/>
      <c r="BU39" s="512"/>
      <c r="BV39" s="512"/>
      <c r="BW39" s="512"/>
      <c r="BX39" s="512"/>
      <c r="BY39" s="512"/>
      <c r="BZ39" s="360"/>
      <c r="CA39" s="512"/>
      <c r="CB39" s="512"/>
      <c r="CC39" s="512"/>
      <c r="CD39" s="512"/>
      <c r="CE39" s="512"/>
      <c r="CF39" s="512"/>
      <c r="CG39" s="512"/>
      <c r="CH39" s="364"/>
      <c r="CI39" s="512"/>
      <c r="CJ39" s="512"/>
      <c r="CK39" s="512"/>
      <c r="CL39" s="512"/>
      <c r="CM39" s="512"/>
      <c r="CN39" s="512"/>
      <c r="CO39" s="512"/>
      <c r="CP39" s="512"/>
      <c r="CQ39" s="512"/>
      <c r="CR39" s="512"/>
      <c r="CS39" s="360"/>
      <c r="CT39" s="512"/>
      <c r="CU39" s="512"/>
      <c r="CV39" s="512"/>
      <c r="CW39" s="512"/>
      <c r="CX39" s="512"/>
      <c r="CY39" s="512"/>
      <c r="CZ39" s="512"/>
      <c r="DA39" s="364"/>
      <c r="DB39" s="512"/>
      <c r="DC39" s="512"/>
      <c r="DD39" s="512"/>
      <c r="DE39" s="512"/>
      <c r="DF39" s="512"/>
      <c r="DG39" s="512"/>
      <c r="DH39" s="512"/>
      <c r="DI39" s="512"/>
      <c r="DJ39" s="512"/>
      <c r="DK39" s="360" t="s">
        <v>363</v>
      </c>
      <c r="DL39" s="512"/>
      <c r="DM39" s="512"/>
      <c r="DN39" s="512"/>
      <c r="DO39" s="512"/>
      <c r="DP39" s="512"/>
      <c r="DQ39" s="512"/>
      <c r="DR39" s="512"/>
      <c r="DS39" s="364"/>
      <c r="DT39" s="512"/>
      <c r="DU39" s="512"/>
      <c r="DV39" s="512"/>
      <c r="DW39" s="512"/>
      <c r="DX39" s="512"/>
      <c r="DY39" s="512"/>
      <c r="DZ39" s="512"/>
      <c r="EA39" s="512"/>
      <c r="EB39" s="512"/>
      <c r="EC39" s="363"/>
      <c r="ED39" s="241"/>
      <c r="EE39" s="241"/>
      <c r="EF39" s="241"/>
      <c r="EG39" s="241"/>
      <c r="EH39" s="241"/>
      <c r="EI39" s="241"/>
      <c r="EJ39" s="241"/>
      <c r="EK39" s="241"/>
      <c r="EL39" s="76"/>
    </row>
    <row r="40" spans="1:142" s="25" customFormat="1" ht="13.5" thickBot="1" x14ac:dyDescent="0.25">
      <c r="A40" s="356">
        <v>1</v>
      </c>
      <c r="B40" s="357"/>
      <c r="C40" s="357"/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  <c r="AA40" s="347">
        <v>2</v>
      </c>
      <c r="AB40" s="347"/>
      <c r="AC40" s="347"/>
      <c r="AD40" s="347"/>
      <c r="AE40" s="347"/>
      <c r="AF40" s="347">
        <v>29</v>
      </c>
      <c r="AG40" s="347"/>
      <c r="AH40" s="347"/>
      <c r="AI40" s="347"/>
      <c r="AJ40" s="347"/>
      <c r="AK40" s="347"/>
      <c r="AL40" s="347"/>
      <c r="AM40" s="347"/>
      <c r="AN40" s="347"/>
      <c r="AO40" s="347"/>
      <c r="AP40" s="347">
        <v>30</v>
      </c>
      <c r="AQ40" s="347"/>
      <c r="AR40" s="347"/>
      <c r="AS40" s="347"/>
      <c r="AT40" s="347"/>
      <c r="AU40" s="347"/>
      <c r="AV40" s="347"/>
      <c r="AW40" s="347"/>
      <c r="AX40" s="347"/>
      <c r="AY40" s="347">
        <v>31</v>
      </c>
      <c r="AZ40" s="347"/>
      <c r="BA40" s="347"/>
      <c r="BB40" s="347"/>
      <c r="BC40" s="347"/>
      <c r="BD40" s="347"/>
      <c r="BE40" s="347"/>
      <c r="BF40" s="347"/>
      <c r="BG40" s="347"/>
      <c r="BH40" s="347">
        <v>32</v>
      </c>
      <c r="BI40" s="347"/>
      <c r="BJ40" s="347"/>
      <c r="BK40" s="347"/>
      <c r="BL40" s="347"/>
      <c r="BM40" s="347"/>
      <c r="BN40" s="347"/>
      <c r="BO40" s="347"/>
      <c r="BP40" s="347"/>
      <c r="BQ40" s="347">
        <v>33</v>
      </c>
      <c r="BR40" s="347"/>
      <c r="BS40" s="347"/>
      <c r="BT40" s="347"/>
      <c r="BU40" s="347"/>
      <c r="BV40" s="347"/>
      <c r="BW40" s="347"/>
      <c r="BX40" s="347"/>
      <c r="BY40" s="347"/>
      <c r="BZ40" s="347">
        <v>34</v>
      </c>
      <c r="CA40" s="347"/>
      <c r="CB40" s="347"/>
      <c r="CC40" s="347"/>
      <c r="CD40" s="347"/>
      <c r="CE40" s="347"/>
      <c r="CF40" s="347"/>
      <c r="CG40" s="347"/>
      <c r="CH40" s="347"/>
      <c r="CI40" s="347">
        <v>35</v>
      </c>
      <c r="CJ40" s="347"/>
      <c r="CK40" s="347"/>
      <c r="CL40" s="347"/>
      <c r="CM40" s="347"/>
      <c r="CN40" s="347"/>
      <c r="CO40" s="347"/>
      <c r="CP40" s="347"/>
      <c r="CQ40" s="347"/>
      <c r="CR40" s="347"/>
      <c r="CS40" s="347">
        <v>36</v>
      </c>
      <c r="CT40" s="347"/>
      <c r="CU40" s="347"/>
      <c r="CV40" s="347"/>
      <c r="CW40" s="347"/>
      <c r="CX40" s="347"/>
      <c r="CY40" s="347"/>
      <c r="CZ40" s="347"/>
      <c r="DA40" s="347"/>
      <c r="DB40" s="347">
        <v>37</v>
      </c>
      <c r="DC40" s="347"/>
      <c r="DD40" s="347"/>
      <c r="DE40" s="347"/>
      <c r="DF40" s="347"/>
      <c r="DG40" s="347"/>
      <c r="DH40" s="347"/>
      <c r="DI40" s="347"/>
      <c r="DJ40" s="347"/>
      <c r="DK40" s="347">
        <v>38</v>
      </c>
      <c r="DL40" s="347"/>
      <c r="DM40" s="347"/>
      <c r="DN40" s="347"/>
      <c r="DO40" s="347"/>
      <c r="DP40" s="347"/>
      <c r="DQ40" s="347"/>
      <c r="DR40" s="347"/>
      <c r="DS40" s="347"/>
      <c r="DT40" s="347">
        <v>39</v>
      </c>
      <c r="DU40" s="347"/>
      <c r="DV40" s="347"/>
      <c r="DW40" s="347"/>
      <c r="DX40" s="347"/>
      <c r="DY40" s="347"/>
      <c r="DZ40" s="347"/>
      <c r="EA40" s="347"/>
      <c r="EB40" s="347"/>
      <c r="EC40" s="347">
        <v>40</v>
      </c>
      <c r="ED40" s="347"/>
      <c r="EE40" s="347"/>
      <c r="EF40" s="347"/>
      <c r="EG40" s="347"/>
      <c r="EH40" s="347"/>
      <c r="EI40" s="347"/>
      <c r="EJ40" s="347"/>
      <c r="EK40" s="348"/>
      <c r="EL40" s="76"/>
    </row>
    <row r="41" spans="1:142" s="25" customFormat="1" ht="12.75" customHeight="1" x14ac:dyDescent="0.2">
      <c r="A41" s="286" t="s">
        <v>876</v>
      </c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349" t="s">
        <v>40</v>
      </c>
      <c r="AB41" s="350"/>
      <c r="AC41" s="350"/>
      <c r="AD41" s="350"/>
      <c r="AE41" s="350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  <c r="CB41" s="528"/>
      <c r="CC41" s="528"/>
      <c r="CD41" s="528"/>
      <c r="CE41" s="528"/>
      <c r="CF41" s="528"/>
      <c r="CG41" s="528"/>
      <c r="CH41" s="528"/>
      <c r="CI41" s="528"/>
      <c r="CJ41" s="528"/>
      <c r="CK41" s="528"/>
      <c r="CL41" s="528"/>
      <c r="CM41" s="528"/>
      <c r="CN41" s="528"/>
      <c r="CO41" s="528"/>
      <c r="CP41" s="528"/>
      <c r="CQ41" s="528"/>
      <c r="CR41" s="528"/>
      <c r="CS41" s="528"/>
      <c r="CT41" s="528"/>
      <c r="CU41" s="528"/>
      <c r="CV41" s="528"/>
      <c r="CW41" s="528"/>
      <c r="CX41" s="528"/>
      <c r="CY41" s="528"/>
      <c r="CZ41" s="528"/>
      <c r="DA41" s="528"/>
      <c r="DB41" s="528"/>
      <c r="DC41" s="528"/>
      <c r="DD41" s="528"/>
      <c r="DE41" s="528"/>
      <c r="DF41" s="528"/>
      <c r="DG41" s="528"/>
      <c r="DH41" s="528"/>
      <c r="DI41" s="528"/>
      <c r="DJ41" s="528"/>
      <c r="DK41" s="528"/>
      <c r="DL41" s="528"/>
      <c r="DM41" s="528"/>
      <c r="DN41" s="528"/>
      <c r="DO41" s="528"/>
      <c r="DP41" s="528"/>
      <c r="DQ41" s="528"/>
      <c r="DR41" s="528"/>
      <c r="DS41" s="528"/>
      <c r="DT41" s="528"/>
      <c r="DU41" s="528"/>
      <c r="DV41" s="528"/>
      <c r="DW41" s="528"/>
      <c r="DX41" s="528"/>
      <c r="DY41" s="528"/>
      <c r="DZ41" s="528"/>
      <c r="EA41" s="528"/>
      <c r="EB41" s="528"/>
      <c r="EC41" s="528"/>
      <c r="ED41" s="528"/>
      <c r="EE41" s="528"/>
      <c r="EF41" s="528"/>
      <c r="EG41" s="528"/>
      <c r="EH41" s="528"/>
      <c r="EI41" s="528"/>
      <c r="EJ41" s="528"/>
      <c r="EK41" s="529"/>
    </row>
    <row r="42" spans="1:142" s="25" customFormat="1" ht="12.75" customHeight="1" x14ac:dyDescent="0.2">
      <c r="A42" s="327" t="s">
        <v>276</v>
      </c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327"/>
      <c r="AA42" s="305" t="s">
        <v>281</v>
      </c>
      <c r="AB42" s="306"/>
      <c r="AC42" s="306"/>
      <c r="AD42" s="306"/>
      <c r="AE42" s="306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3"/>
    </row>
    <row r="43" spans="1:142" s="25" customFormat="1" ht="12.75" customHeight="1" x14ac:dyDescent="0.2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305"/>
      <c r="AB43" s="306"/>
      <c r="AC43" s="306"/>
      <c r="AD43" s="306"/>
      <c r="AE43" s="306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3"/>
    </row>
    <row r="44" spans="1:142" s="25" customFormat="1" ht="12.75" customHeight="1" x14ac:dyDescent="0.2">
      <c r="A44" s="29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305"/>
      <c r="AB44" s="306"/>
      <c r="AC44" s="306"/>
      <c r="AD44" s="306"/>
      <c r="AE44" s="306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3"/>
    </row>
    <row r="45" spans="1:142" s="25" customFormat="1" ht="12.75" customHeight="1" x14ac:dyDescent="0.2">
      <c r="A45" s="290" t="s">
        <v>877</v>
      </c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305" t="s">
        <v>41</v>
      </c>
      <c r="AB45" s="306"/>
      <c r="AC45" s="306"/>
      <c r="AD45" s="306"/>
      <c r="AE45" s="306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3"/>
    </row>
    <row r="46" spans="1:142" s="25" customFormat="1" ht="12.75" customHeight="1" x14ac:dyDescent="0.2">
      <c r="A46" s="327" t="s">
        <v>276</v>
      </c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05" t="s">
        <v>280</v>
      </c>
      <c r="AB46" s="306"/>
      <c r="AC46" s="306"/>
      <c r="AD46" s="306"/>
      <c r="AE46" s="306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3"/>
    </row>
    <row r="47" spans="1:142" s="25" customFormat="1" ht="12.75" customHeight="1" x14ac:dyDescent="0.2">
      <c r="A47" s="290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305"/>
      <c r="AB47" s="306"/>
      <c r="AC47" s="306"/>
      <c r="AD47" s="306"/>
      <c r="AE47" s="306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3"/>
    </row>
    <row r="48" spans="1:142" s="25" customFormat="1" ht="12.75" customHeight="1" x14ac:dyDescent="0.2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305"/>
      <c r="AB48" s="306"/>
      <c r="AC48" s="306"/>
      <c r="AD48" s="306"/>
      <c r="AE48" s="306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3"/>
    </row>
    <row r="49" spans="1:141" s="25" customFormat="1" ht="12.75" customHeight="1" x14ac:dyDescent="0.2">
      <c r="A49" s="336" t="s">
        <v>278</v>
      </c>
      <c r="B49" s="336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05" t="s">
        <v>168</v>
      </c>
      <c r="AB49" s="306"/>
      <c r="AC49" s="306"/>
      <c r="AD49" s="306"/>
      <c r="AE49" s="306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3"/>
    </row>
    <row r="50" spans="1:141" s="25" customFormat="1" ht="12.75" customHeight="1" x14ac:dyDescent="0.2">
      <c r="A50" s="290" t="s">
        <v>878</v>
      </c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305"/>
      <c r="AB50" s="306"/>
      <c r="AC50" s="306"/>
      <c r="AD50" s="306"/>
      <c r="AE50" s="306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3"/>
    </row>
    <row r="51" spans="1:141" s="25" customFormat="1" ht="12.75" customHeight="1" x14ac:dyDescent="0.2">
      <c r="A51" s="327" t="s">
        <v>276</v>
      </c>
      <c r="B51" s="327"/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05" t="s">
        <v>421</v>
      </c>
      <c r="AB51" s="306"/>
      <c r="AC51" s="306"/>
      <c r="AD51" s="306"/>
      <c r="AE51" s="306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3"/>
    </row>
    <row r="52" spans="1:141" s="25" customFormat="1" ht="12.75" customHeight="1" x14ac:dyDescent="0.2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305"/>
      <c r="AB52" s="306"/>
      <c r="AC52" s="306"/>
      <c r="AD52" s="306"/>
      <c r="AE52" s="306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3"/>
    </row>
    <row r="53" spans="1:141" s="25" customFormat="1" ht="12.75" customHeight="1" x14ac:dyDescent="0.2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305"/>
      <c r="AB53" s="306"/>
      <c r="AC53" s="306"/>
      <c r="AD53" s="306"/>
      <c r="AE53" s="306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3"/>
    </row>
    <row r="54" spans="1:141" s="25" customFormat="1" ht="12.75" customHeight="1" thickBot="1" x14ac:dyDescent="0.25">
      <c r="A54" s="302" t="s">
        <v>38</v>
      </c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2" t="s">
        <v>42</v>
      </c>
      <c r="AB54" s="323"/>
      <c r="AC54" s="323"/>
      <c r="AD54" s="323"/>
      <c r="AE54" s="323"/>
      <c r="AF54" s="538"/>
      <c r="AG54" s="538"/>
      <c r="AH54" s="538"/>
      <c r="AI54" s="538"/>
      <c r="AJ54" s="538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38"/>
      <c r="AZ54" s="538"/>
      <c r="BA54" s="538"/>
      <c r="BB54" s="538"/>
      <c r="BC54" s="538"/>
      <c r="BD54" s="538"/>
      <c r="BE54" s="538"/>
      <c r="BF54" s="538"/>
      <c r="BG54" s="538"/>
      <c r="BH54" s="538"/>
      <c r="BI54" s="538"/>
      <c r="BJ54" s="538"/>
      <c r="BK54" s="538"/>
      <c r="BL54" s="538"/>
      <c r="BM54" s="538"/>
      <c r="BN54" s="538"/>
      <c r="BO54" s="538"/>
      <c r="BP54" s="538"/>
      <c r="BQ54" s="538"/>
      <c r="BR54" s="538"/>
      <c r="BS54" s="538"/>
      <c r="BT54" s="538"/>
      <c r="BU54" s="538"/>
      <c r="BV54" s="538"/>
      <c r="BW54" s="538"/>
      <c r="BX54" s="538"/>
      <c r="BY54" s="538"/>
      <c r="BZ54" s="538"/>
      <c r="CA54" s="538"/>
      <c r="CB54" s="538"/>
      <c r="CC54" s="538"/>
      <c r="CD54" s="538"/>
      <c r="CE54" s="538"/>
      <c r="CF54" s="538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538"/>
      <c r="CY54" s="538"/>
      <c r="CZ54" s="538"/>
      <c r="DA54" s="538"/>
      <c r="DB54" s="538"/>
      <c r="DC54" s="538"/>
      <c r="DD54" s="538"/>
      <c r="DE54" s="538"/>
      <c r="DF54" s="538"/>
      <c r="DG54" s="538"/>
      <c r="DH54" s="538"/>
      <c r="DI54" s="538"/>
      <c r="DJ54" s="538"/>
      <c r="DK54" s="538"/>
      <c r="DL54" s="538"/>
      <c r="DM54" s="538"/>
      <c r="DN54" s="538"/>
      <c r="DO54" s="538"/>
      <c r="DP54" s="538"/>
      <c r="DQ54" s="538"/>
      <c r="DR54" s="538"/>
      <c r="DS54" s="538"/>
      <c r="DT54" s="538"/>
      <c r="DU54" s="538"/>
      <c r="DV54" s="538"/>
      <c r="DW54" s="538"/>
      <c r="DX54" s="538"/>
      <c r="DY54" s="538"/>
      <c r="DZ54" s="538"/>
      <c r="EA54" s="538"/>
      <c r="EB54" s="538"/>
      <c r="EC54" s="538"/>
      <c r="ED54" s="538"/>
      <c r="EE54" s="538"/>
      <c r="EF54" s="538"/>
      <c r="EG54" s="538"/>
      <c r="EH54" s="538"/>
      <c r="EI54" s="538"/>
      <c r="EJ54" s="538"/>
      <c r="EK54" s="539"/>
    </row>
    <row r="55" spans="1:141" s="22" customFormat="1" ht="8.25" x14ac:dyDescent="0.15"/>
    <row r="56" spans="1:141" s="25" customFormat="1" ht="12.75" x14ac:dyDescent="0.2">
      <c r="A56" s="28" t="s">
        <v>45</v>
      </c>
    </row>
    <row r="57" spans="1:141" s="25" customFormat="1" ht="12.75" x14ac:dyDescent="0.2">
      <c r="A57" s="28" t="s">
        <v>50</v>
      </c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G57" s="288"/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Q57" s="288"/>
      <c r="CR57" s="288"/>
      <c r="CS57" s="288"/>
      <c r="CT57" s="288"/>
      <c r="CU57" s="288"/>
      <c r="CV57" s="288"/>
      <c r="CW57" s="288"/>
      <c r="CX57" s="288"/>
      <c r="CY57" s="288"/>
      <c r="CZ57" s="288"/>
      <c r="DA57" s="288"/>
      <c r="DB57" s="288"/>
      <c r="DC57" s="288"/>
      <c r="DD57" s="288"/>
      <c r="DE57" s="288"/>
      <c r="DF57" s="288"/>
      <c r="DG57" s="288"/>
      <c r="DH57" s="288"/>
      <c r="DI57" s="288"/>
      <c r="DJ57" s="288"/>
      <c r="DK57" s="288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</row>
    <row r="58" spans="1:141" s="24" customFormat="1" ht="10.5" x14ac:dyDescent="0.2">
      <c r="W58" s="287" t="s">
        <v>46</v>
      </c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G58" s="287" t="s">
        <v>47</v>
      </c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Q58" s="287" t="s">
        <v>48</v>
      </c>
      <c r="CR58" s="287"/>
      <c r="CS58" s="287"/>
      <c r="CT58" s="287"/>
      <c r="CU58" s="287"/>
      <c r="CV58" s="287"/>
      <c r="CW58" s="287"/>
      <c r="CX58" s="287"/>
      <c r="CY58" s="287"/>
      <c r="CZ58" s="287"/>
      <c r="DA58" s="287"/>
      <c r="DB58" s="287"/>
      <c r="DC58" s="287"/>
      <c r="DD58" s="287"/>
      <c r="DE58" s="287"/>
      <c r="DF58" s="287"/>
      <c r="DG58" s="287"/>
      <c r="DH58" s="287"/>
      <c r="DI58" s="287"/>
      <c r="DJ58" s="287"/>
      <c r="DK58" s="287"/>
      <c r="DL58" s="287"/>
      <c r="DM58" s="287"/>
      <c r="DN58" s="287"/>
      <c r="DO58" s="287"/>
      <c r="DP58" s="287"/>
      <c r="DQ58" s="287"/>
      <c r="DR58" s="287"/>
      <c r="DS58" s="287"/>
      <c r="DT58" s="287"/>
      <c r="DU58" s="287"/>
      <c r="DV58" s="287"/>
      <c r="DW58" s="287"/>
      <c r="DX58" s="287"/>
    </row>
    <row r="59" spans="1:141" s="25" customFormat="1" ht="12.75" x14ac:dyDescent="0.2">
      <c r="A59" s="28" t="s">
        <v>49</v>
      </c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G59" s="288"/>
      <c r="BH59" s="288"/>
      <c r="BI59" s="288"/>
      <c r="BJ59" s="288"/>
      <c r="BK59" s="288"/>
      <c r="BL59" s="288"/>
      <c r="BM59" s="288"/>
      <c r="BN59" s="288"/>
      <c r="BO59" s="288"/>
      <c r="BP59" s="288"/>
      <c r="BQ59" s="288"/>
      <c r="BR59" s="288"/>
      <c r="BS59" s="288"/>
      <c r="BT59" s="288"/>
      <c r="BU59" s="288"/>
      <c r="BV59" s="288"/>
      <c r="BW59" s="288"/>
      <c r="BX59" s="288"/>
      <c r="BY59" s="288"/>
      <c r="BZ59" s="288"/>
      <c r="CA59" s="288"/>
      <c r="CB59" s="288"/>
      <c r="CC59" s="288"/>
      <c r="CD59" s="288"/>
      <c r="CE59" s="288"/>
      <c r="CF59" s="288"/>
      <c r="CG59" s="288"/>
      <c r="CH59" s="288"/>
      <c r="CI59" s="288"/>
      <c r="CJ59" s="288"/>
      <c r="CK59" s="288"/>
      <c r="CL59" s="288"/>
      <c r="CM59" s="288"/>
      <c r="CN59" s="288"/>
      <c r="CQ59" s="284"/>
      <c r="CR59" s="284"/>
      <c r="CS59" s="284"/>
      <c r="CT59" s="284"/>
      <c r="CU59" s="284"/>
      <c r="CV59" s="284"/>
      <c r="CW59" s="284"/>
      <c r="CX59" s="284"/>
      <c r="CY59" s="284"/>
      <c r="CZ59" s="284"/>
      <c r="DA59" s="284"/>
      <c r="DB59" s="284"/>
      <c r="DC59" s="284"/>
      <c r="DD59" s="284"/>
      <c r="DE59" s="284"/>
      <c r="DF59" s="284"/>
      <c r="DG59" s="284"/>
      <c r="DH59" s="284"/>
      <c r="DI59" s="284"/>
      <c r="DJ59" s="284"/>
      <c r="DK59" s="284"/>
      <c r="DL59" s="284"/>
      <c r="DM59" s="284"/>
      <c r="DN59" s="284"/>
      <c r="DO59" s="284"/>
      <c r="DP59" s="284"/>
      <c r="DQ59" s="284"/>
      <c r="DR59" s="284"/>
      <c r="DS59" s="284"/>
      <c r="DT59" s="284"/>
      <c r="DU59" s="284"/>
      <c r="DV59" s="284"/>
      <c r="DW59" s="284"/>
      <c r="DX59" s="284"/>
    </row>
    <row r="60" spans="1:141" s="24" customFormat="1" ht="10.5" x14ac:dyDescent="0.2">
      <c r="W60" s="287" t="s">
        <v>46</v>
      </c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N60" s="287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  <c r="BG60" s="287" t="s">
        <v>87</v>
      </c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7"/>
      <c r="BY60" s="287"/>
      <c r="BZ60" s="287"/>
      <c r="CA60" s="287"/>
      <c r="CB60" s="287"/>
      <c r="CC60" s="287"/>
      <c r="CD60" s="287"/>
      <c r="CE60" s="287"/>
      <c r="CF60" s="287"/>
      <c r="CG60" s="287"/>
      <c r="CH60" s="287"/>
      <c r="CI60" s="287"/>
      <c r="CJ60" s="287"/>
      <c r="CK60" s="287"/>
      <c r="CL60" s="287"/>
      <c r="CM60" s="287"/>
      <c r="CN60" s="287"/>
      <c r="CQ60" s="287" t="s">
        <v>169</v>
      </c>
      <c r="CR60" s="287"/>
      <c r="CS60" s="287"/>
      <c r="CT60" s="287"/>
      <c r="CU60" s="287"/>
      <c r="CV60" s="287"/>
      <c r="CW60" s="287"/>
      <c r="CX60" s="287"/>
      <c r="CY60" s="287"/>
      <c r="CZ60" s="287"/>
      <c r="DA60" s="287"/>
      <c r="DB60" s="287"/>
      <c r="DC60" s="287"/>
      <c r="DD60" s="287"/>
      <c r="DE60" s="287"/>
      <c r="DF60" s="287"/>
      <c r="DG60" s="287"/>
      <c r="DH60" s="287"/>
      <c r="DI60" s="287"/>
      <c r="DJ60" s="287"/>
      <c r="DK60" s="287"/>
      <c r="DL60" s="287"/>
      <c r="DM60" s="287"/>
      <c r="DN60" s="287"/>
      <c r="DO60" s="287"/>
      <c r="DP60" s="287"/>
      <c r="DQ60" s="287"/>
      <c r="DR60" s="287"/>
      <c r="DS60" s="287"/>
      <c r="DT60" s="287"/>
      <c r="DU60" s="287"/>
      <c r="DV60" s="287"/>
      <c r="DW60" s="287"/>
      <c r="DX60" s="287"/>
    </row>
    <row r="61" spans="1:141" s="25" customFormat="1" ht="12.75" x14ac:dyDescent="0.2">
      <c r="A61" s="23" t="s">
        <v>51</v>
      </c>
      <c r="B61" s="284"/>
      <c r="C61" s="284"/>
      <c r="D61" s="284"/>
      <c r="E61" s="28" t="s">
        <v>52</v>
      </c>
      <c r="G61" s="288"/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5">
        <v>20</v>
      </c>
      <c r="S61" s="285"/>
      <c r="T61" s="285"/>
      <c r="U61" s="664"/>
      <c r="V61" s="664"/>
      <c r="W61" s="664"/>
      <c r="X61" s="28" t="s">
        <v>10</v>
      </c>
    </row>
  </sheetData>
  <customSheetViews>
    <customSheetView guid="{5B44D67A-4A8A-4B75-BA10-E8F24D4649E0}">
      <pane xSplit="88" ySplit="22" topLeftCell="CK42" activePane="bottomRight" state="frozen"/>
      <selection pane="bottomRight" activeCell="EL28" sqref="EL28:EL40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pane xSplit="88" ySplit="22" topLeftCell="CK42" activePane="bottomRight" state="frozen"/>
      <selection pane="bottomRight" activeCell="EL28" sqref="EL28:EL40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pane xSplit="88" ySplit="23" topLeftCell="CK42" activePane="bottomRight" state="frozen"/>
      <selection pane="bottomRight" activeCell="EL28" sqref="EL28:EL40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68">
    <mergeCell ref="W60:BD60"/>
    <mergeCell ref="BG60:CN60"/>
    <mergeCell ref="CQ60:DX60"/>
    <mergeCell ref="B61:D61"/>
    <mergeCell ref="G61:Q61"/>
    <mergeCell ref="R61:T61"/>
    <mergeCell ref="U61:W61"/>
    <mergeCell ref="W58:BD58"/>
    <mergeCell ref="BG58:CN58"/>
    <mergeCell ref="CQ58:DX58"/>
    <mergeCell ref="W59:BD59"/>
    <mergeCell ref="BG59:CN59"/>
    <mergeCell ref="CQ59:DX59"/>
    <mergeCell ref="W57:BD57"/>
    <mergeCell ref="BG57:CN57"/>
    <mergeCell ref="CQ57:DX57"/>
    <mergeCell ref="CI54:CR54"/>
    <mergeCell ref="CS54:DA54"/>
    <mergeCell ref="DB54:DJ54"/>
    <mergeCell ref="DK54:DS54"/>
    <mergeCell ref="DT54:EB54"/>
    <mergeCell ref="EC54:EK54"/>
    <mergeCell ref="A54:Z54"/>
    <mergeCell ref="AA54:AE54"/>
    <mergeCell ref="AF54:AO54"/>
    <mergeCell ref="AP54:AX54"/>
    <mergeCell ref="AY54:BG54"/>
    <mergeCell ref="BH54:BP54"/>
    <mergeCell ref="BQ54:BY54"/>
    <mergeCell ref="BZ54:CH54"/>
    <mergeCell ref="DT51:EB52"/>
    <mergeCell ref="EC51:EK52"/>
    <mergeCell ref="A52:Z52"/>
    <mergeCell ref="A53:Z53"/>
    <mergeCell ref="AA53:AE53"/>
    <mergeCell ref="AF53:AO53"/>
    <mergeCell ref="AP53:AX53"/>
    <mergeCell ref="AY53:BG53"/>
    <mergeCell ref="BH53:BP53"/>
    <mergeCell ref="BH51:BP52"/>
    <mergeCell ref="BQ51:BY52"/>
    <mergeCell ref="BZ51:CH52"/>
    <mergeCell ref="CI51:CR52"/>
    <mergeCell ref="CS51:DA52"/>
    <mergeCell ref="DB51:DJ52"/>
    <mergeCell ref="DT53:EB53"/>
    <mergeCell ref="EC53:EK53"/>
    <mergeCell ref="BQ53:BY53"/>
    <mergeCell ref="A51:Z51"/>
    <mergeCell ref="AA51:AE52"/>
    <mergeCell ref="AF51:AO52"/>
    <mergeCell ref="AP51:AX52"/>
    <mergeCell ref="AY51:BG52"/>
    <mergeCell ref="CI49:CR50"/>
    <mergeCell ref="CS49:DA50"/>
    <mergeCell ref="DB49:DJ50"/>
    <mergeCell ref="BZ53:CH53"/>
    <mergeCell ref="CI53:CR53"/>
    <mergeCell ref="CS53:DA53"/>
    <mergeCell ref="DB53:DJ53"/>
    <mergeCell ref="DK49:DS50"/>
    <mergeCell ref="DK53:DS53"/>
    <mergeCell ref="DK51:DS52"/>
    <mergeCell ref="DT49:EB50"/>
    <mergeCell ref="EC49:EK50"/>
    <mergeCell ref="DT48:EB48"/>
    <mergeCell ref="EC48:EK48"/>
    <mergeCell ref="A49:Z49"/>
    <mergeCell ref="AA49:AE50"/>
    <mergeCell ref="AF49:AO50"/>
    <mergeCell ref="AP49:AX50"/>
    <mergeCell ref="AY49:BG50"/>
    <mergeCell ref="BH49:BP50"/>
    <mergeCell ref="BQ49:BY50"/>
    <mergeCell ref="BZ49:CH50"/>
    <mergeCell ref="BQ48:BY48"/>
    <mergeCell ref="BZ48:CH48"/>
    <mergeCell ref="CI48:CR48"/>
    <mergeCell ref="CS48:DA48"/>
    <mergeCell ref="DB48:DJ48"/>
    <mergeCell ref="A50:Z50"/>
    <mergeCell ref="A48:Z48"/>
    <mergeCell ref="AA48:AE48"/>
    <mergeCell ref="AF48:AO48"/>
    <mergeCell ref="AP48:AX48"/>
    <mergeCell ref="AY48:BG48"/>
    <mergeCell ref="BH48:BP48"/>
    <mergeCell ref="A46:Z46"/>
    <mergeCell ref="AA46:AE47"/>
    <mergeCell ref="AF46:AO47"/>
    <mergeCell ref="AP46:AX47"/>
    <mergeCell ref="AY46:BG47"/>
    <mergeCell ref="DK46:DS47"/>
    <mergeCell ref="DT46:EB47"/>
    <mergeCell ref="EC46:EK47"/>
    <mergeCell ref="A47:Z47"/>
    <mergeCell ref="CI46:CR47"/>
    <mergeCell ref="CS46:DA47"/>
    <mergeCell ref="DB46:DJ47"/>
    <mergeCell ref="BH46:BP47"/>
    <mergeCell ref="BQ46:BY47"/>
    <mergeCell ref="BZ46:CH47"/>
    <mergeCell ref="EC45:EK45"/>
    <mergeCell ref="DK48:DS48"/>
    <mergeCell ref="BZ45:CH45"/>
    <mergeCell ref="CI45:CR45"/>
    <mergeCell ref="BH44:BP44"/>
    <mergeCell ref="BQ44:BY44"/>
    <mergeCell ref="CI44:CR44"/>
    <mergeCell ref="CS44:DA44"/>
    <mergeCell ref="DB44:DJ44"/>
    <mergeCell ref="DK44:DS44"/>
    <mergeCell ref="DT44:EB44"/>
    <mergeCell ref="BH45:BP45"/>
    <mergeCell ref="BQ45:BY45"/>
    <mergeCell ref="AA42:AE43"/>
    <mergeCell ref="AF42:AO43"/>
    <mergeCell ref="AP42:AX43"/>
    <mergeCell ref="AY42:BG43"/>
    <mergeCell ref="BH42:BP43"/>
    <mergeCell ref="A43:Z43"/>
    <mergeCell ref="EC44:EK44"/>
    <mergeCell ref="BZ44:CH44"/>
    <mergeCell ref="CS45:DA45"/>
    <mergeCell ref="DB45:DJ45"/>
    <mergeCell ref="DK45:DS45"/>
    <mergeCell ref="DT45:EB45"/>
    <mergeCell ref="A45:Z45"/>
    <mergeCell ref="AA45:AE45"/>
    <mergeCell ref="AF45:AO45"/>
    <mergeCell ref="AP45:AX45"/>
    <mergeCell ref="AY45:BG45"/>
    <mergeCell ref="A44:Z44"/>
    <mergeCell ref="AA44:AE44"/>
    <mergeCell ref="AF44:AO44"/>
    <mergeCell ref="AP44:AX44"/>
    <mergeCell ref="AY44:BG44"/>
    <mergeCell ref="BQ42:BY43"/>
    <mergeCell ref="BZ42:CH43"/>
    <mergeCell ref="DT40:EB40"/>
    <mergeCell ref="EC40:EK40"/>
    <mergeCell ref="CI40:CR40"/>
    <mergeCell ref="CS40:DA40"/>
    <mergeCell ref="DB40:DJ40"/>
    <mergeCell ref="DK40:DS40"/>
    <mergeCell ref="DT42:EB43"/>
    <mergeCell ref="EC42:EK43"/>
    <mergeCell ref="CS41:DA41"/>
    <mergeCell ref="DB41:DJ41"/>
    <mergeCell ref="DK41:DS41"/>
    <mergeCell ref="DT41:EB41"/>
    <mergeCell ref="CI42:CR43"/>
    <mergeCell ref="CS42:DA43"/>
    <mergeCell ref="DB42:DJ43"/>
    <mergeCell ref="DK42:DS43"/>
    <mergeCell ref="AA41:AE41"/>
    <mergeCell ref="AF41:AO41"/>
    <mergeCell ref="AP41:AX41"/>
    <mergeCell ref="AY41:BG41"/>
    <mergeCell ref="BH41:BP41"/>
    <mergeCell ref="BQ41:BY41"/>
    <mergeCell ref="BZ41:CH41"/>
    <mergeCell ref="CI41:CR41"/>
    <mergeCell ref="EC41:EK41"/>
    <mergeCell ref="A42:Z42"/>
    <mergeCell ref="DT39:EB39"/>
    <mergeCell ref="EC39:EK39"/>
    <mergeCell ref="BQ39:BY39"/>
    <mergeCell ref="BZ39:CH39"/>
    <mergeCell ref="CI39:CR39"/>
    <mergeCell ref="CS39:DA39"/>
    <mergeCell ref="DB39:DJ39"/>
    <mergeCell ref="DK39:DS39"/>
    <mergeCell ref="A39:Z39"/>
    <mergeCell ref="AA39:AE39"/>
    <mergeCell ref="AF39:AO39"/>
    <mergeCell ref="AP39:AX39"/>
    <mergeCell ref="AY39:BG39"/>
    <mergeCell ref="BH39:BP39"/>
    <mergeCell ref="BQ40:BY40"/>
    <mergeCell ref="BZ40:CH40"/>
    <mergeCell ref="A40:Z40"/>
    <mergeCell ref="AA40:AE40"/>
    <mergeCell ref="AF40:AO40"/>
    <mergeCell ref="AP40:AX40"/>
    <mergeCell ref="AY40:BG40"/>
    <mergeCell ref="BH40:BP40"/>
    <mergeCell ref="A41:Z41"/>
    <mergeCell ref="CI38:CR38"/>
    <mergeCell ref="CS38:DA38"/>
    <mergeCell ref="DB38:DJ38"/>
    <mergeCell ref="DK38:DS38"/>
    <mergeCell ref="DT38:EB38"/>
    <mergeCell ref="EC38:EK38"/>
    <mergeCell ref="DT37:EB37"/>
    <mergeCell ref="EC37:EK37"/>
    <mergeCell ref="A38:Z38"/>
    <mergeCell ref="AA38:AE38"/>
    <mergeCell ref="AF38:AO38"/>
    <mergeCell ref="AP38:AX38"/>
    <mergeCell ref="AY38:BG38"/>
    <mergeCell ref="BH38:BP38"/>
    <mergeCell ref="BQ38:BY38"/>
    <mergeCell ref="BZ38:CH38"/>
    <mergeCell ref="BQ37:BY37"/>
    <mergeCell ref="BZ37:CH37"/>
    <mergeCell ref="CI37:CR37"/>
    <mergeCell ref="CS37:DA37"/>
    <mergeCell ref="DB37:DJ37"/>
    <mergeCell ref="DK37:DS37"/>
    <mergeCell ref="A37:Z37"/>
    <mergeCell ref="AA37:AE37"/>
    <mergeCell ref="AF37:AO37"/>
    <mergeCell ref="AP37:AX37"/>
    <mergeCell ref="AY37:BG37"/>
    <mergeCell ref="BH37:BP37"/>
    <mergeCell ref="CI36:CR36"/>
    <mergeCell ref="CS36:DA36"/>
    <mergeCell ref="DB36:DJ36"/>
    <mergeCell ref="DK36:DS36"/>
    <mergeCell ref="DT36:EB36"/>
    <mergeCell ref="EC36:EK36"/>
    <mergeCell ref="DT35:EB35"/>
    <mergeCell ref="EC35:EK35"/>
    <mergeCell ref="CI35:CR35"/>
    <mergeCell ref="CS35:DA35"/>
    <mergeCell ref="DB35:DJ35"/>
    <mergeCell ref="DK35:DS35"/>
    <mergeCell ref="A36:Z36"/>
    <mergeCell ref="AA36:AE36"/>
    <mergeCell ref="AF36:AO36"/>
    <mergeCell ref="AP36:AX36"/>
    <mergeCell ref="AY36:BG36"/>
    <mergeCell ref="BH36:BP36"/>
    <mergeCell ref="BQ36:BY36"/>
    <mergeCell ref="BZ36:CH36"/>
    <mergeCell ref="BQ35:BY35"/>
    <mergeCell ref="BZ35:CH35"/>
    <mergeCell ref="A35:Z35"/>
    <mergeCell ref="AA35:AE35"/>
    <mergeCell ref="AF35:AO35"/>
    <mergeCell ref="AP35:AX35"/>
    <mergeCell ref="AY35:BG35"/>
    <mergeCell ref="BH35:BP35"/>
    <mergeCell ref="BZ34:CH34"/>
    <mergeCell ref="CI34:CR34"/>
    <mergeCell ref="CS34:DA34"/>
    <mergeCell ref="DB34:DS34"/>
    <mergeCell ref="DT34:EB34"/>
    <mergeCell ref="EC34:EK34"/>
    <mergeCell ref="A34:Z34"/>
    <mergeCell ref="AA34:AE34"/>
    <mergeCell ref="AF34:AO34"/>
    <mergeCell ref="AP34:AX34"/>
    <mergeCell ref="AY34:BP34"/>
    <mergeCell ref="BQ34:BY34"/>
    <mergeCell ref="BZ33:CH33"/>
    <mergeCell ref="CI33:CR33"/>
    <mergeCell ref="CS33:DA33"/>
    <mergeCell ref="DB33:DS33"/>
    <mergeCell ref="DT33:EB33"/>
    <mergeCell ref="EC33:EK33"/>
    <mergeCell ref="A33:Z33"/>
    <mergeCell ref="AA33:AE33"/>
    <mergeCell ref="AF33:AO33"/>
    <mergeCell ref="AP33:AX33"/>
    <mergeCell ref="AY33:BP33"/>
    <mergeCell ref="BQ33:BY33"/>
    <mergeCell ref="BZ32:CH32"/>
    <mergeCell ref="CI32:CR32"/>
    <mergeCell ref="CS32:DA32"/>
    <mergeCell ref="DB32:DS32"/>
    <mergeCell ref="DT32:EB32"/>
    <mergeCell ref="EC32:EK32"/>
    <mergeCell ref="A30:Z30"/>
    <mergeCell ref="AA30:AE30"/>
    <mergeCell ref="AF30:CH30"/>
    <mergeCell ref="CI30:EK30"/>
    <mergeCell ref="A32:Z32"/>
    <mergeCell ref="AA32:AE32"/>
    <mergeCell ref="AF32:AO32"/>
    <mergeCell ref="AP32:AX32"/>
    <mergeCell ref="AY32:BP32"/>
    <mergeCell ref="BQ32:BY32"/>
    <mergeCell ref="AF31:CH31"/>
    <mergeCell ref="CI31:EK31"/>
    <mergeCell ref="A31:Z31"/>
    <mergeCell ref="AA31:AE31"/>
    <mergeCell ref="DT5:EB5"/>
    <mergeCell ref="DB6:DS6"/>
    <mergeCell ref="A28:Z28"/>
    <mergeCell ref="AA28:AE28"/>
    <mergeCell ref="AF28:EK28"/>
    <mergeCell ref="A29:Z29"/>
    <mergeCell ref="AA29:AE29"/>
    <mergeCell ref="AF29:EK29"/>
    <mergeCell ref="EC5:EK5"/>
    <mergeCell ref="DT26:EB26"/>
    <mergeCell ref="EC26:EK26"/>
    <mergeCell ref="A26:Z26"/>
    <mergeCell ref="AA26:AE26"/>
    <mergeCell ref="A25:Z25"/>
    <mergeCell ref="AA25:AE25"/>
    <mergeCell ref="AP25:AX25"/>
    <mergeCell ref="AY25:BG25"/>
    <mergeCell ref="BH25:BP25"/>
    <mergeCell ref="DK23:DS24"/>
    <mergeCell ref="DT23:EB24"/>
    <mergeCell ref="EC23:EK24"/>
    <mergeCell ref="A24:Z24"/>
    <mergeCell ref="BH23:BP24"/>
    <mergeCell ref="BQ23:BY24"/>
    <mergeCell ref="BZ4:CH4"/>
    <mergeCell ref="AY5:BP5"/>
    <mergeCell ref="CI4:CR4"/>
    <mergeCell ref="CS4:DA4"/>
    <mergeCell ref="DB4:DS4"/>
    <mergeCell ref="AY7:BG7"/>
    <mergeCell ref="BH7:BP7"/>
    <mergeCell ref="AY6:BP6"/>
    <mergeCell ref="DB5:DS5"/>
    <mergeCell ref="DB7:DJ7"/>
    <mergeCell ref="DK7:DS7"/>
    <mergeCell ref="CI5:CR5"/>
    <mergeCell ref="CS5:DA5"/>
    <mergeCell ref="BZ6:CH6"/>
    <mergeCell ref="BQ26:BY26"/>
    <mergeCell ref="BZ26:CH26"/>
    <mergeCell ref="CI26:CR26"/>
    <mergeCell ref="CS26:DA26"/>
    <mergeCell ref="DB26:DJ26"/>
    <mergeCell ref="DK26:DS26"/>
    <mergeCell ref="DT25:EB25"/>
    <mergeCell ref="EC25:EK25"/>
    <mergeCell ref="AF26:AO26"/>
    <mergeCell ref="AP26:AX26"/>
    <mergeCell ref="AY26:BG26"/>
    <mergeCell ref="BH26:BP26"/>
    <mergeCell ref="BQ25:BY25"/>
    <mergeCell ref="BZ25:CH25"/>
    <mergeCell ref="CI25:CR25"/>
    <mergeCell ref="CS25:DA25"/>
    <mergeCell ref="DB25:DJ25"/>
    <mergeCell ref="DK25:DS25"/>
    <mergeCell ref="AF25:AO25"/>
    <mergeCell ref="BZ23:CH24"/>
    <mergeCell ref="CI23:CR24"/>
    <mergeCell ref="CS23:DA24"/>
    <mergeCell ref="DB23:DJ24"/>
    <mergeCell ref="DT21:EB22"/>
    <mergeCell ref="EC21:EK22"/>
    <mergeCell ref="A22:Z22"/>
    <mergeCell ref="A23:Z23"/>
    <mergeCell ref="AA23:AE24"/>
    <mergeCell ref="AF23:AO24"/>
    <mergeCell ref="AP23:AX24"/>
    <mergeCell ref="AY23:BG24"/>
    <mergeCell ref="BQ21:BY22"/>
    <mergeCell ref="BZ21:CH22"/>
    <mergeCell ref="CI21:CR22"/>
    <mergeCell ref="CS21:DA22"/>
    <mergeCell ref="DB21:DJ22"/>
    <mergeCell ref="DK21:DS22"/>
    <mergeCell ref="DT20:EB20"/>
    <mergeCell ref="EC20:EK20"/>
    <mergeCell ref="A21:Z21"/>
    <mergeCell ref="AA21:AE22"/>
    <mergeCell ref="AF21:AO22"/>
    <mergeCell ref="AP21:AX22"/>
    <mergeCell ref="AY21:BG22"/>
    <mergeCell ref="BH21:BP22"/>
    <mergeCell ref="BQ20:BY20"/>
    <mergeCell ref="BZ20:CH20"/>
    <mergeCell ref="CI20:CR20"/>
    <mergeCell ref="CS20:DA20"/>
    <mergeCell ref="DB20:DJ20"/>
    <mergeCell ref="DK20:DS20"/>
    <mergeCell ref="A20:Z20"/>
    <mergeCell ref="AA20:AE20"/>
    <mergeCell ref="AF20:AO20"/>
    <mergeCell ref="AP20:AX20"/>
    <mergeCell ref="AY20:BG20"/>
    <mergeCell ref="BH20:BP20"/>
    <mergeCell ref="DK17:DS17"/>
    <mergeCell ref="DT17:EB17"/>
    <mergeCell ref="EC17:EK17"/>
    <mergeCell ref="A18:Z18"/>
    <mergeCell ref="AA18:AE19"/>
    <mergeCell ref="AF18:AO19"/>
    <mergeCell ref="AP18:AX19"/>
    <mergeCell ref="AY18:BG19"/>
    <mergeCell ref="BH17:BP17"/>
    <mergeCell ref="BQ17:BY17"/>
    <mergeCell ref="BZ17:CH17"/>
    <mergeCell ref="CI17:CR17"/>
    <mergeCell ref="CS17:DA17"/>
    <mergeCell ref="DB17:DJ17"/>
    <mergeCell ref="DK18:DS19"/>
    <mergeCell ref="DT18:EB19"/>
    <mergeCell ref="EC18:EK19"/>
    <mergeCell ref="A19:Z19"/>
    <mergeCell ref="BH18:BP19"/>
    <mergeCell ref="BQ18:BY19"/>
    <mergeCell ref="BZ18:CH19"/>
    <mergeCell ref="CI18:CR19"/>
    <mergeCell ref="CS18:DA19"/>
    <mergeCell ref="DB18:DJ19"/>
    <mergeCell ref="A17:Z17"/>
    <mergeCell ref="AA17:AE17"/>
    <mergeCell ref="AF17:AO17"/>
    <mergeCell ref="AP17:AX17"/>
    <mergeCell ref="AY17:BG17"/>
    <mergeCell ref="BH16:BP16"/>
    <mergeCell ref="BQ16:BY16"/>
    <mergeCell ref="BZ16:CH16"/>
    <mergeCell ref="CI16:CR16"/>
    <mergeCell ref="DT14:EB15"/>
    <mergeCell ref="EC14:EK15"/>
    <mergeCell ref="A15:Z15"/>
    <mergeCell ref="A16:Z16"/>
    <mergeCell ref="AA16:AE16"/>
    <mergeCell ref="AF16:AO16"/>
    <mergeCell ref="AP16:AX16"/>
    <mergeCell ref="AY16:BG16"/>
    <mergeCell ref="BQ14:BY15"/>
    <mergeCell ref="BZ14:CH15"/>
    <mergeCell ref="CI14:CR15"/>
    <mergeCell ref="CS14:DA15"/>
    <mergeCell ref="DB14:DJ15"/>
    <mergeCell ref="DK14:DS15"/>
    <mergeCell ref="DK16:DS16"/>
    <mergeCell ref="DT16:EB16"/>
    <mergeCell ref="EC16:EK16"/>
    <mergeCell ref="CS16:DA16"/>
    <mergeCell ref="DB16:DJ16"/>
    <mergeCell ref="A14:Z14"/>
    <mergeCell ref="AA14:AE15"/>
    <mergeCell ref="AF14:AO15"/>
    <mergeCell ref="AP14:AX15"/>
    <mergeCell ref="AY14:BG15"/>
    <mergeCell ref="BH14:BP15"/>
    <mergeCell ref="BQ13:BY13"/>
    <mergeCell ref="BZ13:CH13"/>
    <mergeCell ref="CI13:CR13"/>
    <mergeCell ref="DT12:EB12"/>
    <mergeCell ref="EC12:EK12"/>
    <mergeCell ref="A13:Z13"/>
    <mergeCell ref="AA13:AE13"/>
    <mergeCell ref="AF13:AO13"/>
    <mergeCell ref="AP13:AX13"/>
    <mergeCell ref="AY13:BG13"/>
    <mergeCell ref="BH13:BP13"/>
    <mergeCell ref="BQ12:BY12"/>
    <mergeCell ref="BZ12:CH12"/>
    <mergeCell ref="CI12:CR12"/>
    <mergeCell ref="CS12:DA12"/>
    <mergeCell ref="DB12:DJ12"/>
    <mergeCell ref="DK12:DS12"/>
    <mergeCell ref="A12:Z12"/>
    <mergeCell ref="AA12:AE12"/>
    <mergeCell ref="AF12:AO12"/>
    <mergeCell ref="AP12:AX12"/>
    <mergeCell ref="AY12:BG12"/>
    <mergeCell ref="BH12:BP12"/>
    <mergeCell ref="DT13:EB13"/>
    <mergeCell ref="EC13:EK13"/>
    <mergeCell ref="CS13:DA13"/>
    <mergeCell ref="DB13:DJ13"/>
    <mergeCell ref="DT11:EB11"/>
    <mergeCell ref="EC11:EK11"/>
    <mergeCell ref="BQ11:BY11"/>
    <mergeCell ref="BZ11:CH11"/>
    <mergeCell ref="CI11:CR11"/>
    <mergeCell ref="CS11:DA11"/>
    <mergeCell ref="DB11:DJ11"/>
    <mergeCell ref="DK11:DS11"/>
    <mergeCell ref="DK13:DS13"/>
    <mergeCell ref="DT10:EB10"/>
    <mergeCell ref="EC10:EK10"/>
    <mergeCell ref="CS10:DA10"/>
    <mergeCell ref="DB10:DJ10"/>
    <mergeCell ref="DK10:DS10"/>
    <mergeCell ref="A11:Z11"/>
    <mergeCell ref="AA11:AE11"/>
    <mergeCell ref="AF11:AO11"/>
    <mergeCell ref="AP11:AX11"/>
    <mergeCell ref="AY11:BG11"/>
    <mergeCell ref="BH11:BP11"/>
    <mergeCell ref="BQ10:BY10"/>
    <mergeCell ref="BZ10:CH10"/>
    <mergeCell ref="CI10:CR10"/>
    <mergeCell ref="A10:Z10"/>
    <mergeCell ref="AA10:AE10"/>
    <mergeCell ref="AF10:AO10"/>
    <mergeCell ref="AP10:AX10"/>
    <mergeCell ref="AY10:BG10"/>
    <mergeCell ref="BH10:BP10"/>
    <mergeCell ref="BQ9:BY9"/>
    <mergeCell ref="BZ9:CH9"/>
    <mergeCell ref="CI9:CR9"/>
    <mergeCell ref="DK8:DS8"/>
    <mergeCell ref="DT8:EB8"/>
    <mergeCell ref="EC8:EK8"/>
    <mergeCell ref="A9:Z9"/>
    <mergeCell ref="AA9:AE9"/>
    <mergeCell ref="AF9:AO9"/>
    <mergeCell ref="AP9:AX9"/>
    <mergeCell ref="AY9:BG9"/>
    <mergeCell ref="BH9:BP9"/>
    <mergeCell ref="BH8:BP8"/>
    <mergeCell ref="BQ8:BY8"/>
    <mergeCell ref="BZ8:CH8"/>
    <mergeCell ref="CI8:CR8"/>
    <mergeCell ref="CS8:DA8"/>
    <mergeCell ref="DB8:DJ8"/>
    <mergeCell ref="DT9:EB9"/>
    <mergeCell ref="EC9:EK9"/>
    <mergeCell ref="CS9:DA9"/>
    <mergeCell ref="DB9:DJ9"/>
    <mergeCell ref="DK9:DS9"/>
    <mergeCell ref="DT7:EB7"/>
    <mergeCell ref="EC7:EK7"/>
    <mergeCell ref="A8:Z8"/>
    <mergeCell ref="AA8:AE8"/>
    <mergeCell ref="AF8:AO8"/>
    <mergeCell ref="AP8:AX8"/>
    <mergeCell ref="AY8:BG8"/>
    <mergeCell ref="EC6:EK6"/>
    <mergeCell ref="A7:Z7"/>
    <mergeCell ref="AA7:AE7"/>
    <mergeCell ref="AF7:AO7"/>
    <mergeCell ref="AP7:AX7"/>
    <mergeCell ref="BQ7:BY7"/>
    <mergeCell ref="BZ7:CH7"/>
    <mergeCell ref="CI7:CR7"/>
    <mergeCell ref="CS7:DA7"/>
    <mergeCell ref="CI6:CR6"/>
    <mergeCell ref="CS6:DA6"/>
    <mergeCell ref="DT6:EB6"/>
    <mergeCell ref="A6:Z6"/>
    <mergeCell ref="AA6:AE6"/>
    <mergeCell ref="AF6:AO6"/>
    <mergeCell ref="AP6:AX6"/>
    <mergeCell ref="BQ6:BY6"/>
    <mergeCell ref="EC4:EK4"/>
    <mergeCell ref="A2:Z2"/>
    <mergeCell ref="AA2:AE2"/>
    <mergeCell ref="A3:Z3"/>
    <mergeCell ref="AA3:AE3"/>
    <mergeCell ref="AF3:CH3"/>
    <mergeCell ref="A1:Z1"/>
    <mergeCell ref="AA1:AE1"/>
    <mergeCell ref="A5:Z5"/>
    <mergeCell ref="AA5:AE5"/>
    <mergeCell ref="AF5:AO5"/>
    <mergeCell ref="BQ5:BY5"/>
    <mergeCell ref="BZ5:CH5"/>
    <mergeCell ref="A4:Z4"/>
    <mergeCell ref="AA4:AE4"/>
    <mergeCell ref="AF4:AO4"/>
    <mergeCell ref="DT4:EB4"/>
    <mergeCell ref="AF1:EK1"/>
    <mergeCell ref="AF2:EK2"/>
    <mergeCell ref="CI3:EK3"/>
    <mergeCell ref="AP5:AX5"/>
    <mergeCell ref="AY4:BP4"/>
    <mergeCell ref="AP4:AX4"/>
    <mergeCell ref="BQ4:BY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2401"/>
  <sheetViews>
    <sheetView showGridLines="0" zoomScale="85" zoomScaleNormal="85" workbookViewId="0">
      <selection activeCell="B119" sqref="B119"/>
    </sheetView>
  </sheetViews>
  <sheetFormatPr defaultColWidth="8.85546875" defaultRowHeight="12.75" customHeight="1" x14ac:dyDescent="0.2"/>
  <cols>
    <col min="1" max="1" width="16.42578125" style="127" customWidth="1"/>
    <col min="2" max="2" width="24.28515625" style="127" customWidth="1"/>
    <col min="3" max="3" width="15.85546875" style="127" customWidth="1"/>
    <col min="4" max="4" width="23" style="127" customWidth="1"/>
    <col min="5" max="6" width="18.7109375" style="127" customWidth="1"/>
    <col min="7" max="7" width="17.140625" style="127" customWidth="1"/>
    <col min="8" max="8" width="8.85546875" style="162" customWidth="1"/>
    <col min="9" max="9" width="8.85546875" style="127"/>
    <col min="10" max="10" width="19" style="127" customWidth="1"/>
    <col min="11" max="11" width="15.7109375" style="127" customWidth="1"/>
    <col min="12" max="12" width="18" style="127" customWidth="1"/>
    <col min="13" max="13" width="20.28515625" style="127" customWidth="1"/>
    <col min="14" max="16384" width="8.85546875" style="127"/>
  </cols>
  <sheetData>
    <row r="1" spans="1:13" ht="12.75" customHeight="1" x14ac:dyDescent="0.2">
      <c r="A1" s="126" t="s">
        <v>1387</v>
      </c>
      <c r="C1" s="128"/>
      <c r="D1" s="128"/>
      <c r="E1" s="129"/>
      <c r="F1" s="130"/>
      <c r="G1" s="131"/>
      <c r="H1" s="160"/>
    </row>
    <row r="2" spans="1:13" ht="12.75" customHeight="1" x14ac:dyDescent="0.2">
      <c r="A2" s="132" t="s">
        <v>1388</v>
      </c>
      <c r="C2" s="132"/>
      <c r="D2" s="132"/>
      <c r="E2" s="132"/>
      <c r="F2" s="132"/>
      <c r="G2" s="131"/>
      <c r="H2" s="160"/>
    </row>
    <row r="3" spans="1:13" ht="12.75" customHeight="1" x14ac:dyDescent="0.2">
      <c r="A3" s="131"/>
      <c r="C3" s="131"/>
      <c r="D3" s="131"/>
      <c r="E3" s="131"/>
      <c r="F3" s="131"/>
      <c r="G3" s="131"/>
      <c r="H3" s="160"/>
    </row>
    <row r="4" spans="1:13" ht="12.75" customHeight="1" x14ac:dyDescent="0.2">
      <c r="A4" s="131"/>
      <c r="C4" s="131"/>
      <c r="D4" s="131"/>
      <c r="E4" s="131"/>
      <c r="F4" s="131"/>
      <c r="G4" s="131"/>
      <c r="H4" s="160"/>
    </row>
    <row r="5" spans="1:13" ht="12.75" customHeight="1" x14ac:dyDescent="0.2">
      <c r="A5" s="133" t="s">
        <v>1389</v>
      </c>
      <c r="C5" s="134"/>
      <c r="D5" s="134"/>
      <c r="E5" s="131"/>
      <c r="F5" s="134"/>
      <c r="G5" s="135"/>
      <c r="H5" s="161"/>
    </row>
    <row r="6" spans="1:13" ht="12.75" customHeight="1" x14ac:dyDescent="0.2">
      <c r="A6" s="132"/>
      <c r="C6" s="131"/>
      <c r="D6" s="131"/>
      <c r="E6" s="131"/>
      <c r="F6" s="131"/>
      <c r="G6" s="131"/>
      <c r="H6" s="160"/>
    </row>
    <row r="7" spans="1:13" ht="12.75" customHeight="1" x14ac:dyDescent="0.2">
      <c r="A7" s="132" t="s">
        <v>1390</v>
      </c>
      <c r="C7" s="131"/>
      <c r="D7" s="131"/>
      <c r="E7" s="131"/>
      <c r="F7" s="131"/>
      <c r="G7" s="131"/>
      <c r="H7" s="160"/>
    </row>
    <row r="8" spans="1:13" ht="12.75" customHeight="1" x14ac:dyDescent="0.2">
      <c r="A8" s="132"/>
      <c r="B8" s="132"/>
      <c r="C8" s="131"/>
      <c r="D8" s="131"/>
      <c r="E8" s="131"/>
      <c r="F8" s="131"/>
      <c r="G8" s="131" t="b">
        <f>G9=J9+J10</f>
        <v>1</v>
      </c>
      <c r="H8" s="160"/>
      <c r="J8" s="149"/>
      <c r="K8" s="149"/>
    </row>
    <row r="9" spans="1:13" ht="12.75" customHeight="1" x14ac:dyDescent="0.2">
      <c r="A9" s="136"/>
      <c r="B9" s="136"/>
      <c r="G9" s="148">
        <f>SUM(G11:G5002)</f>
        <v>-8496304344.2399998</v>
      </c>
      <c r="J9" s="150">
        <f>SUM(G11:G2372)</f>
        <v>-10704963847.4</v>
      </c>
      <c r="L9" s="152">
        <v>9575003213.9799995</v>
      </c>
      <c r="M9" s="153">
        <f>L9+J9</f>
        <v>-1129960633.4200001</v>
      </c>
    </row>
    <row r="10" spans="1:13" ht="21" x14ac:dyDescent="0.2">
      <c r="A10" s="137" t="s">
        <v>1391</v>
      </c>
      <c r="B10" s="137" t="s">
        <v>11</v>
      </c>
      <c r="C10" s="137" t="s">
        <v>1392</v>
      </c>
      <c r="D10" s="137" t="s">
        <v>1393</v>
      </c>
      <c r="E10" s="137" t="s">
        <v>1394</v>
      </c>
      <c r="F10" s="137" t="s">
        <v>1395</v>
      </c>
      <c r="G10" s="138" t="s">
        <v>1396</v>
      </c>
      <c r="J10" s="150">
        <f>SUM(G2373:G2401)</f>
        <v>2208659503.1599998</v>
      </c>
      <c r="K10" s="151" t="s">
        <v>1484</v>
      </c>
    </row>
    <row r="11" spans="1:13" hidden="1" x14ac:dyDescent="0.2">
      <c r="A11" s="139" t="s">
        <v>196</v>
      </c>
      <c r="B11" s="139" t="s">
        <v>1371</v>
      </c>
      <c r="C11" s="139" t="s">
        <v>1397</v>
      </c>
      <c r="D11" s="139" t="s">
        <v>1398</v>
      </c>
      <c r="E11" s="139" t="s">
        <v>1399</v>
      </c>
      <c r="F11" s="139" t="s">
        <v>1400</v>
      </c>
      <c r="G11" s="140">
        <v>-1572133.44</v>
      </c>
      <c r="H11" s="162">
        <v>17</v>
      </c>
      <c r="J11" s="149"/>
      <c r="K11" s="149"/>
    </row>
    <row r="12" spans="1:13" hidden="1" x14ac:dyDescent="0.2">
      <c r="A12" s="139" t="s">
        <v>196</v>
      </c>
      <c r="B12" s="139" t="s">
        <v>1371</v>
      </c>
      <c r="C12" s="139" t="s">
        <v>1401</v>
      </c>
      <c r="D12" s="139" t="s">
        <v>1498</v>
      </c>
      <c r="E12" s="139" t="s">
        <v>1399</v>
      </c>
      <c r="F12" s="139" t="s">
        <v>1402</v>
      </c>
      <c r="G12" s="140">
        <v>-105160731.98</v>
      </c>
      <c r="J12" s="149"/>
      <c r="K12" s="149"/>
    </row>
    <row r="13" spans="1:13" hidden="1" x14ac:dyDescent="0.2">
      <c r="A13" s="139" t="s">
        <v>196</v>
      </c>
      <c r="B13" s="139" t="s">
        <v>1371</v>
      </c>
      <c r="C13" s="139" t="s">
        <v>1403</v>
      </c>
      <c r="D13" s="139" t="s">
        <v>1498</v>
      </c>
      <c r="E13" s="139" t="s">
        <v>1399</v>
      </c>
      <c r="F13" s="139" t="s">
        <v>1402</v>
      </c>
      <c r="G13" s="140">
        <v>-5781014.4900000002</v>
      </c>
      <c r="J13" s="149"/>
      <c r="K13" s="149"/>
    </row>
    <row r="14" spans="1:13" hidden="1" x14ac:dyDescent="0.2">
      <c r="A14" s="139" t="s">
        <v>196</v>
      </c>
      <c r="B14" s="139" t="s">
        <v>1371</v>
      </c>
      <c r="C14" s="139" t="s">
        <v>1397</v>
      </c>
      <c r="D14" s="139" t="s">
        <v>1398</v>
      </c>
      <c r="E14" s="139" t="s">
        <v>1404</v>
      </c>
      <c r="F14" s="139" t="s">
        <v>1400</v>
      </c>
      <c r="G14" s="140">
        <v>-19500</v>
      </c>
      <c r="H14" s="162">
        <v>17</v>
      </c>
      <c r="J14" s="149"/>
      <c r="K14" s="149"/>
    </row>
    <row r="15" spans="1:13" hidden="1" x14ac:dyDescent="0.2">
      <c r="A15" s="139" t="s">
        <v>196</v>
      </c>
      <c r="B15" s="139" t="s">
        <v>1371</v>
      </c>
      <c r="C15" s="139" t="s">
        <v>1405</v>
      </c>
      <c r="D15" s="139" t="s">
        <v>1406</v>
      </c>
      <c r="E15" s="139" t="s">
        <v>1404</v>
      </c>
      <c r="F15" s="139" t="s">
        <v>1407</v>
      </c>
      <c r="G15" s="140">
        <v>-14000</v>
      </c>
      <c r="J15" s="149"/>
      <c r="K15" s="149"/>
    </row>
    <row r="16" spans="1:13" hidden="1" x14ac:dyDescent="0.2">
      <c r="A16" s="139" t="s">
        <v>196</v>
      </c>
      <c r="B16" s="139" t="s">
        <v>1371</v>
      </c>
      <c r="C16" s="139" t="s">
        <v>1401</v>
      </c>
      <c r="D16" s="139" t="s">
        <v>1498</v>
      </c>
      <c r="E16" s="139" t="s">
        <v>1404</v>
      </c>
      <c r="F16" s="139" t="s">
        <v>1402</v>
      </c>
      <c r="G16" s="140">
        <v>-27000</v>
      </c>
      <c r="J16" s="149"/>
      <c r="K16" s="149"/>
    </row>
    <row r="17" spans="1:11" hidden="1" x14ac:dyDescent="0.2">
      <c r="A17" s="139" t="s">
        <v>201</v>
      </c>
      <c r="B17" s="139" t="s">
        <v>1371</v>
      </c>
      <c r="C17" s="139" t="s">
        <v>1397</v>
      </c>
      <c r="D17" s="139" t="s">
        <v>1398</v>
      </c>
      <c r="E17" s="139" t="s">
        <v>1408</v>
      </c>
      <c r="F17" s="139" t="s">
        <v>1400</v>
      </c>
      <c r="G17" s="140">
        <v>-471397.27</v>
      </c>
      <c r="H17" s="162">
        <v>17</v>
      </c>
      <c r="J17" s="149"/>
      <c r="K17" s="149"/>
    </row>
    <row r="18" spans="1:11" hidden="1" x14ac:dyDescent="0.2">
      <c r="A18" s="139" t="s">
        <v>201</v>
      </c>
      <c r="B18" s="139" t="s">
        <v>1371</v>
      </c>
      <c r="C18" s="139" t="s">
        <v>1401</v>
      </c>
      <c r="D18" s="139" t="s">
        <v>1498</v>
      </c>
      <c r="E18" s="139" t="s">
        <v>1408</v>
      </c>
      <c r="F18" s="139" t="s">
        <v>1402</v>
      </c>
      <c r="G18" s="140">
        <v>-33001232.129999999</v>
      </c>
      <c r="J18" s="149"/>
      <c r="K18" s="149"/>
    </row>
    <row r="19" spans="1:11" hidden="1" x14ac:dyDescent="0.2">
      <c r="A19" s="139" t="s">
        <v>196</v>
      </c>
      <c r="B19" s="139" t="s">
        <v>1371</v>
      </c>
      <c r="C19" s="139" t="s">
        <v>1401</v>
      </c>
      <c r="D19" s="139" t="s">
        <v>1498</v>
      </c>
      <c r="E19" s="139" t="s">
        <v>1409</v>
      </c>
      <c r="F19" s="139" t="s">
        <v>1402</v>
      </c>
      <c r="G19" s="140">
        <v>-1056216.78</v>
      </c>
      <c r="J19" s="149"/>
      <c r="K19" s="149"/>
    </row>
    <row r="20" spans="1:11" hidden="1" x14ac:dyDescent="0.2">
      <c r="A20" s="139" t="s">
        <v>196</v>
      </c>
      <c r="B20" s="139" t="s">
        <v>1371</v>
      </c>
      <c r="C20" s="139" t="s">
        <v>1403</v>
      </c>
      <c r="D20" s="139" t="s">
        <v>1498</v>
      </c>
      <c r="E20" s="139" t="s">
        <v>1409</v>
      </c>
      <c r="F20" s="139" t="s">
        <v>1402</v>
      </c>
      <c r="G20" s="140">
        <v>-504743.12</v>
      </c>
      <c r="J20" s="149"/>
      <c r="K20" s="149"/>
    </row>
    <row r="21" spans="1:11" hidden="1" x14ac:dyDescent="0.2">
      <c r="A21" s="139" t="s">
        <v>1112</v>
      </c>
      <c r="B21" s="139" t="s">
        <v>1371</v>
      </c>
      <c r="C21" s="139" t="s">
        <v>1397</v>
      </c>
      <c r="D21" s="139" t="s">
        <v>1398</v>
      </c>
      <c r="E21" s="139" t="s">
        <v>1410</v>
      </c>
      <c r="F21" s="139" t="s">
        <v>1400</v>
      </c>
      <c r="G21" s="140">
        <v>-6417.31</v>
      </c>
      <c r="H21" s="162">
        <v>17</v>
      </c>
      <c r="J21" s="149"/>
      <c r="K21" s="149"/>
    </row>
    <row r="22" spans="1:11" hidden="1" x14ac:dyDescent="0.2">
      <c r="A22" s="139" t="s">
        <v>1112</v>
      </c>
      <c r="B22" s="139" t="s">
        <v>1371</v>
      </c>
      <c r="C22" s="139" t="s">
        <v>1401</v>
      </c>
      <c r="D22" s="139" t="s">
        <v>1498</v>
      </c>
      <c r="E22" s="139" t="s">
        <v>1410</v>
      </c>
      <c r="F22" s="139" t="s">
        <v>1402</v>
      </c>
      <c r="G22" s="140">
        <v>-207151.35</v>
      </c>
      <c r="J22" s="149"/>
      <c r="K22" s="149"/>
    </row>
    <row r="23" spans="1:11" hidden="1" x14ac:dyDescent="0.2">
      <c r="A23" s="139" t="s">
        <v>1114</v>
      </c>
      <c r="B23" s="139" t="s">
        <v>1371</v>
      </c>
      <c r="C23" s="139" t="s">
        <v>1397</v>
      </c>
      <c r="D23" s="139" t="s">
        <v>1398</v>
      </c>
      <c r="E23" s="139" t="s">
        <v>1411</v>
      </c>
      <c r="F23" s="139" t="s">
        <v>1400</v>
      </c>
      <c r="G23" s="140">
        <v>-539563.19999999995</v>
      </c>
      <c r="H23" s="162">
        <v>17</v>
      </c>
      <c r="J23" s="149"/>
      <c r="K23" s="149"/>
    </row>
    <row r="24" spans="1:11" hidden="1" x14ac:dyDescent="0.2">
      <c r="A24" s="139" t="s">
        <v>1114</v>
      </c>
      <c r="B24" s="139" t="s">
        <v>1371</v>
      </c>
      <c r="C24" s="139" t="s">
        <v>1397</v>
      </c>
      <c r="D24" s="139" t="s">
        <v>1412</v>
      </c>
      <c r="E24" s="139" t="s">
        <v>1411</v>
      </c>
      <c r="F24" s="139" t="s">
        <v>1400</v>
      </c>
      <c r="G24" s="140">
        <v>-68916.320000000007</v>
      </c>
      <c r="H24" s="162">
        <v>17</v>
      </c>
      <c r="J24" s="149"/>
      <c r="K24" s="149"/>
    </row>
    <row r="25" spans="1:11" hidden="1" x14ac:dyDescent="0.2">
      <c r="A25" s="139" t="s">
        <v>1114</v>
      </c>
      <c r="B25" s="139" t="s">
        <v>1371</v>
      </c>
      <c r="C25" s="139" t="s">
        <v>1401</v>
      </c>
      <c r="D25" s="139" t="s">
        <v>1498</v>
      </c>
      <c r="E25" s="139" t="s">
        <v>1411</v>
      </c>
      <c r="F25" s="139" t="s">
        <v>1402</v>
      </c>
      <c r="G25" s="140">
        <v>-5877782.3899999997</v>
      </c>
      <c r="J25" s="149"/>
      <c r="K25" s="149"/>
    </row>
    <row r="26" spans="1:11" hidden="1" x14ac:dyDescent="0.2">
      <c r="A26" s="139" t="s">
        <v>1115</v>
      </c>
      <c r="B26" s="139" t="s">
        <v>1371</v>
      </c>
      <c r="C26" s="139" t="s">
        <v>1397</v>
      </c>
      <c r="D26" s="139" t="s">
        <v>1398</v>
      </c>
      <c r="E26" s="139" t="s">
        <v>1413</v>
      </c>
      <c r="F26" s="139" t="s">
        <v>1400</v>
      </c>
      <c r="G26" s="140">
        <v>-3661.08</v>
      </c>
      <c r="H26" s="162">
        <v>17</v>
      </c>
      <c r="J26" s="149"/>
      <c r="K26" s="149"/>
    </row>
    <row r="27" spans="1:11" hidden="1" x14ac:dyDescent="0.2">
      <c r="A27" s="139" t="s">
        <v>1116</v>
      </c>
      <c r="B27" s="139" t="s">
        <v>1371</v>
      </c>
      <c r="C27" s="139" t="s">
        <v>1397</v>
      </c>
      <c r="D27" s="139" t="s">
        <v>1398</v>
      </c>
      <c r="E27" s="139" t="s">
        <v>1414</v>
      </c>
      <c r="F27" s="139" t="s">
        <v>1400</v>
      </c>
      <c r="G27" s="140">
        <v>-183165.84</v>
      </c>
      <c r="H27" s="162">
        <v>17</v>
      </c>
      <c r="J27" s="149"/>
      <c r="K27" s="149"/>
    </row>
    <row r="28" spans="1:11" hidden="1" x14ac:dyDescent="0.2">
      <c r="A28" s="139" t="s">
        <v>1116</v>
      </c>
      <c r="B28" s="139" t="s">
        <v>1371</v>
      </c>
      <c r="C28" s="139" t="s">
        <v>1401</v>
      </c>
      <c r="D28" s="139" t="s">
        <v>1498</v>
      </c>
      <c r="E28" s="139" t="s">
        <v>1414</v>
      </c>
      <c r="F28" s="139" t="s">
        <v>1402</v>
      </c>
      <c r="G28" s="140">
        <v>-3374378.21</v>
      </c>
      <c r="J28" s="149"/>
      <c r="K28" s="149"/>
    </row>
    <row r="29" spans="1:11" hidden="1" x14ac:dyDescent="0.2">
      <c r="A29" s="139" t="s">
        <v>1117</v>
      </c>
      <c r="B29" s="139" t="s">
        <v>1371</v>
      </c>
      <c r="C29" s="139" t="s">
        <v>1397</v>
      </c>
      <c r="D29" s="139" t="s">
        <v>1398</v>
      </c>
      <c r="E29" s="139" t="s">
        <v>1415</v>
      </c>
      <c r="F29" s="139" t="s">
        <v>1400</v>
      </c>
      <c r="G29" s="140">
        <v>-352439.07</v>
      </c>
      <c r="H29" s="162">
        <v>17</v>
      </c>
      <c r="J29" s="149"/>
      <c r="K29" s="149"/>
    </row>
    <row r="30" spans="1:11" hidden="1" x14ac:dyDescent="0.2">
      <c r="A30" s="139" t="s">
        <v>1117</v>
      </c>
      <c r="B30" s="139" t="s">
        <v>1371</v>
      </c>
      <c r="C30" s="139" t="s">
        <v>1405</v>
      </c>
      <c r="D30" s="139" t="s">
        <v>1406</v>
      </c>
      <c r="E30" s="139" t="s">
        <v>1415</v>
      </c>
      <c r="F30" s="139" t="s">
        <v>1407</v>
      </c>
      <c r="G30" s="140">
        <v>-102126</v>
      </c>
      <c r="J30" s="149"/>
      <c r="K30" s="149"/>
    </row>
    <row r="31" spans="1:11" hidden="1" x14ac:dyDescent="0.2">
      <c r="A31" s="139" t="s">
        <v>1117</v>
      </c>
      <c r="B31" s="139" t="s">
        <v>1371</v>
      </c>
      <c r="C31" s="139" t="s">
        <v>1416</v>
      </c>
      <c r="D31" s="139" t="s">
        <v>1417</v>
      </c>
      <c r="E31" s="139" t="s">
        <v>1415</v>
      </c>
      <c r="F31" s="139" t="s">
        <v>1402</v>
      </c>
      <c r="G31" s="140">
        <v>-647000.64</v>
      </c>
      <c r="J31" s="149"/>
      <c r="K31" s="149"/>
    </row>
    <row r="32" spans="1:11" hidden="1" x14ac:dyDescent="0.2">
      <c r="A32" s="139" t="s">
        <v>1117</v>
      </c>
      <c r="B32" s="139" t="s">
        <v>1371</v>
      </c>
      <c r="C32" s="139" t="s">
        <v>1401</v>
      </c>
      <c r="D32" s="139" t="s">
        <v>1418</v>
      </c>
      <c r="E32" s="139" t="s">
        <v>1415</v>
      </c>
      <c r="F32" s="139" t="s">
        <v>1402</v>
      </c>
      <c r="G32" s="140">
        <v>-431333.76</v>
      </c>
      <c r="J32" s="149"/>
      <c r="K32" s="149"/>
    </row>
    <row r="33" spans="1:11" hidden="1" x14ac:dyDescent="0.2">
      <c r="A33" s="139" t="s">
        <v>1117</v>
      </c>
      <c r="B33" s="139" t="s">
        <v>1371</v>
      </c>
      <c r="C33" s="139" t="s">
        <v>1401</v>
      </c>
      <c r="D33" s="139" t="s">
        <v>1498</v>
      </c>
      <c r="E33" s="139" t="s">
        <v>1415</v>
      </c>
      <c r="F33" s="139" t="s">
        <v>1402</v>
      </c>
      <c r="G33" s="140">
        <v>-4962674.6900000004</v>
      </c>
      <c r="J33" s="149"/>
      <c r="K33" s="149"/>
    </row>
    <row r="34" spans="1:11" hidden="1" x14ac:dyDescent="0.2">
      <c r="A34" s="139" t="s">
        <v>1117</v>
      </c>
      <c r="B34" s="139" t="s">
        <v>1371</v>
      </c>
      <c r="C34" s="139" t="s">
        <v>1401</v>
      </c>
      <c r="D34" s="139" t="s">
        <v>1499</v>
      </c>
      <c r="E34" s="139" t="s">
        <v>1415</v>
      </c>
      <c r="F34" s="139" t="s">
        <v>1402</v>
      </c>
      <c r="G34" s="140">
        <v>-112673.60000000001</v>
      </c>
      <c r="J34" s="149"/>
      <c r="K34" s="149"/>
    </row>
    <row r="35" spans="1:11" hidden="1" x14ac:dyDescent="0.2">
      <c r="A35" s="139" t="s">
        <v>1117</v>
      </c>
      <c r="B35" s="139" t="s">
        <v>1371</v>
      </c>
      <c r="C35" s="139" t="s">
        <v>1401</v>
      </c>
      <c r="D35" s="139" t="s">
        <v>1498</v>
      </c>
      <c r="E35" s="139" t="s">
        <v>1419</v>
      </c>
      <c r="F35" s="139" t="s">
        <v>1402</v>
      </c>
      <c r="G35" s="140">
        <v>-16474.07</v>
      </c>
      <c r="J35" s="149"/>
      <c r="K35" s="149"/>
    </row>
    <row r="36" spans="1:11" hidden="1" x14ac:dyDescent="0.2">
      <c r="A36" s="139" t="s">
        <v>1117</v>
      </c>
      <c r="B36" s="139" t="s">
        <v>1371</v>
      </c>
      <c r="C36" s="139" t="s">
        <v>1401</v>
      </c>
      <c r="D36" s="139" t="s">
        <v>1499</v>
      </c>
      <c r="E36" s="139" t="s">
        <v>1419</v>
      </c>
      <c r="F36" s="139" t="s">
        <v>1402</v>
      </c>
      <c r="G36" s="140">
        <v>-6864</v>
      </c>
      <c r="J36" s="149"/>
      <c r="K36" s="149"/>
    </row>
    <row r="37" spans="1:11" hidden="1" x14ac:dyDescent="0.2">
      <c r="A37" s="139" t="s">
        <v>962</v>
      </c>
      <c r="B37" s="139" t="s">
        <v>1371</v>
      </c>
      <c r="C37" s="139" t="s">
        <v>1420</v>
      </c>
      <c r="D37" s="139" t="s">
        <v>1421</v>
      </c>
      <c r="E37" s="139" t="s">
        <v>1422</v>
      </c>
      <c r="F37" s="139" t="s">
        <v>1407</v>
      </c>
      <c r="G37" s="140">
        <v>-445374.8</v>
      </c>
      <c r="J37" s="149"/>
      <c r="K37" s="149"/>
    </row>
    <row r="38" spans="1:11" hidden="1" x14ac:dyDescent="0.2">
      <c r="A38" s="139" t="s">
        <v>962</v>
      </c>
      <c r="B38" s="139" t="s">
        <v>1371</v>
      </c>
      <c r="C38" s="139" t="s">
        <v>1401</v>
      </c>
      <c r="D38" s="139" t="s">
        <v>1498</v>
      </c>
      <c r="E38" s="139" t="s">
        <v>1440</v>
      </c>
      <c r="F38" s="139" t="s">
        <v>1402</v>
      </c>
      <c r="G38" s="140">
        <v>-5679.48</v>
      </c>
      <c r="J38" s="149"/>
      <c r="K38" s="149"/>
    </row>
    <row r="39" spans="1:11" hidden="1" x14ac:dyDescent="0.2">
      <c r="A39" s="139" t="s">
        <v>962</v>
      </c>
      <c r="B39" s="139" t="s">
        <v>1371</v>
      </c>
      <c r="C39" s="139" t="s">
        <v>1401</v>
      </c>
      <c r="D39" s="139" t="s">
        <v>1498</v>
      </c>
      <c r="E39" s="139" t="s">
        <v>1423</v>
      </c>
      <c r="F39" s="139" t="s">
        <v>1402</v>
      </c>
      <c r="G39" s="140">
        <v>-469292.31</v>
      </c>
      <c r="J39" s="149"/>
      <c r="K39" s="149"/>
    </row>
    <row r="40" spans="1:11" hidden="1" x14ac:dyDescent="0.2">
      <c r="A40" s="139" t="s">
        <v>962</v>
      </c>
      <c r="B40" s="139" t="s">
        <v>1371</v>
      </c>
      <c r="C40" s="139" t="s">
        <v>1401</v>
      </c>
      <c r="D40" s="139" t="s">
        <v>1498</v>
      </c>
      <c r="E40" s="139" t="s">
        <v>1424</v>
      </c>
      <c r="F40" s="139" t="s">
        <v>1402</v>
      </c>
      <c r="G40" s="140">
        <v>-116457.4</v>
      </c>
      <c r="J40" s="149"/>
      <c r="K40" s="149"/>
    </row>
    <row r="41" spans="1:11" hidden="1" x14ac:dyDescent="0.2">
      <c r="A41" s="139" t="s">
        <v>964</v>
      </c>
      <c r="B41" s="139" t="s">
        <v>1371</v>
      </c>
      <c r="C41" s="139" t="s">
        <v>1401</v>
      </c>
      <c r="D41" s="139" t="s">
        <v>1498</v>
      </c>
      <c r="E41" s="139" t="s">
        <v>1425</v>
      </c>
      <c r="F41" s="139" t="s">
        <v>1402</v>
      </c>
      <c r="G41" s="140">
        <v>-5751241</v>
      </c>
      <c r="J41" s="149"/>
      <c r="K41" s="149"/>
    </row>
    <row r="42" spans="1:11" hidden="1" x14ac:dyDescent="0.2">
      <c r="A42" s="139" t="s">
        <v>1118</v>
      </c>
      <c r="B42" s="139" t="s">
        <v>1371</v>
      </c>
      <c r="C42" s="139" t="s">
        <v>1397</v>
      </c>
      <c r="D42" s="139" t="s">
        <v>1398</v>
      </c>
      <c r="E42" s="139" t="s">
        <v>1428</v>
      </c>
      <c r="F42" s="139" t="s">
        <v>1400</v>
      </c>
      <c r="G42" s="140">
        <v>-1280117.29</v>
      </c>
      <c r="H42" s="162">
        <v>17</v>
      </c>
      <c r="J42" s="149"/>
      <c r="K42" s="149"/>
    </row>
    <row r="43" spans="1:11" hidden="1" x14ac:dyDescent="0.2">
      <c r="A43" s="139" t="s">
        <v>1118</v>
      </c>
      <c r="B43" s="139" t="s">
        <v>1371</v>
      </c>
      <c r="C43" s="139" t="s">
        <v>1397</v>
      </c>
      <c r="D43" s="139" t="s">
        <v>1429</v>
      </c>
      <c r="E43" s="139" t="s">
        <v>1428</v>
      </c>
      <c r="F43" s="139" t="s">
        <v>1400</v>
      </c>
      <c r="G43" s="140">
        <v>-40000</v>
      </c>
      <c r="H43" s="162">
        <v>17</v>
      </c>
      <c r="J43" s="149"/>
      <c r="K43" s="149"/>
    </row>
    <row r="44" spans="1:11" hidden="1" x14ac:dyDescent="0.2">
      <c r="A44" s="139" t="s">
        <v>1118</v>
      </c>
      <c r="B44" s="139" t="s">
        <v>1371</v>
      </c>
      <c r="C44" s="139" t="s">
        <v>1401</v>
      </c>
      <c r="D44" s="139" t="s">
        <v>1498</v>
      </c>
      <c r="E44" s="139" t="s">
        <v>1428</v>
      </c>
      <c r="F44" s="139" t="s">
        <v>1402</v>
      </c>
      <c r="G44" s="140">
        <v>-227625</v>
      </c>
      <c r="J44" s="149"/>
      <c r="K44" s="149"/>
    </row>
    <row r="45" spans="1:11" hidden="1" x14ac:dyDescent="0.2">
      <c r="A45" s="139" t="s">
        <v>1118</v>
      </c>
      <c r="B45" s="139" t="s">
        <v>1371</v>
      </c>
      <c r="C45" s="139" t="s">
        <v>1500</v>
      </c>
      <c r="D45" s="139" t="s">
        <v>1498</v>
      </c>
      <c r="E45" s="139" t="s">
        <v>1428</v>
      </c>
      <c r="F45" s="139" t="s">
        <v>1407</v>
      </c>
      <c r="G45" s="140">
        <v>-878589.55</v>
      </c>
      <c r="J45" s="149"/>
      <c r="K45" s="149"/>
    </row>
    <row r="46" spans="1:11" x14ac:dyDescent="0.2">
      <c r="A46" s="139" t="s">
        <v>1118</v>
      </c>
      <c r="B46" s="139" t="s">
        <v>1371</v>
      </c>
      <c r="C46" s="139" t="s">
        <v>1401</v>
      </c>
      <c r="D46" s="139" t="s">
        <v>1498</v>
      </c>
      <c r="E46" s="139" t="s">
        <v>1431</v>
      </c>
      <c r="F46" s="139" t="s">
        <v>1402</v>
      </c>
      <c r="G46" s="140">
        <v>-121065</v>
      </c>
      <c r="J46" s="149"/>
      <c r="K46" s="149"/>
    </row>
    <row r="47" spans="1:11" x14ac:dyDescent="0.2">
      <c r="A47" s="139" t="s">
        <v>1118</v>
      </c>
      <c r="B47" s="139" t="s">
        <v>1371</v>
      </c>
      <c r="C47" s="139" t="s">
        <v>1401</v>
      </c>
      <c r="D47" s="139" t="s">
        <v>1498</v>
      </c>
      <c r="E47" s="139" t="s">
        <v>1438</v>
      </c>
      <c r="F47" s="139" t="s">
        <v>1402</v>
      </c>
      <c r="G47" s="140">
        <v>-64100</v>
      </c>
      <c r="J47" s="149"/>
      <c r="K47" s="149"/>
    </row>
    <row r="48" spans="1:11" x14ac:dyDescent="0.2">
      <c r="A48" s="139" t="s">
        <v>1118</v>
      </c>
      <c r="B48" s="139" t="s">
        <v>1371</v>
      </c>
      <c r="C48" s="139" t="s">
        <v>1397</v>
      </c>
      <c r="D48" s="139" t="s">
        <v>1398</v>
      </c>
      <c r="E48" s="139" t="s">
        <v>1432</v>
      </c>
      <c r="F48" s="139" t="s">
        <v>1400</v>
      </c>
      <c r="G48" s="140">
        <v>-404274.62</v>
      </c>
      <c r="H48" s="162">
        <v>17</v>
      </c>
      <c r="J48" s="149"/>
      <c r="K48" s="149"/>
    </row>
    <row r="49" spans="1:11" x14ac:dyDescent="0.2">
      <c r="A49" s="139" t="s">
        <v>1118</v>
      </c>
      <c r="B49" s="139" t="s">
        <v>1371</v>
      </c>
      <c r="C49" s="139" t="s">
        <v>1401</v>
      </c>
      <c r="D49" s="139" t="s">
        <v>1406</v>
      </c>
      <c r="E49" s="139" t="s">
        <v>1432</v>
      </c>
      <c r="F49" s="139" t="s">
        <v>1402</v>
      </c>
      <c r="G49" s="140">
        <v>-366637</v>
      </c>
      <c r="J49" s="149"/>
      <c r="K49" s="149"/>
    </row>
    <row r="50" spans="1:11" x14ac:dyDescent="0.2">
      <c r="A50" s="139" t="s">
        <v>1118</v>
      </c>
      <c r="B50" s="139" t="s">
        <v>1371</v>
      </c>
      <c r="C50" s="139" t="s">
        <v>1401</v>
      </c>
      <c r="D50" s="139" t="s">
        <v>1498</v>
      </c>
      <c r="E50" s="139" t="s">
        <v>1432</v>
      </c>
      <c r="F50" s="139" t="s">
        <v>1402</v>
      </c>
      <c r="G50" s="140">
        <v>-532032.92000000004</v>
      </c>
      <c r="J50" s="149"/>
      <c r="K50" s="149"/>
    </row>
    <row r="51" spans="1:11" x14ac:dyDescent="0.2">
      <c r="A51" s="139" t="s">
        <v>1118</v>
      </c>
      <c r="B51" s="139" t="s">
        <v>1371</v>
      </c>
      <c r="C51" s="139" t="s">
        <v>1401</v>
      </c>
      <c r="D51" s="139" t="s">
        <v>1499</v>
      </c>
      <c r="E51" s="139" t="s">
        <v>1432</v>
      </c>
      <c r="F51" s="139" t="s">
        <v>1402</v>
      </c>
      <c r="G51" s="140">
        <v>-19200</v>
      </c>
      <c r="J51" s="149"/>
      <c r="K51" s="149"/>
    </row>
    <row r="52" spans="1:11" x14ac:dyDescent="0.2">
      <c r="A52" s="139" t="s">
        <v>1118</v>
      </c>
      <c r="B52" s="139" t="s">
        <v>1371</v>
      </c>
      <c r="C52" s="139" t="s">
        <v>1401</v>
      </c>
      <c r="D52" s="139" t="s">
        <v>1406</v>
      </c>
      <c r="E52" s="139" t="s">
        <v>1434</v>
      </c>
      <c r="F52" s="139" t="s">
        <v>1402</v>
      </c>
      <c r="G52" s="140">
        <v>-46520</v>
      </c>
      <c r="J52" s="149"/>
      <c r="K52" s="149"/>
    </row>
    <row r="53" spans="1:11" ht="21" hidden="1" x14ac:dyDescent="0.2">
      <c r="A53" s="139" t="s">
        <v>196</v>
      </c>
      <c r="B53" s="139" t="s">
        <v>1372</v>
      </c>
      <c r="C53" s="139" t="s">
        <v>1397</v>
      </c>
      <c r="D53" s="139" t="s">
        <v>1398</v>
      </c>
      <c r="E53" s="139" t="s">
        <v>1399</v>
      </c>
      <c r="F53" s="139" t="s">
        <v>1400</v>
      </c>
      <c r="G53" s="140">
        <v>-1443264.31</v>
      </c>
      <c r="H53" s="162">
        <v>17</v>
      </c>
      <c r="J53" s="149"/>
      <c r="K53" s="149"/>
    </row>
    <row r="54" spans="1:11" ht="21" hidden="1" x14ac:dyDescent="0.2">
      <c r="A54" s="139" t="s">
        <v>196</v>
      </c>
      <c r="B54" s="139" t="s">
        <v>1372</v>
      </c>
      <c r="C54" s="139" t="s">
        <v>1401</v>
      </c>
      <c r="D54" s="139" t="s">
        <v>1498</v>
      </c>
      <c r="E54" s="139" t="s">
        <v>1399</v>
      </c>
      <c r="F54" s="139" t="s">
        <v>1402</v>
      </c>
      <c r="G54" s="140">
        <v>-28124780.710000001</v>
      </c>
      <c r="J54" s="149"/>
      <c r="K54" s="149"/>
    </row>
    <row r="55" spans="1:11" ht="21" hidden="1" x14ac:dyDescent="0.2">
      <c r="A55" s="139" t="s">
        <v>196</v>
      </c>
      <c r="B55" s="139" t="s">
        <v>1372</v>
      </c>
      <c r="C55" s="139" t="s">
        <v>1403</v>
      </c>
      <c r="D55" s="139" t="s">
        <v>1498</v>
      </c>
      <c r="E55" s="139" t="s">
        <v>1399</v>
      </c>
      <c r="F55" s="139" t="s">
        <v>1402</v>
      </c>
      <c r="G55" s="140">
        <v>-733873.25</v>
      </c>
      <c r="J55" s="149"/>
      <c r="K55" s="149"/>
    </row>
    <row r="56" spans="1:11" ht="21" hidden="1" x14ac:dyDescent="0.2">
      <c r="A56" s="139" t="s">
        <v>201</v>
      </c>
      <c r="B56" s="139" t="s">
        <v>1372</v>
      </c>
      <c r="C56" s="139" t="s">
        <v>1397</v>
      </c>
      <c r="D56" s="139" t="s">
        <v>1398</v>
      </c>
      <c r="E56" s="139" t="s">
        <v>1408</v>
      </c>
      <c r="F56" s="139" t="s">
        <v>1400</v>
      </c>
      <c r="G56" s="140">
        <v>-442516.58</v>
      </c>
      <c r="H56" s="162">
        <v>17</v>
      </c>
      <c r="J56" s="149"/>
      <c r="K56" s="149"/>
    </row>
    <row r="57" spans="1:11" ht="21" hidden="1" x14ac:dyDescent="0.2">
      <c r="A57" s="139" t="s">
        <v>201</v>
      </c>
      <c r="B57" s="139" t="s">
        <v>1372</v>
      </c>
      <c r="C57" s="139" t="s">
        <v>1401</v>
      </c>
      <c r="D57" s="139" t="s">
        <v>1498</v>
      </c>
      <c r="E57" s="139" t="s">
        <v>1408</v>
      </c>
      <c r="F57" s="139" t="s">
        <v>1402</v>
      </c>
      <c r="G57" s="140">
        <v>-8610372.4000000004</v>
      </c>
      <c r="J57" s="149"/>
      <c r="K57" s="149"/>
    </row>
    <row r="58" spans="1:11" ht="21" hidden="1" x14ac:dyDescent="0.2">
      <c r="A58" s="139" t="s">
        <v>196</v>
      </c>
      <c r="B58" s="139" t="s">
        <v>1372</v>
      </c>
      <c r="C58" s="139" t="s">
        <v>1401</v>
      </c>
      <c r="D58" s="139" t="s">
        <v>1498</v>
      </c>
      <c r="E58" s="139" t="s">
        <v>1409</v>
      </c>
      <c r="F58" s="139" t="s">
        <v>1402</v>
      </c>
      <c r="G58" s="140">
        <v>-312152.03000000003</v>
      </c>
      <c r="J58" s="149"/>
      <c r="K58" s="149"/>
    </row>
    <row r="59" spans="1:11" ht="21" hidden="1" x14ac:dyDescent="0.2">
      <c r="A59" s="139" t="s">
        <v>1112</v>
      </c>
      <c r="B59" s="139" t="s">
        <v>1372</v>
      </c>
      <c r="C59" s="139" t="s">
        <v>1397</v>
      </c>
      <c r="D59" s="139" t="s">
        <v>1398</v>
      </c>
      <c r="E59" s="139" t="s">
        <v>1410</v>
      </c>
      <c r="F59" s="139" t="s">
        <v>1400</v>
      </c>
      <c r="G59" s="140">
        <v>-21600</v>
      </c>
      <c r="H59" s="162">
        <v>17</v>
      </c>
      <c r="J59" s="149"/>
      <c r="K59" s="149"/>
    </row>
    <row r="60" spans="1:11" ht="21" hidden="1" x14ac:dyDescent="0.2">
      <c r="A60" s="139" t="s">
        <v>1112</v>
      </c>
      <c r="B60" s="139" t="s">
        <v>1372</v>
      </c>
      <c r="C60" s="139" t="s">
        <v>1397</v>
      </c>
      <c r="D60" s="139" t="s">
        <v>1433</v>
      </c>
      <c r="E60" s="139" t="s">
        <v>1410</v>
      </c>
      <c r="F60" s="139" t="s">
        <v>1400</v>
      </c>
      <c r="G60" s="140">
        <v>-10800</v>
      </c>
      <c r="H60" s="162">
        <v>17</v>
      </c>
      <c r="J60" s="149"/>
      <c r="K60" s="149"/>
    </row>
    <row r="61" spans="1:11" ht="21" hidden="1" x14ac:dyDescent="0.2">
      <c r="A61" s="139" t="s">
        <v>1112</v>
      </c>
      <c r="B61" s="139" t="s">
        <v>1372</v>
      </c>
      <c r="C61" s="139" t="s">
        <v>1401</v>
      </c>
      <c r="D61" s="139" t="s">
        <v>1498</v>
      </c>
      <c r="E61" s="139" t="s">
        <v>1410</v>
      </c>
      <c r="F61" s="139" t="s">
        <v>1402</v>
      </c>
      <c r="G61" s="140">
        <v>-22437.29</v>
      </c>
      <c r="J61" s="149"/>
      <c r="K61" s="149"/>
    </row>
    <row r="62" spans="1:11" ht="21" hidden="1" x14ac:dyDescent="0.2">
      <c r="A62" s="139" t="s">
        <v>1113</v>
      </c>
      <c r="B62" s="139" t="s">
        <v>1372</v>
      </c>
      <c r="C62" s="139" t="s">
        <v>1401</v>
      </c>
      <c r="D62" s="139" t="s">
        <v>1406</v>
      </c>
      <c r="E62" s="139" t="s">
        <v>1435</v>
      </c>
      <c r="F62" s="139" t="s">
        <v>1402</v>
      </c>
      <c r="G62" s="140">
        <v>-42300</v>
      </c>
      <c r="J62" s="149"/>
      <c r="K62" s="149"/>
    </row>
    <row r="63" spans="1:11" ht="21" hidden="1" x14ac:dyDescent="0.2">
      <c r="A63" s="139" t="s">
        <v>1114</v>
      </c>
      <c r="B63" s="139" t="s">
        <v>1372</v>
      </c>
      <c r="C63" s="139" t="s">
        <v>1397</v>
      </c>
      <c r="D63" s="139" t="s">
        <v>1398</v>
      </c>
      <c r="E63" s="139" t="s">
        <v>1411</v>
      </c>
      <c r="F63" s="139" t="s">
        <v>1400</v>
      </c>
      <c r="G63" s="140">
        <v>-268172.98</v>
      </c>
      <c r="H63" s="162">
        <v>17</v>
      </c>
      <c r="J63" s="149"/>
      <c r="K63" s="149"/>
    </row>
    <row r="64" spans="1:11" ht="21" hidden="1" x14ac:dyDescent="0.2">
      <c r="A64" s="139" t="s">
        <v>1114</v>
      </c>
      <c r="B64" s="139" t="s">
        <v>1372</v>
      </c>
      <c r="C64" s="139" t="s">
        <v>1397</v>
      </c>
      <c r="D64" s="139" t="s">
        <v>1433</v>
      </c>
      <c r="E64" s="139" t="s">
        <v>1411</v>
      </c>
      <c r="F64" s="139" t="s">
        <v>1400</v>
      </c>
      <c r="G64" s="140">
        <v>-44510.74</v>
      </c>
      <c r="H64" s="162">
        <v>17</v>
      </c>
      <c r="J64" s="149"/>
      <c r="K64" s="149"/>
    </row>
    <row r="65" spans="1:11" ht="21" hidden="1" x14ac:dyDescent="0.2">
      <c r="A65" s="139" t="s">
        <v>1114</v>
      </c>
      <c r="B65" s="139" t="s">
        <v>1372</v>
      </c>
      <c r="C65" s="139" t="s">
        <v>1401</v>
      </c>
      <c r="D65" s="139" t="s">
        <v>1498</v>
      </c>
      <c r="E65" s="139" t="s">
        <v>1411</v>
      </c>
      <c r="F65" s="139" t="s">
        <v>1402</v>
      </c>
      <c r="G65" s="140">
        <v>-2447630.64</v>
      </c>
      <c r="J65" s="149"/>
      <c r="K65" s="149"/>
    </row>
    <row r="66" spans="1:11" ht="21" hidden="1" x14ac:dyDescent="0.2">
      <c r="A66" s="139" t="s">
        <v>1116</v>
      </c>
      <c r="B66" s="139" t="s">
        <v>1372</v>
      </c>
      <c r="C66" s="139" t="s">
        <v>1397</v>
      </c>
      <c r="D66" s="139" t="s">
        <v>1398</v>
      </c>
      <c r="E66" s="139" t="s">
        <v>1414</v>
      </c>
      <c r="F66" s="139" t="s">
        <v>1400</v>
      </c>
      <c r="G66" s="140">
        <v>-3000</v>
      </c>
      <c r="H66" s="162">
        <v>17</v>
      </c>
      <c r="J66" s="149"/>
      <c r="K66" s="149"/>
    </row>
    <row r="67" spans="1:11" ht="21" hidden="1" x14ac:dyDescent="0.2">
      <c r="A67" s="139" t="s">
        <v>1116</v>
      </c>
      <c r="B67" s="139" t="s">
        <v>1372</v>
      </c>
      <c r="C67" s="139" t="s">
        <v>1401</v>
      </c>
      <c r="D67" s="139" t="s">
        <v>1498</v>
      </c>
      <c r="E67" s="139" t="s">
        <v>1414</v>
      </c>
      <c r="F67" s="139" t="s">
        <v>1402</v>
      </c>
      <c r="G67" s="140">
        <v>-759919</v>
      </c>
      <c r="J67" s="149"/>
      <c r="K67" s="149"/>
    </row>
    <row r="68" spans="1:11" ht="21" hidden="1" x14ac:dyDescent="0.2">
      <c r="A68" s="139" t="s">
        <v>1117</v>
      </c>
      <c r="B68" s="139" t="s">
        <v>1372</v>
      </c>
      <c r="C68" s="139" t="s">
        <v>1397</v>
      </c>
      <c r="D68" s="139" t="s">
        <v>1398</v>
      </c>
      <c r="E68" s="139" t="s">
        <v>1415</v>
      </c>
      <c r="F68" s="139" t="s">
        <v>1400</v>
      </c>
      <c r="G68" s="140">
        <v>-55060.9</v>
      </c>
      <c r="H68" s="162">
        <v>17</v>
      </c>
      <c r="J68" s="149"/>
      <c r="K68" s="149"/>
    </row>
    <row r="69" spans="1:11" ht="21" hidden="1" x14ac:dyDescent="0.2">
      <c r="A69" s="139" t="s">
        <v>1117</v>
      </c>
      <c r="B69" s="139" t="s">
        <v>1372</v>
      </c>
      <c r="C69" s="139" t="s">
        <v>1397</v>
      </c>
      <c r="D69" s="139" t="s">
        <v>1433</v>
      </c>
      <c r="E69" s="139" t="s">
        <v>1415</v>
      </c>
      <c r="F69" s="139" t="s">
        <v>1400</v>
      </c>
      <c r="G69" s="140">
        <v>-37512.839999999997</v>
      </c>
      <c r="H69" s="162">
        <v>17</v>
      </c>
      <c r="J69" s="149"/>
      <c r="K69" s="149"/>
    </row>
    <row r="70" spans="1:11" ht="21" hidden="1" x14ac:dyDescent="0.2">
      <c r="A70" s="139" t="s">
        <v>1117</v>
      </c>
      <c r="B70" s="139" t="s">
        <v>1372</v>
      </c>
      <c r="C70" s="139" t="s">
        <v>1401</v>
      </c>
      <c r="D70" s="139" t="s">
        <v>1406</v>
      </c>
      <c r="E70" s="139" t="s">
        <v>1415</v>
      </c>
      <c r="F70" s="139" t="s">
        <v>1402</v>
      </c>
      <c r="G70" s="140">
        <v>-75127.539999999994</v>
      </c>
      <c r="J70" s="149"/>
      <c r="K70" s="149"/>
    </row>
    <row r="71" spans="1:11" ht="21" hidden="1" x14ac:dyDescent="0.2">
      <c r="A71" s="139" t="s">
        <v>1117</v>
      </c>
      <c r="B71" s="139" t="s">
        <v>1372</v>
      </c>
      <c r="C71" s="139" t="s">
        <v>1401</v>
      </c>
      <c r="D71" s="139" t="s">
        <v>1498</v>
      </c>
      <c r="E71" s="139" t="s">
        <v>1415</v>
      </c>
      <c r="F71" s="139" t="s">
        <v>1402</v>
      </c>
      <c r="G71" s="140">
        <v>-817885.4</v>
      </c>
      <c r="J71" s="149"/>
      <c r="K71" s="149"/>
    </row>
    <row r="72" spans="1:11" ht="21" hidden="1" x14ac:dyDescent="0.2">
      <c r="A72" s="139" t="s">
        <v>962</v>
      </c>
      <c r="B72" s="139" t="s">
        <v>1372</v>
      </c>
      <c r="C72" s="139" t="s">
        <v>1420</v>
      </c>
      <c r="D72" s="139" t="s">
        <v>1421</v>
      </c>
      <c r="E72" s="139" t="s">
        <v>1422</v>
      </c>
      <c r="F72" s="139" t="s">
        <v>1407</v>
      </c>
      <c r="G72" s="140">
        <v>-249980</v>
      </c>
      <c r="J72" s="149"/>
      <c r="K72" s="149"/>
    </row>
    <row r="73" spans="1:11" ht="21" hidden="1" x14ac:dyDescent="0.2">
      <c r="A73" s="139" t="s">
        <v>962</v>
      </c>
      <c r="B73" s="139" t="s">
        <v>1372</v>
      </c>
      <c r="C73" s="139" t="s">
        <v>1401</v>
      </c>
      <c r="D73" s="139" t="s">
        <v>1498</v>
      </c>
      <c r="E73" s="139" t="s">
        <v>1423</v>
      </c>
      <c r="F73" s="139" t="s">
        <v>1402</v>
      </c>
      <c r="G73" s="140">
        <v>-619160.96</v>
      </c>
      <c r="J73" s="149"/>
      <c r="K73" s="149"/>
    </row>
    <row r="74" spans="1:11" ht="21" hidden="1" x14ac:dyDescent="0.2">
      <c r="A74" s="139" t="s">
        <v>964</v>
      </c>
      <c r="B74" s="139" t="s">
        <v>1372</v>
      </c>
      <c r="C74" s="139" t="s">
        <v>1401</v>
      </c>
      <c r="D74" s="139" t="s">
        <v>1498</v>
      </c>
      <c r="E74" s="139" t="s">
        <v>1425</v>
      </c>
      <c r="F74" s="139" t="s">
        <v>1402</v>
      </c>
      <c r="G74" s="140">
        <v>-50433</v>
      </c>
      <c r="J74" s="149"/>
      <c r="K74" s="149"/>
    </row>
    <row r="75" spans="1:11" ht="21" hidden="1" x14ac:dyDescent="0.2">
      <c r="A75" s="139" t="s">
        <v>964</v>
      </c>
      <c r="B75" s="139" t="s">
        <v>1372</v>
      </c>
      <c r="C75" s="139" t="s">
        <v>1397</v>
      </c>
      <c r="D75" s="139" t="s">
        <v>1398</v>
      </c>
      <c r="E75" s="139" t="s">
        <v>1427</v>
      </c>
      <c r="F75" s="139" t="s">
        <v>1400</v>
      </c>
      <c r="G75" s="140">
        <v>-135.47999999999999</v>
      </c>
      <c r="H75" s="162">
        <v>17</v>
      </c>
      <c r="J75" s="149"/>
      <c r="K75" s="149"/>
    </row>
    <row r="76" spans="1:11" ht="21" hidden="1" x14ac:dyDescent="0.2">
      <c r="A76" s="139" t="s">
        <v>1118</v>
      </c>
      <c r="B76" s="139" t="s">
        <v>1372</v>
      </c>
      <c r="C76" s="139" t="s">
        <v>1397</v>
      </c>
      <c r="D76" s="139" t="s">
        <v>1398</v>
      </c>
      <c r="E76" s="139" t="s">
        <v>1428</v>
      </c>
      <c r="F76" s="139" t="s">
        <v>1400</v>
      </c>
      <c r="G76" s="140">
        <v>-23925</v>
      </c>
      <c r="H76" s="162">
        <v>17</v>
      </c>
      <c r="J76" s="149"/>
      <c r="K76" s="149"/>
    </row>
    <row r="77" spans="1:11" ht="21" x14ac:dyDescent="0.2">
      <c r="A77" s="139" t="s">
        <v>1118</v>
      </c>
      <c r="B77" s="139" t="s">
        <v>1372</v>
      </c>
      <c r="C77" s="139" t="s">
        <v>1405</v>
      </c>
      <c r="D77" s="139" t="s">
        <v>1406</v>
      </c>
      <c r="E77" s="139" t="s">
        <v>1430</v>
      </c>
      <c r="F77" s="139" t="s">
        <v>1407</v>
      </c>
      <c r="G77" s="140">
        <v>-20784</v>
      </c>
      <c r="J77" s="149"/>
      <c r="K77" s="149"/>
    </row>
    <row r="78" spans="1:11" ht="21" x14ac:dyDescent="0.2">
      <c r="A78" s="139" t="s">
        <v>1118</v>
      </c>
      <c r="B78" s="139" t="s">
        <v>1372</v>
      </c>
      <c r="C78" s="139" t="s">
        <v>1397</v>
      </c>
      <c r="D78" s="139" t="s">
        <v>1398</v>
      </c>
      <c r="E78" s="139" t="s">
        <v>1432</v>
      </c>
      <c r="F78" s="139" t="s">
        <v>1400</v>
      </c>
      <c r="G78" s="140">
        <v>-6250</v>
      </c>
      <c r="H78" s="162">
        <v>17</v>
      </c>
      <c r="J78" s="149"/>
      <c r="K78" s="149"/>
    </row>
    <row r="79" spans="1:11" ht="21" x14ac:dyDescent="0.2">
      <c r="A79" s="139" t="s">
        <v>1118</v>
      </c>
      <c r="B79" s="139" t="s">
        <v>1372</v>
      </c>
      <c r="C79" s="139" t="s">
        <v>1397</v>
      </c>
      <c r="D79" s="139" t="s">
        <v>1433</v>
      </c>
      <c r="E79" s="139" t="s">
        <v>1432</v>
      </c>
      <c r="F79" s="139" t="s">
        <v>1400</v>
      </c>
      <c r="G79" s="140">
        <v>-55919.14</v>
      </c>
      <c r="H79" s="162">
        <v>17</v>
      </c>
      <c r="J79" s="149"/>
      <c r="K79" s="149"/>
    </row>
    <row r="80" spans="1:11" ht="21" hidden="1" x14ac:dyDescent="0.2">
      <c r="A80" s="139" t="s">
        <v>1117</v>
      </c>
      <c r="B80" s="139" t="s">
        <v>1372</v>
      </c>
      <c r="C80" s="139"/>
      <c r="D80" s="139"/>
      <c r="E80" s="139" t="s">
        <v>1415</v>
      </c>
      <c r="F80" s="139" t="s">
        <v>1400</v>
      </c>
      <c r="G80" s="140">
        <v>-17261.650000000001</v>
      </c>
      <c r="H80" s="162" t="s">
        <v>1573</v>
      </c>
      <c r="J80" s="149"/>
      <c r="K80" s="149"/>
    </row>
    <row r="81" spans="1:11" ht="21" x14ac:dyDescent="0.2">
      <c r="A81" s="139" t="s">
        <v>1118</v>
      </c>
      <c r="B81" s="139" t="s">
        <v>1372</v>
      </c>
      <c r="C81" s="139" t="s">
        <v>1397</v>
      </c>
      <c r="D81" s="139" t="s">
        <v>1436</v>
      </c>
      <c r="E81" s="139" t="s">
        <v>1432</v>
      </c>
      <c r="F81" s="139" t="s">
        <v>1400</v>
      </c>
      <c r="G81" s="140">
        <v>-7068.24</v>
      </c>
      <c r="H81" s="162">
        <v>17</v>
      </c>
      <c r="J81" s="149"/>
      <c r="K81" s="149"/>
    </row>
    <row r="82" spans="1:11" ht="21" x14ac:dyDescent="0.2">
      <c r="A82" s="139" t="s">
        <v>1118</v>
      </c>
      <c r="B82" s="139" t="s">
        <v>1372</v>
      </c>
      <c r="C82" s="139" t="s">
        <v>1401</v>
      </c>
      <c r="D82" s="139" t="s">
        <v>1498</v>
      </c>
      <c r="E82" s="139" t="s">
        <v>1432</v>
      </c>
      <c r="F82" s="139" t="s">
        <v>1402</v>
      </c>
      <c r="G82" s="140">
        <v>-168027.66</v>
      </c>
      <c r="J82" s="149"/>
      <c r="K82" s="149"/>
    </row>
    <row r="83" spans="1:11" ht="21" x14ac:dyDescent="0.2">
      <c r="A83" s="139" t="s">
        <v>1118</v>
      </c>
      <c r="B83" s="139" t="s">
        <v>1372</v>
      </c>
      <c r="C83" s="139" t="s">
        <v>1401</v>
      </c>
      <c r="D83" s="139" t="s">
        <v>1406</v>
      </c>
      <c r="E83" s="139" t="s">
        <v>1434</v>
      </c>
      <c r="F83" s="139" t="s">
        <v>1402</v>
      </c>
      <c r="G83" s="140">
        <v>-60720</v>
      </c>
      <c r="J83" s="149"/>
      <c r="K83" s="149"/>
    </row>
    <row r="84" spans="1:11" hidden="1" x14ac:dyDescent="0.2">
      <c r="A84" s="139" t="s">
        <v>196</v>
      </c>
      <c r="B84" s="139" t="s">
        <v>1363</v>
      </c>
      <c r="C84" s="139" t="s">
        <v>1397</v>
      </c>
      <c r="D84" s="139" t="s">
        <v>1398</v>
      </c>
      <c r="E84" s="139" t="s">
        <v>1399</v>
      </c>
      <c r="F84" s="139" t="s">
        <v>1400</v>
      </c>
      <c r="G84" s="140">
        <v>-736708.34</v>
      </c>
      <c r="H84" s="162">
        <v>17</v>
      </c>
      <c r="J84" s="149"/>
      <c r="K84" s="149"/>
    </row>
    <row r="85" spans="1:11" hidden="1" x14ac:dyDescent="0.2">
      <c r="A85" s="139" t="s">
        <v>196</v>
      </c>
      <c r="B85" s="139" t="s">
        <v>1363</v>
      </c>
      <c r="C85" s="139" t="s">
        <v>1401</v>
      </c>
      <c r="D85" s="139" t="s">
        <v>1498</v>
      </c>
      <c r="E85" s="139" t="s">
        <v>1399</v>
      </c>
      <c r="F85" s="139" t="s">
        <v>1402</v>
      </c>
      <c r="G85" s="140">
        <v>-63529747.890000001</v>
      </c>
      <c r="J85" s="149"/>
      <c r="K85" s="149"/>
    </row>
    <row r="86" spans="1:11" hidden="1" x14ac:dyDescent="0.2">
      <c r="A86" s="139" t="s">
        <v>196</v>
      </c>
      <c r="B86" s="139" t="s">
        <v>1363</v>
      </c>
      <c r="C86" s="139" t="s">
        <v>1403</v>
      </c>
      <c r="D86" s="139" t="s">
        <v>1498</v>
      </c>
      <c r="E86" s="139" t="s">
        <v>1399</v>
      </c>
      <c r="F86" s="139" t="s">
        <v>1402</v>
      </c>
      <c r="G86" s="140">
        <v>-4488543.78</v>
      </c>
      <c r="J86" s="149"/>
      <c r="K86" s="149"/>
    </row>
    <row r="87" spans="1:11" hidden="1" x14ac:dyDescent="0.2">
      <c r="A87" s="139" t="s">
        <v>196</v>
      </c>
      <c r="B87" s="139" t="s">
        <v>1363</v>
      </c>
      <c r="C87" s="139" t="s">
        <v>1397</v>
      </c>
      <c r="D87" s="139" t="s">
        <v>1398</v>
      </c>
      <c r="E87" s="139" t="s">
        <v>1404</v>
      </c>
      <c r="F87" s="139" t="s">
        <v>1400</v>
      </c>
      <c r="G87" s="140">
        <v>-11500</v>
      </c>
      <c r="H87" s="162">
        <v>17</v>
      </c>
      <c r="J87" s="149"/>
      <c r="K87" s="149"/>
    </row>
    <row r="88" spans="1:11" hidden="1" x14ac:dyDescent="0.2">
      <c r="A88" s="139" t="s">
        <v>196</v>
      </c>
      <c r="B88" s="139" t="s">
        <v>1363</v>
      </c>
      <c r="C88" s="139" t="s">
        <v>1405</v>
      </c>
      <c r="D88" s="139" t="s">
        <v>1406</v>
      </c>
      <c r="E88" s="139" t="s">
        <v>1404</v>
      </c>
      <c r="F88" s="139" t="s">
        <v>1407</v>
      </c>
      <c r="G88" s="140">
        <v>-8000</v>
      </c>
      <c r="J88" s="149"/>
      <c r="K88" s="149"/>
    </row>
    <row r="89" spans="1:11" hidden="1" x14ac:dyDescent="0.2">
      <c r="A89" s="139" t="s">
        <v>201</v>
      </c>
      <c r="B89" s="139" t="s">
        <v>1363</v>
      </c>
      <c r="C89" s="139" t="s">
        <v>1397</v>
      </c>
      <c r="D89" s="139" t="s">
        <v>1398</v>
      </c>
      <c r="E89" s="139" t="s">
        <v>1408</v>
      </c>
      <c r="F89" s="139" t="s">
        <v>1400</v>
      </c>
      <c r="G89" s="140">
        <v>-222107.82</v>
      </c>
      <c r="H89" s="162">
        <v>17</v>
      </c>
      <c r="J89" s="149"/>
      <c r="K89" s="149"/>
    </row>
    <row r="90" spans="1:11" hidden="1" x14ac:dyDescent="0.2">
      <c r="A90" s="139" t="s">
        <v>201</v>
      </c>
      <c r="B90" s="139" t="s">
        <v>1363</v>
      </c>
      <c r="C90" s="139" t="s">
        <v>1401</v>
      </c>
      <c r="D90" s="139" t="s">
        <v>1498</v>
      </c>
      <c r="E90" s="139" t="s">
        <v>1408</v>
      </c>
      <c r="F90" s="139" t="s">
        <v>1402</v>
      </c>
      <c r="G90" s="140">
        <v>-20491873.670000002</v>
      </c>
      <c r="J90" s="149"/>
      <c r="K90" s="149"/>
    </row>
    <row r="91" spans="1:11" hidden="1" x14ac:dyDescent="0.2">
      <c r="A91" s="139" t="s">
        <v>196</v>
      </c>
      <c r="B91" s="139" t="s">
        <v>1363</v>
      </c>
      <c r="C91" s="139" t="s">
        <v>1401</v>
      </c>
      <c r="D91" s="139" t="s">
        <v>1498</v>
      </c>
      <c r="E91" s="139" t="s">
        <v>1409</v>
      </c>
      <c r="F91" s="139" t="s">
        <v>1402</v>
      </c>
      <c r="G91" s="140">
        <v>-1176638.8799999999</v>
      </c>
      <c r="J91" s="149"/>
      <c r="K91" s="149"/>
    </row>
    <row r="92" spans="1:11" hidden="1" x14ac:dyDescent="0.2">
      <c r="A92" s="139" t="s">
        <v>196</v>
      </c>
      <c r="B92" s="139" t="s">
        <v>1363</v>
      </c>
      <c r="C92" s="139" t="s">
        <v>1403</v>
      </c>
      <c r="D92" s="139" t="s">
        <v>1498</v>
      </c>
      <c r="E92" s="139" t="s">
        <v>1409</v>
      </c>
      <c r="F92" s="139" t="s">
        <v>1402</v>
      </c>
      <c r="G92" s="140">
        <v>-210503.74</v>
      </c>
      <c r="J92" s="149"/>
      <c r="K92" s="149"/>
    </row>
    <row r="93" spans="1:11" hidden="1" x14ac:dyDescent="0.2">
      <c r="A93" s="139" t="s">
        <v>1112</v>
      </c>
      <c r="B93" s="139" t="s">
        <v>1363</v>
      </c>
      <c r="C93" s="139" t="s">
        <v>1397</v>
      </c>
      <c r="D93" s="139" t="s">
        <v>1398</v>
      </c>
      <c r="E93" s="139" t="s">
        <v>1410</v>
      </c>
      <c r="F93" s="139" t="s">
        <v>1400</v>
      </c>
      <c r="G93" s="140">
        <v>-115365.69</v>
      </c>
      <c r="H93" s="162">
        <v>17</v>
      </c>
      <c r="J93" s="149"/>
      <c r="K93" s="149"/>
    </row>
    <row r="94" spans="1:11" hidden="1" x14ac:dyDescent="0.2">
      <c r="A94" s="139" t="s">
        <v>1112</v>
      </c>
      <c r="B94" s="139" t="s">
        <v>1363</v>
      </c>
      <c r="C94" s="139" t="s">
        <v>1401</v>
      </c>
      <c r="D94" s="139" t="s">
        <v>1498</v>
      </c>
      <c r="E94" s="139" t="s">
        <v>1410</v>
      </c>
      <c r="F94" s="139" t="s">
        <v>1402</v>
      </c>
      <c r="G94" s="140">
        <v>-193990.67</v>
      </c>
      <c r="J94" s="149"/>
      <c r="K94" s="149"/>
    </row>
    <row r="95" spans="1:11" hidden="1" x14ac:dyDescent="0.2">
      <c r="A95" s="139" t="s">
        <v>1114</v>
      </c>
      <c r="B95" s="139" t="s">
        <v>1363</v>
      </c>
      <c r="C95" s="139" t="s">
        <v>1397</v>
      </c>
      <c r="D95" s="139" t="s">
        <v>1398</v>
      </c>
      <c r="E95" s="139" t="s">
        <v>1411</v>
      </c>
      <c r="F95" s="139" t="s">
        <v>1400</v>
      </c>
      <c r="G95" s="140">
        <v>-16774.97</v>
      </c>
      <c r="H95" s="162">
        <v>17</v>
      </c>
      <c r="J95" s="149"/>
      <c r="K95" s="149"/>
    </row>
    <row r="96" spans="1:11" hidden="1" x14ac:dyDescent="0.2">
      <c r="A96" s="139" t="s">
        <v>1114</v>
      </c>
      <c r="B96" s="139" t="s">
        <v>1363</v>
      </c>
      <c r="C96" s="139" t="s">
        <v>1401</v>
      </c>
      <c r="D96" s="139" t="s">
        <v>1498</v>
      </c>
      <c r="E96" s="139" t="s">
        <v>1411</v>
      </c>
      <c r="F96" s="139" t="s">
        <v>1402</v>
      </c>
      <c r="G96" s="140">
        <v>-1665460.52</v>
      </c>
      <c r="J96" s="149"/>
      <c r="K96" s="149"/>
    </row>
    <row r="97" spans="1:11" hidden="1" x14ac:dyDescent="0.2">
      <c r="A97" s="139" t="s">
        <v>1116</v>
      </c>
      <c r="B97" s="139" t="s">
        <v>1363</v>
      </c>
      <c r="C97" s="139" t="s">
        <v>1397</v>
      </c>
      <c r="D97" s="139" t="s">
        <v>1398</v>
      </c>
      <c r="E97" s="139" t="s">
        <v>1414</v>
      </c>
      <c r="F97" s="139" t="s">
        <v>1400</v>
      </c>
      <c r="G97" s="140">
        <v>-34208.519999999997</v>
      </c>
      <c r="H97" s="162">
        <v>17</v>
      </c>
      <c r="J97" s="149"/>
      <c r="K97" s="149"/>
    </row>
    <row r="98" spans="1:11" hidden="1" x14ac:dyDescent="0.2">
      <c r="A98" s="139" t="s">
        <v>1116</v>
      </c>
      <c r="B98" s="139" t="s">
        <v>1363</v>
      </c>
      <c r="C98" s="139" t="s">
        <v>1401</v>
      </c>
      <c r="D98" s="139" t="s">
        <v>1498</v>
      </c>
      <c r="E98" s="139" t="s">
        <v>1414</v>
      </c>
      <c r="F98" s="139" t="s">
        <v>1402</v>
      </c>
      <c r="G98" s="140">
        <v>-1026525.87</v>
      </c>
      <c r="J98" s="149"/>
      <c r="K98" s="149"/>
    </row>
    <row r="99" spans="1:11" hidden="1" x14ac:dyDescent="0.2">
      <c r="A99" s="139" t="s">
        <v>1116</v>
      </c>
      <c r="B99" s="139" t="s">
        <v>1363</v>
      </c>
      <c r="C99" s="139" t="s">
        <v>1459</v>
      </c>
      <c r="D99" s="139" t="s">
        <v>1498</v>
      </c>
      <c r="E99" s="139" t="s">
        <v>1414</v>
      </c>
      <c r="F99" s="139" t="s">
        <v>1407</v>
      </c>
      <c r="G99" s="140">
        <v>-15000</v>
      </c>
      <c r="J99" s="149"/>
      <c r="K99" s="149"/>
    </row>
    <row r="100" spans="1:11" hidden="1" x14ac:dyDescent="0.2">
      <c r="A100" s="139" t="s">
        <v>1117</v>
      </c>
      <c r="B100" s="139" t="s">
        <v>1363</v>
      </c>
      <c r="C100" s="139" t="s">
        <v>1397</v>
      </c>
      <c r="D100" s="139" t="s">
        <v>1398</v>
      </c>
      <c r="E100" s="139" t="s">
        <v>1415</v>
      </c>
      <c r="F100" s="139" t="s">
        <v>1400</v>
      </c>
      <c r="G100" s="140">
        <v>-212050.85</v>
      </c>
      <c r="H100" s="162">
        <v>17</v>
      </c>
      <c r="J100" s="149"/>
      <c r="K100" s="149"/>
    </row>
    <row r="101" spans="1:11" hidden="1" x14ac:dyDescent="0.2">
      <c r="A101" s="139" t="s">
        <v>1117</v>
      </c>
      <c r="B101" s="139" t="s">
        <v>1363</v>
      </c>
      <c r="C101" s="139" t="s">
        <v>1401</v>
      </c>
      <c r="D101" s="139" t="s">
        <v>1406</v>
      </c>
      <c r="E101" s="139" t="s">
        <v>1415</v>
      </c>
      <c r="F101" s="139" t="s">
        <v>1402</v>
      </c>
      <c r="G101" s="140">
        <v>-83275</v>
      </c>
      <c r="J101" s="149"/>
      <c r="K101" s="149"/>
    </row>
    <row r="102" spans="1:11" hidden="1" x14ac:dyDescent="0.2">
      <c r="A102" s="139" t="s">
        <v>1117</v>
      </c>
      <c r="B102" s="139" t="s">
        <v>1363</v>
      </c>
      <c r="C102" s="139" t="s">
        <v>1405</v>
      </c>
      <c r="D102" s="139" t="s">
        <v>1406</v>
      </c>
      <c r="E102" s="139" t="s">
        <v>1415</v>
      </c>
      <c r="F102" s="139" t="s">
        <v>1407</v>
      </c>
      <c r="G102" s="140">
        <v>-45920.6</v>
      </c>
      <c r="J102" s="149"/>
      <c r="K102" s="149"/>
    </row>
    <row r="103" spans="1:11" hidden="1" x14ac:dyDescent="0.2">
      <c r="A103" s="139" t="s">
        <v>1117</v>
      </c>
      <c r="B103" s="139" t="s">
        <v>1363</v>
      </c>
      <c r="C103" s="139" t="s">
        <v>1401</v>
      </c>
      <c r="D103" s="139" t="s">
        <v>1498</v>
      </c>
      <c r="E103" s="139" t="s">
        <v>1415</v>
      </c>
      <c r="F103" s="139" t="s">
        <v>1402</v>
      </c>
      <c r="G103" s="140">
        <v>-1962542.3</v>
      </c>
      <c r="J103" s="149"/>
      <c r="K103" s="149"/>
    </row>
    <row r="104" spans="1:11" hidden="1" x14ac:dyDescent="0.2">
      <c r="A104" s="139" t="s">
        <v>1117</v>
      </c>
      <c r="B104" s="139" t="s">
        <v>1363</v>
      </c>
      <c r="C104" s="139" t="s">
        <v>1501</v>
      </c>
      <c r="D104" s="139" t="s">
        <v>1498</v>
      </c>
      <c r="E104" s="139" t="s">
        <v>1415</v>
      </c>
      <c r="F104" s="139" t="s">
        <v>1407</v>
      </c>
      <c r="G104" s="140">
        <v>-20000</v>
      </c>
      <c r="J104" s="149"/>
      <c r="K104" s="149"/>
    </row>
    <row r="105" spans="1:11" hidden="1" x14ac:dyDescent="0.2">
      <c r="A105" s="139" t="s">
        <v>1117</v>
      </c>
      <c r="B105" s="139" t="s">
        <v>1363</v>
      </c>
      <c r="C105" s="139" t="s">
        <v>1439</v>
      </c>
      <c r="D105" s="139" t="s">
        <v>1502</v>
      </c>
      <c r="E105" s="139" t="s">
        <v>1415</v>
      </c>
      <c r="F105" s="139" t="s">
        <v>1407</v>
      </c>
      <c r="G105" s="140">
        <v>-19883.330000000002</v>
      </c>
      <c r="J105" s="149"/>
      <c r="K105" s="149"/>
    </row>
    <row r="106" spans="1:11" hidden="1" x14ac:dyDescent="0.2">
      <c r="A106" s="139" t="s">
        <v>1117</v>
      </c>
      <c r="B106" s="139" t="s">
        <v>1363</v>
      </c>
      <c r="C106" s="139" t="s">
        <v>1439</v>
      </c>
      <c r="D106" s="139" t="s">
        <v>1503</v>
      </c>
      <c r="E106" s="139" t="s">
        <v>1415</v>
      </c>
      <c r="F106" s="139" t="s">
        <v>1407</v>
      </c>
      <c r="G106" s="140">
        <v>-50000</v>
      </c>
      <c r="J106" s="149"/>
      <c r="K106" s="149"/>
    </row>
    <row r="107" spans="1:11" hidden="1" x14ac:dyDescent="0.2">
      <c r="A107" s="139" t="s">
        <v>962</v>
      </c>
      <c r="B107" s="139" t="s">
        <v>1363</v>
      </c>
      <c r="C107" s="139" t="s">
        <v>1420</v>
      </c>
      <c r="D107" s="139" t="s">
        <v>1421</v>
      </c>
      <c r="E107" s="139" t="s">
        <v>1422</v>
      </c>
      <c r="F107" s="139" t="s">
        <v>1407</v>
      </c>
      <c r="G107" s="140">
        <v>-191040.6</v>
      </c>
      <c r="J107" s="149"/>
      <c r="K107" s="149"/>
    </row>
    <row r="108" spans="1:11" hidden="1" x14ac:dyDescent="0.2">
      <c r="A108" s="139" t="s">
        <v>962</v>
      </c>
      <c r="B108" s="139" t="s">
        <v>1363</v>
      </c>
      <c r="C108" s="139" t="s">
        <v>1401</v>
      </c>
      <c r="D108" s="139" t="s">
        <v>1498</v>
      </c>
      <c r="E108" s="139" t="s">
        <v>1423</v>
      </c>
      <c r="F108" s="139" t="s">
        <v>1402</v>
      </c>
      <c r="G108" s="140">
        <v>-428619.97</v>
      </c>
      <c r="J108" s="149"/>
      <c r="K108" s="149"/>
    </row>
    <row r="109" spans="1:11" hidden="1" x14ac:dyDescent="0.2">
      <c r="A109" s="139" t="s">
        <v>964</v>
      </c>
      <c r="B109" s="139" t="s">
        <v>1363</v>
      </c>
      <c r="C109" s="139" t="s">
        <v>1401</v>
      </c>
      <c r="D109" s="139" t="s">
        <v>1498</v>
      </c>
      <c r="E109" s="139" t="s">
        <v>1425</v>
      </c>
      <c r="F109" s="139" t="s">
        <v>1402</v>
      </c>
      <c r="G109" s="140">
        <v>-159760</v>
      </c>
      <c r="J109" s="149"/>
      <c r="K109" s="149"/>
    </row>
    <row r="110" spans="1:11" hidden="1" x14ac:dyDescent="0.2">
      <c r="A110" s="139" t="s">
        <v>964</v>
      </c>
      <c r="B110" s="139" t="s">
        <v>1363</v>
      </c>
      <c r="C110" s="139" t="s">
        <v>1397</v>
      </c>
      <c r="D110" s="139" t="s">
        <v>1398</v>
      </c>
      <c r="E110" s="139" t="s">
        <v>1443</v>
      </c>
      <c r="F110" s="139" t="s">
        <v>1400</v>
      </c>
      <c r="G110" s="140">
        <v>-4760.9799999999996</v>
      </c>
      <c r="H110" s="162">
        <v>17</v>
      </c>
      <c r="J110" s="149"/>
      <c r="K110" s="149"/>
    </row>
    <row r="111" spans="1:11" hidden="1" x14ac:dyDescent="0.2">
      <c r="A111" s="139" t="s">
        <v>964</v>
      </c>
      <c r="B111" s="139" t="s">
        <v>1363</v>
      </c>
      <c r="C111" s="139" t="s">
        <v>1397</v>
      </c>
      <c r="D111" s="139" t="s">
        <v>1398</v>
      </c>
      <c r="E111" s="139" t="s">
        <v>1469</v>
      </c>
      <c r="F111" s="139" t="s">
        <v>1400</v>
      </c>
      <c r="G111" s="140">
        <v>-118.87</v>
      </c>
      <c r="H111" s="162">
        <v>17</v>
      </c>
      <c r="J111" s="149"/>
      <c r="K111" s="149"/>
    </row>
    <row r="112" spans="1:11" hidden="1" x14ac:dyDescent="0.2">
      <c r="A112" s="139" t="s">
        <v>1118</v>
      </c>
      <c r="B112" s="139" t="s">
        <v>1363</v>
      </c>
      <c r="C112" s="139" t="s">
        <v>1397</v>
      </c>
      <c r="D112" s="139" t="s">
        <v>1398</v>
      </c>
      <c r="E112" s="139" t="s">
        <v>1428</v>
      </c>
      <c r="F112" s="139" t="s">
        <v>1400</v>
      </c>
      <c r="G112" s="140">
        <v>-168600</v>
      </c>
      <c r="H112" s="162">
        <v>17</v>
      </c>
      <c r="J112" s="149"/>
      <c r="K112" s="149"/>
    </row>
    <row r="113" spans="1:11" hidden="1" x14ac:dyDescent="0.2">
      <c r="A113" s="139" t="s">
        <v>1118</v>
      </c>
      <c r="B113" s="139" t="s">
        <v>1363</v>
      </c>
      <c r="C113" s="139" t="s">
        <v>1455</v>
      </c>
      <c r="D113" s="139" t="s">
        <v>1406</v>
      </c>
      <c r="E113" s="139" t="s">
        <v>1428</v>
      </c>
      <c r="F113" s="139" t="s">
        <v>1407</v>
      </c>
      <c r="G113" s="140">
        <v>-20000</v>
      </c>
      <c r="J113" s="149"/>
      <c r="K113" s="149"/>
    </row>
    <row r="114" spans="1:11" hidden="1" x14ac:dyDescent="0.2">
      <c r="A114" s="139" t="s">
        <v>1118</v>
      </c>
      <c r="B114" s="139" t="s">
        <v>1363</v>
      </c>
      <c r="C114" s="139" t="s">
        <v>1501</v>
      </c>
      <c r="D114" s="139" t="s">
        <v>1498</v>
      </c>
      <c r="E114" s="139" t="s">
        <v>1428</v>
      </c>
      <c r="F114" s="139" t="s">
        <v>1407</v>
      </c>
      <c r="G114" s="140">
        <v>-504252</v>
      </c>
      <c r="J114" s="149"/>
      <c r="K114" s="149"/>
    </row>
    <row r="115" spans="1:11" hidden="1" x14ac:dyDescent="0.2">
      <c r="A115" s="139" t="s">
        <v>1118</v>
      </c>
      <c r="B115" s="139" t="s">
        <v>1363</v>
      </c>
      <c r="C115" s="139" t="s">
        <v>1459</v>
      </c>
      <c r="D115" s="139" t="s">
        <v>1498</v>
      </c>
      <c r="E115" s="139" t="s">
        <v>1428</v>
      </c>
      <c r="F115" s="139" t="s">
        <v>1407</v>
      </c>
      <c r="G115" s="140">
        <v>-314328</v>
      </c>
      <c r="J115" s="149"/>
      <c r="K115" s="149"/>
    </row>
    <row r="116" spans="1:11" hidden="1" x14ac:dyDescent="0.2">
      <c r="A116" s="139" t="s">
        <v>1118</v>
      </c>
      <c r="B116" s="139" t="s">
        <v>1363</v>
      </c>
      <c r="C116" s="139" t="s">
        <v>1504</v>
      </c>
      <c r="D116" s="139" t="s">
        <v>1498</v>
      </c>
      <c r="E116" s="139" t="s">
        <v>1428</v>
      </c>
      <c r="F116" s="139" t="s">
        <v>1407</v>
      </c>
      <c r="G116" s="140">
        <v>-44002.97</v>
      </c>
      <c r="J116" s="149"/>
      <c r="K116" s="149"/>
    </row>
    <row r="117" spans="1:11" x14ac:dyDescent="0.2">
      <c r="A117" s="139" t="s">
        <v>1118</v>
      </c>
      <c r="B117" s="139" t="s">
        <v>1363</v>
      </c>
      <c r="C117" s="139" t="s">
        <v>1397</v>
      </c>
      <c r="D117" s="139" t="s">
        <v>1398</v>
      </c>
      <c r="E117" s="139" t="s">
        <v>1438</v>
      </c>
      <c r="F117" s="139" t="s">
        <v>1400</v>
      </c>
      <c r="G117" s="140">
        <v>-31813.14</v>
      </c>
      <c r="H117" s="162">
        <v>17</v>
      </c>
      <c r="J117" s="149"/>
      <c r="K117" s="149"/>
    </row>
    <row r="118" spans="1:11" x14ac:dyDescent="0.2">
      <c r="A118" s="139" t="s">
        <v>1118</v>
      </c>
      <c r="B118" s="139" t="s">
        <v>1363</v>
      </c>
      <c r="C118" s="139" t="s">
        <v>1397</v>
      </c>
      <c r="D118" s="139" t="s">
        <v>1398</v>
      </c>
      <c r="E118" s="139" t="s">
        <v>1432</v>
      </c>
      <c r="F118" s="139" t="s">
        <v>1400</v>
      </c>
      <c r="G118" s="140">
        <v>-70647.149999999994</v>
      </c>
      <c r="H118" s="162">
        <v>17</v>
      </c>
      <c r="J118" s="149"/>
      <c r="K118" s="149"/>
    </row>
    <row r="119" spans="1:11" x14ac:dyDescent="0.2">
      <c r="A119" s="139" t="s">
        <v>1118</v>
      </c>
      <c r="B119" s="139" t="s">
        <v>1363</v>
      </c>
      <c r="C119" s="139" t="s">
        <v>1401</v>
      </c>
      <c r="D119" s="139" t="s">
        <v>1406</v>
      </c>
      <c r="E119" s="139" t="s">
        <v>1432</v>
      </c>
      <c r="F119" s="139" t="s">
        <v>1402</v>
      </c>
      <c r="G119" s="140">
        <v>-70331</v>
      </c>
      <c r="J119" s="149"/>
      <c r="K119" s="149"/>
    </row>
    <row r="120" spans="1:11" x14ac:dyDescent="0.2">
      <c r="A120" s="139" t="s">
        <v>1118</v>
      </c>
      <c r="B120" s="139" t="s">
        <v>1363</v>
      </c>
      <c r="C120" s="139" t="s">
        <v>1455</v>
      </c>
      <c r="D120" s="139" t="s">
        <v>1406</v>
      </c>
      <c r="E120" s="139" t="s">
        <v>1432</v>
      </c>
      <c r="F120" s="139" t="s">
        <v>1407</v>
      </c>
      <c r="G120" s="140">
        <v>-5000</v>
      </c>
      <c r="J120" s="149"/>
      <c r="K120" s="149"/>
    </row>
    <row r="121" spans="1:11" x14ac:dyDescent="0.2">
      <c r="A121" s="139" t="s">
        <v>1118</v>
      </c>
      <c r="B121" s="139" t="s">
        <v>1363</v>
      </c>
      <c r="C121" s="139" t="s">
        <v>1397</v>
      </c>
      <c r="D121" s="139" t="s">
        <v>1436</v>
      </c>
      <c r="E121" s="139" t="s">
        <v>1432</v>
      </c>
      <c r="F121" s="139" t="s">
        <v>1400</v>
      </c>
      <c r="G121" s="140">
        <v>-13357.75</v>
      </c>
      <c r="H121" s="162">
        <v>17</v>
      </c>
      <c r="J121" s="149"/>
      <c r="K121" s="149"/>
    </row>
    <row r="122" spans="1:11" x14ac:dyDescent="0.2">
      <c r="A122" s="139" t="s">
        <v>1118</v>
      </c>
      <c r="B122" s="139" t="s">
        <v>1363</v>
      </c>
      <c r="C122" s="139" t="s">
        <v>1401</v>
      </c>
      <c r="D122" s="139" t="s">
        <v>1498</v>
      </c>
      <c r="E122" s="139" t="s">
        <v>1432</v>
      </c>
      <c r="F122" s="139" t="s">
        <v>1402</v>
      </c>
      <c r="G122" s="140">
        <v>-26721.22</v>
      </c>
      <c r="J122" s="149"/>
      <c r="K122" s="149"/>
    </row>
    <row r="123" spans="1:11" x14ac:dyDescent="0.2">
      <c r="A123" s="139" t="s">
        <v>1118</v>
      </c>
      <c r="B123" s="139" t="s">
        <v>1363</v>
      </c>
      <c r="C123" s="139" t="s">
        <v>1459</v>
      </c>
      <c r="D123" s="139" t="s">
        <v>1498</v>
      </c>
      <c r="E123" s="139" t="s">
        <v>1432</v>
      </c>
      <c r="F123" s="139" t="s">
        <v>1407</v>
      </c>
      <c r="G123" s="140">
        <v>-70672</v>
      </c>
      <c r="J123" s="149"/>
      <c r="K123" s="149"/>
    </row>
    <row r="124" spans="1:11" x14ac:dyDescent="0.2">
      <c r="A124" s="139" t="s">
        <v>1118</v>
      </c>
      <c r="B124" s="139" t="s">
        <v>1363</v>
      </c>
      <c r="C124" s="139" t="s">
        <v>1439</v>
      </c>
      <c r="D124" s="139" t="s">
        <v>1502</v>
      </c>
      <c r="E124" s="139" t="s">
        <v>1432</v>
      </c>
      <c r="F124" s="139" t="s">
        <v>1407</v>
      </c>
      <c r="G124" s="140">
        <v>-30659</v>
      </c>
      <c r="J124" s="149"/>
      <c r="K124" s="149"/>
    </row>
    <row r="125" spans="1:11" x14ac:dyDescent="0.2">
      <c r="A125" s="139" t="s">
        <v>1118</v>
      </c>
      <c r="B125" s="139" t="s">
        <v>1363</v>
      </c>
      <c r="C125" s="139" t="s">
        <v>1401</v>
      </c>
      <c r="D125" s="139" t="s">
        <v>1406</v>
      </c>
      <c r="E125" s="139" t="s">
        <v>1434</v>
      </c>
      <c r="F125" s="139" t="s">
        <v>1402</v>
      </c>
      <c r="G125" s="140">
        <v>-361300</v>
      </c>
      <c r="J125" s="149"/>
      <c r="K125" s="149"/>
    </row>
    <row r="126" spans="1:11" x14ac:dyDescent="0.2">
      <c r="A126" s="139" t="s">
        <v>1118</v>
      </c>
      <c r="B126" s="139" t="s">
        <v>1363</v>
      </c>
      <c r="C126" s="139" t="s">
        <v>1439</v>
      </c>
      <c r="D126" s="139" t="s">
        <v>1502</v>
      </c>
      <c r="E126" s="139" t="s">
        <v>1434</v>
      </c>
      <c r="F126" s="139" t="s">
        <v>1407</v>
      </c>
      <c r="G126" s="140">
        <v>-45540</v>
      </c>
      <c r="J126" s="149"/>
      <c r="K126" s="149"/>
    </row>
    <row r="127" spans="1:11" hidden="1" x14ac:dyDescent="0.2">
      <c r="A127" s="139" t="s">
        <v>196</v>
      </c>
      <c r="B127" s="139" t="s">
        <v>1362</v>
      </c>
      <c r="C127" s="139" t="s">
        <v>1397</v>
      </c>
      <c r="D127" s="139" t="s">
        <v>1398</v>
      </c>
      <c r="E127" s="139" t="s">
        <v>1399</v>
      </c>
      <c r="F127" s="139" t="s">
        <v>1400</v>
      </c>
      <c r="G127" s="140">
        <v>-303188.90000000002</v>
      </c>
      <c r="H127" s="162">
        <v>17</v>
      </c>
      <c r="J127" s="149"/>
      <c r="K127" s="149"/>
    </row>
    <row r="128" spans="1:11" hidden="1" x14ac:dyDescent="0.2">
      <c r="A128" s="139" t="s">
        <v>196</v>
      </c>
      <c r="B128" s="139" t="s">
        <v>1362</v>
      </c>
      <c r="C128" s="139" t="s">
        <v>1401</v>
      </c>
      <c r="D128" s="139" t="s">
        <v>1498</v>
      </c>
      <c r="E128" s="139" t="s">
        <v>1399</v>
      </c>
      <c r="F128" s="139" t="s">
        <v>1402</v>
      </c>
      <c r="G128" s="140">
        <v>-42619639.25</v>
      </c>
      <c r="J128" s="149"/>
      <c r="K128" s="149"/>
    </row>
    <row r="129" spans="1:11" hidden="1" x14ac:dyDescent="0.2">
      <c r="A129" s="139" t="s">
        <v>196</v>
      </c>
      <c r="B129" s="139" t="s">
        <v>1362</v>
      </c>
      <c r="C129" s="139" t="s">
        <v>1403</v>
      </c>
      <c r="D129" s="139" t="s">
        <v>1498</v>
      </c>
      <c r="E129" s="139" t="s">
        <v>1399</v>
      </c>
      <c r="F129" s="139" t="s">
        <v>1402</v>
      </c>
      <c r="G129" s="140">
        <v>-1837160.82</v>
      </c>
      <c r="J129" s="149"/>
      <c r="K129" s="149"/>
    </row>
    <row r="130" spans="1:11" hidden="1" x14ac:dyDescent="0.2">
      <c r="A130" s="139" t="s">
        <v>196</v>
      </c>
      <c r="B130" s="139" t="s">
        <v>1362</v>
      </c>
      <c r="C130" s="139" t="s">
        <v>1397</v>
      </c>
      <c r="D130" s="139" t="s">
        <v>1398</v>
      </c>
      <c r="E130" s="139" t="s">
        <v>1404</v>
      </c>
      <c r="F130" s="139" t="s">
        <v>1400</v>
      </c>
      <c r="G130" s="140">
        <v>-5500</v>
      </c>
      <c r="H130" s="162">
        <v>17</v>
      </c>
      <c r="J130" s="149"/>
      <c r="K130" s="149"/>
    </row>
    <row r="131" spans="1:11" hidden="1" x14ac:dyDescent="0.2">
      <c r="A131" s="139" t="s">
        <v>196</v>
      </c>
      <c r="B131" s="139" t="s">
        <v>1362</v>
      </c>
      <c r="C131" s="139" t="s">
        <v>1405</v>
      </c>
      <c r="D131" s="139" t="s">
        <v>1406</v>
      </c>
      <c r="E131" s="139" t="s">
        <v>1404</v>
      </c>
      <c r="F131" s="139" t="s">
        <v>1407</v>
      </c>
      <c r="G131" s="140">
        <v>-2000</v>
      </c>
      <c r="J131" s="149"/>
      <c r="K131" s="149"/>
    </row>
    <row r="132" spans="1:11" hidden="1" x14ac:dyDescent="0.2">
      <c r="A132" s="139" t="s">
        <v>201</v>
      </c>
      <c r="B132" s="139" t="s">
        <v>1362</v>
      </c>
      <c r="C132" s="139" t="s">
        <v>1397</v>
      </c>
      <c r="D132" s="139" t="s">
        <v>1398</v>
      </c>
      <c r="E132" s="139" t="s">
        <v>1408</v>
      </c>
      <c r="F132" s="139" t="s">
        <v>1400</v>
      </c>
      <c r="G132" s="140">
        <v>-89470.74</v>
      </c>
      <c r="H132" s="162">
        <v>17</v>
      </c>
      <c r="J132" s="149"/>
      <c r="K132" s="149"/>
    </row>
    <row r="133" spans="1:11" hidden="1" x14ac:dyDescent="0.2">
      <c r="A133" s="139" t="s">
        <v>201</v>
      </c>
      <c r="B133" s="139" t="s">
        <v>1362</v>
      </c>
      <c r="C133" s="139" t="s">
        <v>1401</v>
      </c>
      <c r="D133" s="139" t="s">
        <v>1498</v>
      </c>
      <c r="E133" s="139" t="s">
        <v>1408</v>
      </c>
      <c r="F133" s="139" t="s">
        <v>1402</v>
      </c>
      <c r="G133" s="140">
        <v>-13507163.529999999</v>
      </c>
      <c r="J133" s="149"/>
      <c r="K133" s="149"/>
    </row>
    <row r="134" spans="1:11" hidden="1" x14ac:dyDescent="0.2">
      <c r="A134" s="139" t="s">
        <v>196</v>
      </c>
      <c r="B134" s="139" t="s">
        <v>1362</v>
      </c>
      <c r="C134" s="139" t="s">
        <v>1401</v>
      </c>
      <c r="D134" s="139" t="s">
        <v>1498</v>
      </c>
      <c r="E134" s="139" t="s">
        <v>1409</v>
      </c>
      <c r="F134" s="139" t="s">
        <v>1402</v>
      </c>
      <c r="G134" s="140">
        <v>-976120.58</v>
      </c>
      <c r="J134" s="149"/>
      <c r="K134" s="149"/>
    </row>
    <row r="135" spans="1:11" hidden="1" x14ac:dyDescent="0.2">
      <c r="A135" s="139" t="s">
        <v>196</v>
      </c>
      <c r="B135" s="139" t="s">
        <v>1362</v>
      </c>
      <c r="C135" s="139" t="s">
        <v>1403</v>
      </c>
      <c r="D135" s="139" t="s">
        <v>1498</v>
      </c>
      <c r="E135" s="139" t="s">
        <v>1409</v>
      </c>
      <c r="F135" s="139" t="s">
        <v>1402</v>
      </c>
      <c r="G135" s="140">
        <v>-231526.39999999999</v>
      </c>
      <c r="J135" s="149"/>
      <c r="K135" s="149"/>
    </row>
    <row r="136" spans="1:11" hidden="1" x14ac:dyDescent="0.2">
      <c r="A136" s="139" t="s">
        <v>1112</v>
      </c>
      <c r="B136" s="139" t="s">
        <v>1362</v>
      </c>
      <c r="C136" s="139" t="s">
        <v>1401</v>
      </c>
      <c r="D136" s="139" t="s">
        <v>1498</v>
      </c>
      <c r="E136" s="139" t="s">
        <v>1410</v>
      </c>
      <c r="F136" s="139" t="s">
        <v>1402</v>
      </c>
      <c r="G136" s="140">
        <v>-48823.199999999997</v>
      </c>
      <c r="J136" s="149"/>
      <c r="K136" s="149"/>
    </row>
    <row r="137" spans="1:11" hidden="1" x14ac:dyDescent="0.2">
      <c r="A137" s="139" t="s">
        <v>1114</v>
      </c>
      <c r="B137" s="139" t="s">
        <v>1362</v>
      </c>
      <c r="C137" s="139" t="s">
        <v>1397</v>
      </c>
      <c r="D137" s="139" t="s">
        <v>1398</v>
      </c>
      <c r="E137" s="139" t="s">
        <v>1411</v>
      </c>
      <c r="F137" s="139" t="s">
        <v>1400</v>
      </c>
      <c r="G137" s="140">
        <v>-148339.95000000001</v>
      </c>
      <c r="H137" s="162">
        <v>17</v>
      </c>
      <c r="J137" s="149"/>
      <c r="K137" s="149"/>
    </row>
    <row r="138" spans="1:11" hidden="1" x14ac:dyDescent="0.2">
      <c r="A138" s="139" t="s">
        <v>1114</v>
      </c>
      <c r="B138" s="139" t="s">
        <v>1362</v>
      </c>
      <c r="C138" s="139" t="s">
        <v>1401</v>
      </c>
      <c r="D138" s="139" t="s">
        <v>1498</v>
      </c>
      <c r="E138" s="139" t="s">
        <v>1411</v>
      </c>
      <c r="F138" s="139" t="s">
        <v>1402</v>
      </c>
      <c r="G138" s="140">
        <v>-5589776.21</v>
      </c>
      <c r="J138" s="149"/>
      <c r="K138" s="149"/>
    </row>
    <row r="139" spans="1:11" hidden="1" x14ac:dyDescent="0.2">
      <c r="A139" s="139" t="s">
        <v>1116</v>
      </c>
      <c r="B139" s="139" t="s">
        <v>1362</v>
      </c>
      <c r="C139" s="139" t="s">
        <v>1397</v>
      </c>
      <c r="D139" s="139" t="s">
        <v>1398</v>
      </c>
      <c r="E139" s="139" t="s">
        <v>1414</v>
      </c>
      <c r="F139" s="139" t="s">
        <v>1400</v>
      </c>
      <c r="G139" s="140">
        <v>-27129.5</v>
      </c>
      <c r="H139" s="162">
        <v>17</v>
      </c>
      <c r="J139" s="149"/>
      <c r="K139" s="149"/>
    </row>
    <row r="140" spans="1:11" hidden="1" x14ac:dyDescent="0.2">
      <c r="A140" s="139" t="s">
        <v>1116</v>
      </c>
      <c r="B140" s="139" t="s">
        <v>1362</v>
      </c>
      <c r="C140" s="139" t="s">
        <v>1397</v>
      </c>
      <c r="D140" s="139" t="s">
        <v>1441</v>
      </c>
      <c r="E140" s="139" t="s">
        <v>1414</v>
      </c>
      <c r="F140" s="139" t="s">
        <v>1400</v>
      </c>
      <c r="G140" s="140">
        <v>-18259.2</v>
      </c>
      <c r="H140" s="162">
        <v>17</v>
      </c>
      <c r="J140" s="149"/>
      <c r="K140" s="149"/>
    </row>
    <row r="141" spans="1:11" hidden="1" x14ac:dyDescent="0.2">
      <c r="A141" s="139" t="s">
        <v>1116</v>
      </c>
      <c r="B141" s="139" t="s">
        <v>1362</v>
      </c>
      <c r="C141" s="139" t="s">
        <v>1401</v>
      </c>
      <c r="D141" s="139" t="s">
        <v>1498</v>
      </c>
      <c r="E141" s="139" t="s">
        <v>1414</v>
      </c>
      <c r="F141" s="139" t="s">
        <v>1402</v>
      </c>
      <c r="G141" s="140">
        <v>-343663.04</v>
      </c>
      <c r="J141" s="149"/>
      <c r="K141" s="149"/>
    </row>
    <row r="142" spans="1:11" hidden="1" x14ac:dyDescent="0.2">
      <c r="A142" s="139" t="s">
        <v>1117</v>
      </c>
      <c r="B142" s="139" t="s">
        <v>1362</v>
      </c>
      <c r="C142" s="139" t="s">
        <v>1397</v>
      </c>
      <c r="D142" s="139" t="s">
        <v>1398</v>
      </c>
      <c r="E142" s="139" t="s">
        <v>1415</v>
      </c>
      <c r="F142" s="139" t="s">
        <v>1400</v>
      </c>
      <c r="G142" s="140">
        <v>-149189.07999999999</v>
      </c>
      <c r="H142" s="162">
        <v>17</v>
      </c>
      <c r="J142" s="149"/>
      <c r="K142" s="149"/>
    </row>
    <row r="143" spans="1:11" hidden="1" x14ac:dyDescent="0.2">
      <c r="A143" s="139" t="s">
        <v>1117</v>
      </c>
      <c r="B143" s="139" t="s">
        <v>1362</v>
      </c>
      <c r="C143" s="139" t="s">
        <v>1397</v>
      </c>
      <c r="D143" s="139" t="s">
        <v>1441</v>
      </c>
      <c r="E143" s="139" t="s">
        <v>1415</v>
      </c>
      <c r="F143" s="139" t="s">
        <v>1400</v>
      </c>
      <c r="G143" s="140">
        <v>-50923</v>
      </c>
      <c r="H143" s="162">
        <v>17</v>
      </c>
      <c r="J143" s="149"/>
      <c r="K143" s="149"/>
    </row>
    <row r="144" spans="1:11" hidden="1" x14ac:dyDescent="0.2">
      <c r="A144" s="139" t="s">
        <v>1117</v>
      </c>
      <c r="B144" s="139" t="s">
        <v>1362</v>
      </c>
      <c r="C144" s="139" t="s">
        <v>1405</v>
      </c>
      <c r="D144" s="139" t="s">
        <v>1406</v>
      </c>
      <c r="E144" s="139" t="s">
        <v>1415</v>
      </c>
      <c r="F144" s="139" t="s">
        <v>1407</v>
      </c>
      <c r="G144" s="140">
        <v>-70736</v>
      </c>
      <c r="J144" s="149"/>
      <c r="K144" s="149"/>
    </row>
    <row r="145" spans="1:11" hidden="1" x14ac:dyDescent="0.2">
      <c r="A145" s="139" t="s">
        <v>1117</v>
      </c>
      <c r="B145" s="139" t="s">
        <v>1362</v>
      </c>
      <c r="C145" s="139" t="s">
        <v>1401</v>
      </c>
      <c r="D145" s="139" t="s">
        <v>1498</v>
      </c>
      <c r="E145" s="139" t="s">
        <v>1415</v>
      </c>
      <c r="F145" s="139" t="s">
        <v>1402</v>
      </c>
      <c r="G145" s="140">
        <v>-1368520.8</v>
      </c>
      <c r="J145" s="149"/>
      <c r="K145" s="149"/>
    </row>
    <row r="146" spans="1:11" hidden="1" x14ac:dyDescent="0.2">
      <c r="A146" s="139" t="s">
        <v>1117</v>
      </c>
      <c r="B146" s="139" t="s">
        <v>1362</v>
      </c>
      <c r="C146" s="139" t="s">
        <v>1501</v>
      </c>
      <c r="D146" s="139" t="s">
        <v>1498</v>
      </c>
      <c r="E146" s="139" t="s">
        <v>1415</v>
      </c>
      <c r="F146" s="139" t="s">
        <v>1407</v>
      </c>
      <c r="G146" s="140">
        <v>-20000</v>
      </c>
      <c r="J146" s="149"/>
      <c r="K146" s="149"/>
    </row>
    <row r="147" spans="1:11" hidden="1" x14ac:dyDescent="0.2">
      <c r="A147" s="139" t="s">
        <v>1117</v>
      </c>
      <c r="B147" s="139" t="s">
        <v>1362</v>
      </c>
      <c r="C147" s="139" t="s">
        <v>1401</v>
      </c>
      <c r="D147" s="139" t="s">
        <v>1498</v>
      </c>
      <c r="E147" s="139" t="s">
        <v>1419</v>
      </c>
      <c r="F147" s="139" t="s">
        <v>1402</v>
      </c>
      <c r="G147" s="140">
        <v>-4402.22</v>
      </c>
      <c r="J147" s="149"/>
      <c r="K147" s="149"/>
    </row>
    <row r="148" spans="1:11" hidden="1" x14ac:dyDescent="0.2">
      <c r="A148" s="139" t="s">
        <v>962</v>
      </c>
      <c r="B148" s="139" t="s">
        <v>1362</v>
      </c>
      <c r="C148" s="139" t="s">
        <v>1420</v>
      </c>
      <c r="D148" s="139" t="s">
        <v>1421</v>
      </c>
      <c r="E148" s="139" t="s">
        <v>1422</v>
      </c>
      <c r="F148" s="139" t="s">
        <v>1407</v>
      </c>
      <c r="G148" s="140">
        <v>-43072</v>
      </c>
      <c r="J148" s="149"/>
      <c r="K148" s="149"/>
    </row>
    <row r="149" spans="1:11" hidden="1" x14ac:dyDescent="0.2">
      <c r="A149" s="139" t="s">
        <v>962</v>
      </c>
      <c r="B149" s="139" t="s">
        <v>1362</v>
      </c>
      <c r="C149" s="139" t="s">
        <v>1401</v>
      </c>
      <c r="D149" s="139" t="s">
        <v>1498</v>
      </c>
      <c r="E149" s="139" t="s">
        <v>1467</v>
      </c>
      <c r="F149" s="139" t="s">
        <v>1402</v>
      </c>
      <c r="G149" s="140">
        <v>-12555.3</v>
      </c>
      <c r="J149" s="149"/>
      <c r="K149" s="149"/>
    </row>
    <row r="150" spans="1:11" hidden="1" x14ac:dyDescent="0.2">
      <c r="A150" s="139" t="s">
        <v>962</v>
      </c>
      <c r="B150" s="139" t="s">
        <v>1362</v>
      </c>
      <c r="C150" s="139" t="s">
        <v>1401</v>
      </c>
      <c r="D150" s="139" t="s">
        <v>1498</v>
      </c>
      <c r="E150" s="139" t="s">
        <v>1423</v>
      </c>
      <c r="F150" s="139" t="s">
        <v>1402</v>
      </c>
      <c r="G150" s="140">
        <v>-264367.65000000002</v>
      </c>
      <c r="J150" s="149"/>
      <c r="K150" s="149"/>
    </row>
    <row r="151" spans="1:11" hidden="1" x14ac:dyDescent="0.2">
      <c r="A151" s="139" t="s">
        <v>964</v>
      </c>
      <c r="B151" s="139" t="s">
        <v>1362</v>
      </c>
      <c r="C151" s="139" t="s">
        <v>1401</v>
      </c>
      <c r="D151" s="139" t="s">
        <v>1498</v>
      </c>
      <c r="E151" s="139" t="s">
        <v>1425</v>
      </c>
      <c r="F151" s="139" t="s">
        <v>1402</v>
      </c>
      <c r="G151" s="140">
        <v>-145635</v>
      </c>
      <c r="J151" s="149"/>
      <c r="K151" s="149"/>
    </row>
    <row r="152" spans="1:11" hidden="1" x14ac:dyDescent="0.2">
      <c r="A152" s="139" t="s">
        <v>964</v>
      </c>
      <c r="B152" s="139" t="s">
        <v>1362</v>
      </c>
      <c r="C152" s="139" t="s">
        <v>1397</v>
      </c>
      <c r="D152" s="139" t="s">
        <v>1398</v>
      </c>
      <c r="E152" s="139" t="s">
        <v>1443</v>
      </c>
      <c r="F152" s="139" t="s">
        <v>1400</v>
      </c>
      <c r="G152" s="140">
        <v>-1.94</v>
      </c>
      <c r="H152" s="162">
        <v>17</v>
      </c>
      <c r="J152" s="149"/>
      <c r="K152" s="149"/>
    </row>
    <row r="153" spans="1:11" hidden="1" x14ac:dyDescent="0.2">
      <c r="A153" s="139" t="s">
        <v>964</v>
      </c>
      <c r="B153" s="139" t="s">
        <v>1362</v>
      </c>
      <c r="C153" s="139" t="s">
        <v>1397</v>
      </c>
      <c r="D153" s="139" t="s">
        <v>1398</v>
      </c>
      <c r="E153" s="139" t="s">
        <v>1469</v>
      </c>
      <c r="F153" s="139" t="s">
        <v>1400</v>
      </c>
      <c r="G153" s="140">
        <v>-223.22</v>
      </c>
      <c r="H153" s="162">
        <v>17</v>
      </c>
      <c r="J153" s="149"/>
      <c r="K153" s="149"/>
    </row>
    <row r="154" spans="1:11" hidden="1" x14ac:dyDescent="0.2">
      <c r="A154" s="139" t="s">
        <v>964</v>
      </c>
      <c r="B154" s="139" t="s">
        <v>1362</v>
      </c>
      <c r="C154" s="139" t="s">
        <v>1397</v>
      </c>
      <c r="D154" s="139" t="s">
        <v>1398</v>
      </c>
      <c r="E154" s="139" t="s">
        <v>1427</v>
      </c>
      <c r="F154" s="139" t="s">
        <v>1400</v>
      </c>
      <c r="G154" s="140">
        <v>-61.46</v>
      </c>
      <c r="H154" s="162">
        <v>17</v>
      </c>
      <c r="J154" s="149"/>
      <c r="K154" s="149"/>
    </row>
    <row r="155" spans="1:11" hidden="1" x14ac:dyDescent="0.2">
      <c r="A155" s="139" t="s">
        <v>1118</v>
      </c>
      <c r="B155" s="139" t="s">
        <v>1362</v>
      </c>
      <c r="C155" s="139" t="s">
        <v>1397</v>
      </c>
      <c r="D155" s="139" t="s">
        <v>1398</v>
      </c>
      <c r="E155" s="139" t="s">
        <v>1428</v>
      </c>
      <c r="F155" s="139" t="s">
        <v>1400</v>
      </c>
      <c r="G155" s="140">
        <v>-278385</v>
      </c>
      <c r="H155" s="162">
        <v>17</v>
      </c>
      <c r="J155" s="149"/>
      <c r="K155" s="149"/>
    </row>
    <row r="156" spans="1:11" hidden="1" x14ac:dyDescent="0.2">
      <c r="A156" s="139" t="s">
        <v>1118</v>
      </c>
      <c r="B156" s="139" t="s">
        <v>1362</v>
      </c>
      <c r="C156" s="139" t="s">
        <v>1397</v>
      </c>
      <c r="D156" s="139" t="s">
        <v>1441</v>
      </c>
      <c r="E156" s="139" t="s">
        <v>1428</v>
      </c>
      <c r="F156" s="139" t="s">
        <v>1400</v>
      </c>
      <c r="G156" s="140">
        <v>-213265</v>
      </c>
      <c r="H156" s="162">
        <v>17</v>
      </c>
      <c r="J156" s="149"/>
      <c r="K156" s="149"/>
    </row>
    <row r="157" spans="1:11" hidden="1" x14ac:dyDescent="0.2">
      <c r="A157" s="139" t="s">
        <v>1118</v>
      </c>
      <c r="B157" s="139" t="s">
        <v>1362</v>
      </c>
      <c r="C157" s="139" t="s">
        <v>1501</v>
      </c>
      <c r="D157" s="139" t="s">
        <v>1498</v>
      </c>
      <c r="E157" s="139" t="s">
        <v>1428</v>
      </c>
      <c r="F157" s="139" t="s">
        <v>1407</v>
      </c>
      <c r="G157" s="140">
        <v>-502162</v>
      </c>
      <c r="J157" s="149"/>
      <c r="K157" s="149"/>
    </row>
    <row r="158" spans="1:11" hidden="1" x14ac:dyDescent="0.2">
      <c r="A158" s="139" t="s">
        <v>1118</v>
      </c>
      <c r="B158" s="139" t="s">
        <v>1362</v>
      </c>
      <c r="C158" s="139" t="s">
        <v>1500</v>
      </c>
      <c r="D158" s="139" t="s">
        <v>1498</v>
      </c>
      <c r="E158" s="139" t="s">
        <v>1428</v>
      </c>
      <c r="F158" s="139" t="s">
        <v>1407</v>
      </c>
      <c r="G158" s="140">
        <v>-469000</v>
      </c>
      <c r="J158" s="149"/>
      <c r="K158" s="149"/>
    </row>
    <row r="159" spans="1:11" x14ac:dyDescent="0.2">
      <c r="A159" s="139" t="s">
        <v>1118</v>
      </c>
      <c r="B159" s="139" t="s">
        <v>1362</v>
      </c>
      <c r="C159" s="139" t="s">
        <v>1401</v>
      </c>
      <c r="D159" s="139" t="s">
        <v>1498</v>
      </c>
      <c r="E159" s="139" t="s">
        <v>1430</v>
      </c>
      <c r="F159" s="139" t="s">
        <v>1402</v>
      </c>
      <c r="G159" s="140">
        <v>-93702</v>
      </c>
      <c r="J159" s="149"/>
      <c r="K159" s="149"/>
    </row>
    <row r="160" spans="1:11" x14ac:dyDescent="0.2">
      <c r="A160" s="139" t="s">
        <v>1118</v>
      </c>
      <c r="B160" s="139" t="s">
        <v>1362</v>
      </c>
      <c r="C160" s="139" t="s">
        <v>1401</v>
      </c>
      <c r="D160" s="139" t="s">
        <v>1498</v>
      </c>
      <c r="E160" s="139" t="s">
        <v>1431</v>
      </c>
      <c r="F160" s="139" t="s">
        <v>1402</v>
      </c>
      <c r="G160" s="140">
        <v>-64380.23</v>
      </c>
      <c r="J160" s="149"/>
      <c r="K160" s="149"/>
    </row>
    <row r="161" spans="1:11" x14ac:dyDescent="0.2">
      <c r="A161" s="139" t="s">
        <v>1118</v>
      </c>
      <c r="B161" s="139" t="s">
        <v>1362</v>
      </c>
      <c r="C161" s="139" t="s">
        <v>1397</v>
      </c>
      <c r="D161" s="139" t="s">
        <v>1441</v>
      </c>
      <c r="E161" s="139" t="s">
        <v>1438</v>
      </c>
      <c r="F161" s="139" t="s">
        <v>1400</v>
      </c>
      <c r="G161" s="140">
        <v>-69052</v>
      </c>
      <c r="H161" s="162">
        <v>17</v>
      </c>
      <c r="J161" s="149"/>
      <c r="K161" s="149"/>
    </row>
    <row r="162" spans="1:11" x14ac:dyDescent="0.2">
      <c r="A162" s="139" t="s">
        <v>1118</v>
      </c>
      <c r="B162" s="139" t="s">
        <v>1362</v>
      </c>
      <c r="C162" s="139" t="s">
        <v>1397</v>
      </c>
      <c r="D162" s="139" t="s">
        <v>1398</v>
      </c>
      <c r="E162" s="139" t="s">
        <v>1432</v>
      </c>
      <c r="F162" s="139" t="s">
        <v>1400</v>
      </c>
      <c r="G162" s="140">
        <v>-155216.01999999999</v>
      </c>
      <c r="H162" s="162">
        <v>17</v>
      </c>
      <c r="J162" s="149"/>
      <c r="K162" s="149"/>
    </row>
    <row r="163" spans="1:11" hidden="1" x14ac:dyDescent="0.2">
      <c r="A163" s="139" t="s">
        <v>1117</v>
      </c>
      <c r="B163" s="139" t="s">
        <v>1362</v>
      </c>
      <c r="C163" s="139"/>
      <c r="D163" s="139"/>
      <c r="E163" s="139" t="s">
        <v>1415</v>
      </c>
      <c r="F163" s="139" t="s">
        <v>1400</v>
      </c>
      <c r="G163" s="140">
        <v>-61001.81</v>
      </c>
      <c r="H163" s="162" t="s">
        <v>1573</v>
      </c>
      <c r="J163" s="149"/>
      <c r="K163" s="149"/>
    </row>
    <row r="164" spans="1:11" x14ac:dyDescent="0.2">
      <c r="A164" s="139" t="s">
        <v>1118</v>
      </c>
      <c r="B164" s="139" t="s">
        <v>1362</v>
      </c>
      <c r="C164" s="139" t="s">
        <v>1397</v>
      </c>
      <c r="D164" s="139" t="s">
        <v>1441</v>
      </c>
      <c r="E164" s="139" t="s">
        <v>1432</v>
      </c>
      <c r="F164" s="139" t="s">
        <v>1400</v>
      </c>
      <c r="G164" s="140">
        <v>-595349.84</v>
      </c>
      <c r="H164" s="162">
        <v>17</v>
      </c>
      <c r="J164" s="149"/>
      <c r="K164" s="149"/>
    </row>
    <row r="165" spans="1:11" x14ac:dyDescent="0.2">
      <c r="A165" s="139" t="s">
        <v>1118</v>
      </c>
      <c r="B165" s="139" t="s">
        <v>1362</v>
      </c>
      <c r="C165" s="139" t="s">
        <v>1397</v>
      </c>
      <c r="D165" s="139" t="s">
        <v>1442</v>
      </c>
      <c r="E165" s="139" t="s">
        <v>1432</v>
      </c>
      <c r="F165" s="139" t="s">
        <v>1400</v>
      </c>
      <c r="G165" s="140">
        <v>-35000</v>
      </c>
      <c r="H165" s="162">
        <v>19</v>
      </c>
      <c r="J165" s="149"/>
      <c r="K165" s="149"/>
    </row>
    <row r="166" spans="1:11" x14ac:dyDescent="0.2">
      <c r="A166" s="139" t="s">
        <v>1118</v>
      </c>
      <c r="B166" s="139" t="s">
        <v>1362</v>
      </c>
      <c r="C166" s="139" t="s">
        <v>1455</v>
      </c>
      <c r="D166" s="139" t="s">
        <v>1406</v>
      </c>
      <c r="E166" s="139" t="s">
        <v>1432</v>
      </c>
      <c r="F166" s="139" t="s">
        <v>1407</v>
      </c>
      <c r="G166" s="140">
        <v>-30000</v>
      </c>
      <c r="J166" s="149"/>
      <c r="K166" s="149"/>
    </row>
    <row r="167" spans="1:11" x14ac:dyDescent="0.2">
      <c r="A167" s="139" t="s">
        <v>1118</v>
      </c>
      <c r="B167" s="139" t="s">
        <v>1362</v>
      </c>
      <c r="C167" s="139" t="s">
        <v>1401</v>
      </c>
      <c r="D167" s="139" t="s">
        <v>1498</v>
      </c>
      <c r="E167" s="139" t="s">
        <v>1432</v>
      </c>
      <c r="F167" s="139" t="s">
        <v>1402</v>
      </c>
      <c r="G167" s="140">
        <v>-4735491.38</v>
      </c>
      <c r="J167" s="149"/>
      <c r="K167" s="149"/>
    </row>
    <row r="168" spans="1:11" x14ac:dyDescent="0.2">
      <c r="A168" s="139" t="s">
        <v>1118</v>
      </c>
      <c r="B168" s="139" t="s">
        <v>1362</v>
      </c>
      <c r="C168" s="139" t="s">
        <v>1401</v>
      </c>
      <c r="D168" s="139" t="s">
        <v>1406</v>
      </c>
      <c r="E168" s="139" t="s">
        <v>1434</v>
      </c>
      <c r="F168" s="139" t="s">
        <v>1402</v>
      </c>
      <c r="G168" s="140">
        <v>-131020</v>
      </c>
      <c r="J168" s="149"/>
      <c r="K168" s="149"/>
    </row>
    <row r="169" spans="1:11" hidden="1" x14ac:dyDescent="0.2">
      <c r="A169" s="139" t="s">
        <v>196</v>
      </c>
      <c r="B169" s="139" t="s">
        <v>1373</v>
      </c>
      <c r="C169" s="139" t="s">
        <v>1401</v>
      </c>
      <c r="D169" s="139" t="s">
        <v>1505</v>
      </c>
      <c r="E169" s="139" t="s">
        <v>1399</v>
      </c>
      <c r="F169" s="139" t="s">
        <v>1402</v>
      </c>
      <c r="G169" s="140">
        <v>-42432820.240000002</v>
      </c>
      <c r="J169" s="149"/>
      <c r="K169" s="149"/>
    </row>
    <row r="170" spans="1:11" hidden="1" x14ac:dyDescent="0.2">
      <c r="A170" s="139" t="s">
        <v>196</v>
      </c>
      <c r="B170" s="139" t="s">
        <v>1373</v>
      </c>
      <c r="C170" s="139" t="s">
        <v>1403</v>
      </c>
      <c r="D170" s="139" t="s">
        <v>1505</v>
      </c>
      <c r="E170" s="139" t="s">
        <v>1399</v>
      </c>
      <c r="F170" s="139" t="s">
        <v>1402</v>
      </c>
      <c r="G170" s="140">
        <v>-613542.79</v>
      </c>
      <c r="J170" s="149"/>
      <c r="K170" s="149"/>
    </row>
    <row r="171" spans="1:11" hidden="1" x14ac:dyDescent="0.2">
      <c r="A171" s="139" t="s">
        <v>196</v>
      </c>
      <c r="B171" s="139" t="s">
        <v>1373</v>
      </c>
      <c r="C171" s="139" t="s">
        <v>1401</v>
      </c>
      <c r="D171" s="139" t="s">
        <v>1444</v>
      </c>
      <c r="E171" s="139" t="s">
        <v>1404</v>
      </c>
      <c r="F171" s="139" t="s">
        <v>1402</v>
      </c>
      <c r="G171" s="140">
        <v>-3000</v>
      </c>
      <c r="J171" s="149"/>
      <c r="K171" s="149"/>
    </row>
    <row r="172" spans="1:11" hidden="1" x14ac:dyDescent="0.2">
      <c r="A172" s="139" t="s">
        <v>196</v>
      </c>
      <c r="B172" s="139" t="s">
        <v>1373</v>
      </c>
      <c r="C172" s="139" t="s">
        <v>1405</v>
      </c>
      <c r="D172" s="139" t="s">
        <v>1444</v>
      </c>
      <c r="E172" s="139" t="s">
        <v>1404</v>
      </c>
      <c r="F172" s="139" t="s">
        <v>1407</v>
      </c>
      <c r="G172" s="140">
        <v>-2000</v>
      </c>
      <c r="J172" s="149"/>
      <c r="K172" s="149"/>
    </row>
    <row r="173" spans="1:11" hidden="1" x14ac:dyDescent="0.2">
      <c r="A173" s="139" t="s">
        <v>196</v>
      </c>
      <c r="B173" s="139" t="s">
        <v>1373</v>
      </c>
      <c r="C173" s="139" t="s">
        <v>1401</v>
      </c>
      <c r="D173" s="139" t="s">
        <v>1505</v>
      </c>
      <c r="E173" s="139" t="s">
        <v>1404</v>
      </c>
      <c r="F173" s="139" t="s">
        <v>1402</v>
      </c>
      <c r="G173" s="140">
        <v>-10400</v>
      </c>
      <c r="J173" s="149"/>
      <c r="K173" s="149"/>
    </row>
    <row r="174" spans="1:11" hidden="1" x14ac:dyDescent="0.2">
      <c r="A174" s="139" t="s">
        <v>201</v>
      </c>
      <c r="B174" s="139" t="s">
        <v>1373</v>
      </c>
      <c r="C174" s="139" t="s">
        <v>1401</v>
      </c>
      <c r="D174" s="139" t="s">
        <v>1505</v>
      </c>
      <c r="E174" s="139" t="s">
        <v>1408</v>
      </c>
      <c r="F174" s="139" t="s">
        <v>1402</v>
      </c>
      <c r="G174" s="140">
        <v>-12548753.85</v>
      </c>
      <c r="J174" s="149"/>
      <c r="K174" s="149"/>
    </row>
    <row r="175" spans="1:11" hidden="1" x14ac:dyDescent="0.2">
      <c r="A175" s="139" t="s">
        <v>201</v>
      </c>
      <c r="B175" s="139" t="s">
        <v>1373</v>
      </c>
      <c r="C175" s="139" t="s">
        <v>1403</v>
      </c>
      <c r="D175" s="139" t="s">
        <v>1505</v>
      </c>
      <c r="E175" s="139" t="s">
        <v>1408</v>
      </c>
      <c r="F175" s="139" t="s">
        <v>1402</v>
      </c>
      <c r="G175" s="140">
        <v>-412194.21</v>
      </c>
      <c r="J175" s="149"/>
      <c r="K175" s="149"/>
    </row>
    <row r="176" spans="1:11" hidden="1" x14ac:dyDescent="0.2">
      <c r="A176" s="139" t="s">
        <v>196</v>
      </c>
      <c r="B176" s="139" t="s">
        <v>1373</v>
      </c>
      <c r="C176" s="139" t="s">
        <v>1401</v>
      </c>
      <c r="D176" s="139" t="s">
        <v>1505</v>
      </c>
      <c r="E176" s="139" t="s">
        <v>1409</v>
      </c>
      <c r="F176" s="139" t="s">
        <v>1402</v>
      </c>
      <c r="G176" s="140">
        <v>-1023336.1</v>
      </c>
      <c r="J176" s="149"/>
      <c r="K176" s="149"/>
    </row>
    <row r="177" spans="1:11" hidden="1" x14ac:dyDescent="0.2">
      <c r="A177" s="139" t="s">
        <v>196</v>
      </c>
      <c r="B177" s="139" t="s">
        <v>1373</v>
      </c>
      <c r="C177" s="139" t="s">
        <v>1403</v>
      </c>
      <c r="D177" s="139" t="s">
        <v>1505</v>
      </c>
      <c r="E177" s="139" t="s">
        <v>1409</v>
      </c>
      <c r="F177" s="139" t="s">
        <v>1402</v>
      </c>
      <c r="G177" s="140">
        <v>-92727.5</v>
      </c>
      <c r="J177" s="149"/>
      <c r="K177" s="149"/>
    </row>
    <row r="178" spans="1:11" hidden="1" x14ac:dyDescent="0.2">
      <c r="A178" s="139" t="s">
        <v>1112</v>
      </c>
      <c r="B178" s="139" t="s">
        <v>1373</v>
      </c>
      <c r="C178" s="139" t="s">
        <v>1401</v>
      </c>
      <c r="D178" s="139" t="s">
        <v>1505</v>
      </c>
      <c r="E178" s="139" t="s">
        <v>1410</v>
      </c>
      <c r="F178" s="139" t="s">
        <v>1402</v>
      </c>
      <c r="G178" s="140">
        <v>-211551.1</v>
      </c>
      <c r="J178" s="149"/>
      <c r="K178" s="149"/>
    </row>
    <row r="179" spans="1:11" hidden="1" x14ac:dyDescent="0.2">
      <c r="A179" s="139" t="s">
        <v>1113</v>
      </c>
      <c r="B179" s="139" t="s">
        <v>1373</v>
      </c>
      <c r="C179" s="139" t="s">
        <v>1401</v>
      </c>
      <c r="D179" s="139" t="s">
        <v>1505</v>
      </c>
      <c r="E179" s="139" t="s">
        <v>1435</v>
      </c>
      <c r="F179" s="139" t="s">
        <v>1402</v>
      </c>
      <c r="G179" s="140">
        <v>-388968.34</v>
      </c>
      <c r="J179" s="149"/>
      <c r="K179" s="149"/>
    </row>
    <row r="180" spans="1:11" hidden="1" x14ac:dyDescent="0.2">
      <c r="A180" s="139" t="s">
        <v>1114</v>
      </c>
      <c r="B180" s="139" t="s">
        <v>1373</v>
      </c>
      <c r="C180" s="139" t="s">
        <v>1397</v>
      </c>
      <c r="D180" s="139" t="s">
        <v>1412</v>
      </c>
      <c r="E180" s="139" t="s">
        <v>1411</v>
      </c>
      <c r="F180" s="139" t="s">
        <v>1400</v>
      </c>
      <c r="G180" s="140">
        <v>-6053.61</v>
      </c>
      <c r="H180" s="162">
        <v>17</v>
      </c>
      <c r="J180" s="149"/>
      <c r="K180" s="149"/>
    </row>
    <row r="181" spans="1:11" hidden="1" x14ac:dyDescent="0.2">
      <c r="A181" s="139" t="s">
        <v>1114</v>
      </c>
      <c r="B181" s="139" t="s">
        <v>1373</v>
      </c>
      <c r="C181" s="139" t="s">
        <v>1397</v>
      </c>
      <c r="D181" s="139" t="s">
        <v>1429</v>
      </c>
      <c r="E181" s="139" t="s">
        <v>1411</v>
      </c>
      <c r="F181" s="139" t="s">
        <v>1400</v>
      </c>
      <c r="G181" s="140">
        <v>-447.69</v>
      </c>
      <c r="H181" s="162">
        <v>17</v>
      </c>
      <c r="J181" s="149"/>
      <c r="K181" s="149"/>
    </row>
    <row r="182" spans="1:11" hidden="1" x14ac:dyDescent="0.2">
      <c r="A182" s="139" t="s">
        <v>1114</v>
      </c>
      <c r="B182" s="139" t="s">
        <v>1373</v>
      </c>
      <c r="C182" s="139" t="s">
        <v>1397</v>
      </c>
      <c r="D182" s="139" t="s">
        <v>1433</v>
      </c>
      <c r="E182" s="139" t="s">
        <v>1411</v>
      </c>
      <c r="F182" s="139" t="s">
        <v>1400</v>
      </c>
      <c r="G182" s="140">
        <v>-850</v>
      </c>
      <c r="H182" s="162">
        <v>17</v>
      </c>
      <c r="J182" s="149"/>
      <c r="K182" s="149"/>
    </row>
    <row r="183" spans="1:11" hidden="1" x14ac:dyDescent="0.2">
      <c r="A183" s="139" t="s">
        <v>1114</v>
      </c>
      <c r="B183" s="139" t="s">
        <v>1373</v>
      </c>
      <c r="C183" s="139" t="s">
        <v>1397</v>
      </c>
      <c r="D183" s="139" t="s">
        <v>1436</v>
      </c>
      <c r="E183" s="139" t="s">
        <v>1411</v>
      </c>
      <c r="F183" s="139" t="s">
        <v>1400</v>
      </c>
      <c r="G183" s="140">
        <v>-310</v>
      </c>
      <c r="H183" s="162">
        <v>17</v>
      </c>
      <c r="J183" s="149"/>
      <c r="K183" s="149"/>
    </row>
    <row r="184" spans="1:11" hidden="1" x14ac:dyDescent="0.2">
      <c r="A184" s="139" t="s">
        <v>1114</v>
      </c>
      <c r="B184" s="139" t="s">
        <v>1373</v>
      </c>
      <c r="C184" s="139" t="s">
        <v>1401</v>
      </c>
      <c r="D184" s="139" t="s">
        <v>1505</v>
      </c>
      <c r="E184" s="139" t="s">
        <v>1411</v>
      </c>
      <c r="F184" s="139" t="s">
        <v>1402</v>
      </c>
      <c r="G184" s="140">
        <v>-176883.82</v>
      </c>
      <c r="J184" s="149"/>
      <c r="K184" s="149"/>
    </row>
    <row r="185" spans="1:11" hidden="1" x14ac:dyDescent="0.2">
      <c r="A185" s="139" t="s">
        <v>1114</v>
      </c>
      <c r="B185" s="139" t="s">
        <v>1373</v>
      </c>
      <c r="C185" s="139" t="s">
        <v>1403</v>
      </c>
      <c r="D185" s="139" t="s">
        <v>1505</v>
      </c>
      <c r="E185" s="139" t="s">
        <v>1411</v>
      </c>
      <c r="F185" s="139" t="s">
        <v>1402</v>
      </c>
      <c r="G185" s="140">
        <v>-783729.71</v>
      </c>
      <c r="J185" s="149"/>
      <c r="K185" s="149"/>
    </row>
    <row r="186" spans="1:11" hidden="1" x14ac:dyDescent="0.2">
      <c r="A186" s="139" t="s">
        <v>1116</v>
      </c>
      <c r="B186" s="139" t="s">
        <v>1373</v>
      </c>
      <c r="C186" s="139" t="s">
        <v>1401</v>
      </c>
      <c r="D186" s="139" t="s">
        <v>1505</v>
      </c>
      <c r="E186" s="139" t="s">
        <v>1414</v>
      </c>
      <c r="F186" s="139" t="s">
        <v>1402</v>
      </c>
      <c r="G186" s="140">
        <v>-145461.16</v>
      </c>
      <c r="J186" s="149"/>
      <c r="K186" s="149"/>
    </row>
    <row r="187" spans="1:11" hidden="1" x14ac:dyDescent="0.2">
      <c r="A187" s="139" t="s">
        <v>1116</v>
      </c>
      <c r="B187" s="139" t="s">
        <v>1373</v>
      </c>
      <c r="C187" s="139" t="s">
        <v>1401</v>
      </c>
      <c r="D187" s="139" t="s">
        <v>1506</v>
      </c>
      <c r="E187" s="139" t="s">
        <v>1414</v>
      </c>
      <c r="F187" s="139" t="s">
        <v>1402</v>
      </c>
      <c r="G187" s="140">
        <v>-1084500</v>
      </c>
      <c r="J187" s="149"/>
      <c r="K187" s="149"/>
    </row>
    <row r="188" spans="1:11" hidden="1" x14ac:dyDescent="0.2">
      <c r="A188" s="139" t="s">
        <v>1117</v>
      </c>
      <c r="B188" s="139" t="s">
        <v>1373</v>
      </c>
      <c r="C188" s="139" t="s">
        <v>1397</v>
      </c>
      <c r="D188" s="139" t="s">
        <v>1437</v>
      </c>
      <c r="E188" s="139" t="s">
        <v>1415</v>
      </c>
      <c r="F188" s="139" t="s">
        <v>1400</v>
      </c>
      <c r="G188" s="140">
        <v>-2700000</v>
      </c>
      <c r="H188" s="162">
        <v>19</v>
      </c>
      <c r="J188" s="149"/>
      <c r="K188" s="149"/>
    </row>
    <row r="189" spans="1:11" hidden="1" x14ac:dyDescent="0.2">
      <c r="A189" s="139" t="s">
        <v>1117</v>
      </c>
      <c r="B189" s="139" t="s">
        <v>1373</v>
      </c>
      <c r="C189" s="139" t="s">
        <v>1401</v>
      </c>
      <c r="D189" s="139" t="s">
        <v>1444</v>
      </c>
      <c r="E189" s="139" t="s">
        <v>1415</v>
      </c>
      <c r="F189" s="139" t="s">
        <v>1402</v>
      </c>
      <c r="G189" s="140">
        <v>-2028955</v>
      </c>
      <c r="J189" s="149"/>
      <c r="K189" s="149"/>
    </row>
    <row r="190" spans="1:11" hidden="1" x14ac:dyDescent="0.2">
      <c r="A190" s="139" t="s">
        <v>1117</v>
      </c>
      <c r="B190" s="139" t="s">
        <v>1373</v>
      </c>
      <c r="C190" s="139" t="s">
        <v>1445</v>
      </c>
      <c r="D190" s="139" t="s">
        <v>1444</v>
      </c>
      <c r="E190" s="139" t="s">
        <v>1415</v>
      </c>
      <c r="F190" s="139" t="s">
        <v>1407</v>
      </c>
      <c r="G190" s="140">
        <v>-318470</v>
      </c>
      <c r="J190" s="149"/>
      <c r="K190" s="149"/>
    </row>
    <row r="191" spans="1:11" hidden="1" x14ac:dyDescent="0.2">
      <c r="A191" s="139" t="s">
        <v>1117</v>
      </c>
      <c r="B191" s="139" t="s">
        <v>1373</v>
      </c>
      <c r="C191" s="139" t="s">
        <v>1446</v>
      </c>
      <c r="D191" s="139" t="s">
        <v>1447</v>
      </c>
      <c r="E191" s="139" t="s">
        <v>1415</v>
      </c>
      <c r="F191" s="139" t="s">
        <v>1407</v>
      </c>
      <c r="G191" s="140">
        <v>-4337275</v>
      </c>
      <c r="J191" s="149"/>
      <c r="K191" s="149"/>
    </row>
    <row r="192" spans="1:11" hidden="1" x14ac:dyDescent="0.2">
      <c r="A192" s="139" t="s">
        <v>1117</v>
      </c>
      <c r="B192" s="139" t="s">
        <v>1373</v>
      </c>
      <c r="C192" s="139" t="s">
        <v>1401</v>
      </c>
      <c r="D192" s="139" t="s">
        <v>1505</v>
      </c>
      <c r="E192" s="139" t="s">
        <v>1415</v>
      </c>
      <c r="F192" s="139" t="s">
        <v>1402</v>
      </c>
      <c r="G192" s="140">
        <v>-1013083.88</v>
      </c>
      <c r="J192" s="149"/>
      <c r="K192" s="149"/>
    </row>
    <row r="193" spans="1:11" hidden="1" x14ac:dyDescent="0.2">
      <c r="A193" s="139" t="s">
        <v>1117</v>
      </c>
      <c r="B193" s="139" t="s">
        <v>1373</v>
      </c>
      <c r="C193" s="139" t="s">
        <v>1439</v>
      </c>
      <c r="D193" s="139" t="s">
        <v>1507</v>
      </c>
      <c r="E193" s="139" t="s">
        <v>1415</v>
      </c>
      <c r="F193" s="139" t="s">
        <v>1407</v>
      </c>
      <c r="G193" s="140">
        <v>-100000</v>
      </c>
      <c r="J193" s="149"/>
      <c r="K193" s="149"/>
    </row>
    <row r="194" spans="1:11" hidden="1" x14ac:dyDescent="0.2">
      <c r="A194" s="139" t="s">
        <v>1117</v>
      </c>
      <c r="B194" s="139" t="s">
        <v>1373</v>
      </c>
      <c r="C194" s="139" t="s">
        <v>1439</v>
      </c>
      <c r="D194" s="139" t="s">
        <v>1508</v>
      </c>
      <c r="E194" s="139" t="s">
        <v>1415</v>
      </c>
      <c r="F194" s="139" t="s">
        <v>1407</v>
      </c>
      <c r="G194" s="140">
        <v>-141132</v>
      </c>
      <c r="J194" s="149"/>
      <c r="K194" s="149"/>
    </row>
    <row r="195" spans="1:11" hidden="1" x14ac:dyDescent="0.2">
      <c r="A195" s="139" t="s">
        <v>962</v>
      </c>
      <c r="B195" s="139" t="s">
        <v>1373</v>
      </c>
      <c r="C195" s="139" t="s">
        <v>1420</v>
      </c>
      <c r="D195" s="139" t="s">
        <v>1448</v>
      </c>
      <c r="E195" s="139" t="s">
        <v>1422</v>
      </c>
      <c r="F195" s="139" t="s">
        <v>1407</v>
      </c>
      <c r="G195" s="140">
        <v>-1614000</v>
      </c>
      <c r="J195" s="149"/>
      <c r="K195" s="149"/>
    </row>
    <row r="196" spans="1:11" hidden="1" x14ac:dyDescent="0.2">
      <c r="A196" s="139" t="s">
        <v>962</v>
      </c>
      <c r="B196" s="139" t="s">
        <v>1373</v>
      </c>
      <c r="C196" s="139" t="s">
        <v>1401</v>
      </c>
      <c r="D196" s="139" t="s">
        <v>1505</v>
      </c>
      <c r="E196" s="139" t="s">
        <v>1423</v>
      </c>
      <c r="F196" s="139" t="s">
        <v>1402</v>
      </c>
      <c r="G196" s="140">
        <v>-181067.03</v>
      </c>
      <c r="J196" s="149"/>
      <c r="K196" s="149"/>
    </row>
    <row r="197" spans="1:11" hidden="1" x14ac:dyDescent="0.2">
      <c r="A197" s="139" t="s">
        <v>964</v>
      </c>
      <c r="B197" s="139" t="s">
        <v>1373</v>
      </c>
      <c r="C197" s="139" t="s">
        <v>1401</v>
      </c>
      <c r="D197" s="139" t="s">
        <v>1505</v>
      </c>
      <c r="E197" s="139" t="s">
        <v>1443</v>
      </c>
      <c r="F197" s="139" t="s">
        <v>1402</v>
      </c>
      <c r="G197" s="140">
        <v>-135.37</v>
      </c>
      <c r="J197" s="149"/>
      <c r="K197" s="149"/>
    </row>
    <row r="198" spans="1:11" hidden="1" x14ac:dyDescent="0.2">
      <c r="A198" s="139" t="s">
        <v>964</v>
      </c>
      <c r="B198" s="139" t="s">
        <v>1373</v>
      </c>
      <c r="C198" s="139" t="s">
        <v>1401</v>
      </c>
      <c r="D198" s="139" t="s">
        <v>1505</v>
      </c>
      <c r="E198" s="139" t="s">
        <v>1469</v>
      </c>
      <c r="F198" s="139" t="s">
        <v>1402</v>
      </c>
      <c r="G198" s="140">
        <v>-89.16</v>
      </c>
      <c r="J198" s="149"/>
      <c r="K198" s="149"/>
    </row>
    <row r="199" spans="1:11" hidden="1" x14ac:dyDescent="0.2">
      <c r="A199" s="139" t="s">
        <v>964</v>
      </c>
      <c r="B199" s="139" t="s">
        <v>1373</v>
      </c>
      <c r="C199" s="139" t="s">
        <v>1401</v>
      </c>
      <c r="D199" s="139" t="s">
        <v>1444</v>
      </c>
      <c r="E199" s="139" t="s">
        <v>1427</v>
      </c>
      <c r="F199" s="139" t="s">
        <v>1402</v>
      </c>
      <c r="G199" s="140">
        <v>-240000</v>
      </c>
      <c r="J199" s="149"/>
      <c r="K199" s="149"/>
    </row>
    <row r="200" spans="1:11" hidden="1" x14ac:dyDescent="0.2">
      <c r="A200" s="139" t="s">
        <v>1118</v>
      </c>
      <c r="B200" s="139" t="s">
        <v>1373</v>
      </c>
      <c r="C200" s="139" t="s">
        <v>1397</v>
      </c>
      <c r="D200" s="139" t="s">
        <v>1437</v>
      </c>
      <c r="E200" s="139" t="s">
        <v>1428</v>
      </c>
      <c r="F200" s="139" t="s">
        <v>1400</v>
      </c>
      <c r="G200" s="140">
        <v>-7000</v>
      </c>
      <c r="H200" s="162">
        <v>19</v>
      </c>
      <c r="J200" s="149"/>
      <c r="K200" s="149"/>
    </row>
    <row r="201" spans="1:11" hidden="1" x14ac:dyDescent="0.2">
      <c r="A201" s="139" t="s">
        <v>1118</v>
      </c>
      <c r="B201" s="139" t="s">
        <v>1373</v>
      </c>
      <c r="C201" s="139" t="s">
        <v>1401</v>
      </c>
      <c r="D201" s="139" t="s">
        <v>1505</v>
      </c>
      <c r="E201" s="139" t="s">
        <v>1428</v>
      </c>
      <c r="F201" s="139" t="s">
        <v>1402</v>
      </c>
      <c r="G201" s="140">
        <v>-23225</v>
      </c>
      <c r="J201" s="149"/>
      <c r="K201" s="149"/>
    </row>
    <row r="202" spans="1:11" x14ac:dyDescent="0.2">
      <c r="A202" s="139" t="s">
        <v>1118</v>
      </c>
      <c r="B202" s="139" t="s">
        <v>1373</v>
      </c>
      <c r="C202" s="139" t="s">
        <v>1397</v>
      </c>
      <c r="D202" s="139" t="s">
        <v>1437</v>
      </c>
      <c r="E202" s="139" t="s">
        <v>1438</v>
      </c>
      <c r="F202" s="139" t="s">
        <v>1400</v>
      </c>
      <c r="G202" s="140">
        <v>-93000</v>
      </c>
      <c r="H202" s="162">
        <v>19</v>
      </c>
      <c r="J202" s="149"/>
      <c r="K202" s="149"/>
    </row>
    <row r="203" spans="1:11" x14ac:dyDescent="0.2">
      <c r="A203" s="139" t="s">
        <v>1118</v>
      </c>
      <c r="B203" s="139" t="s">
        <v>1373</v>
      </c>
      <c r="C203" s="139" t="s">
        <v>1401</v>
      </c>
      <c r="D203" s="139" t="s">
        <v>1444</v>
      </c>
      <c r="E203" s="139" t="s">
        <v>1432</v>
      </c>
      <c r="F203" s="139" t="s">
        <v>1402</v>
      </c>
      <c r="G203" s="140">
        <v>-455540.8</v>
      </c>
      <c r="J203" s="149"/>
      <c r="K203" s="149"/>
    </row>
    <row r="204" spans="1:11" x14ac:dyDescent="0.2">
      <c r="A204" s="139" t="s">
        <v>1118</v>
      </c>
      <c r="B204" s="139" t="s">
        <v>1373</v>
      </c>
      <c r="C204" s="139" t="s">
        <v>1401</v>
      </c>
      <c r="D204" s="139" t="s">
        <v>1505</v>
      </c>
      <c r="E204" s="139" t="s">
        <v>1432</v>
      </c>
      <c r="F204" s="139" t="s">
        <v>1402</v>
      </c>
      <c r="G204" s="140">
        <v>-659056.68999999994</v>
      </c>
      <c r="J204" s="149"/>
      <c r="K204" s="149"/>
    </row>
    <row r="205" spans="1:11" x14ac:dyDescent="0.2">
      <c r="A205" s="139" t="s">
        <v>1118</v>
      </c>
      <c r="B205" s="139" t="s">
        <v>1373</v>
      </c>
      <c r="C205" s="139" t="s">
        <v>1401</v>
      </c>
      <c r="D205" s="139" t="s">
        <v>1444</v>
      </c>
      <c r="E205" s="139" t="s">
        <v>1434</v>
      </c>
      <c r="F205" s="139" t="s">
        <v>1402</v>
      </c>
      <c r="G205" s="140">
        <v>-404550</v>
      </c>
      <c r="J205" s="149"/>
      <c r="K205" s="149"/>
    </row>
    <row r="206" spans="1:11" x14ac:dyDescent="0.2">
      <c r="A206" s="139" t="s">
        <v>1118</v>
      </c>
      <c r="B206" s="139" t="s">
        <v>1373</v>
      </c>
      <c r="C206" s="139" t="s">
        <v>1446</v>
      </c>
      <c r="D206" s="139" t="s">
        <v>1447</v>
      </c>
      <c r="E206" s="139" t="s">
        <v>1434</v>
      </c>
      <c r="F206" s="139" t="s">
        <v>1407</v>
      </c>
      <c r="G206" s="140">
        <v>-162725</v>
      </c>
      <c r="J206" s="149"/>
      <c r="K206" s="149"/>
    </row>
    <row r="207" spans="1:11" hidden="1" x14ac:dyDescent="0.2">
      <c r="A207" s="139" t="s">
        <v>196</v>
      </c>
      <c r="B207" s="139" t="s">
        <v>1204</v>
      </c>
      <c r="C207" s="139" t="s">
        <v>1453</v>
      </c>
      <c r="D207" s="139" t="s">
        <v>1454</v>
      </c>
      <c r="E207" s="139" t="s">
        <v>1399</v>
      </c>
      <c r="F207" s="139" t="s">
        <v>1407</v>
      </c>
      <c r="G207" s="140">
        <v>-226344.89</v>
      </c>
      <c r="J207" s="149"/>
      <c r="K207" s="149"/>
    </row>
    <row r="208" spans="1:11" hidden="1" x14ac:dyDescent="0.2">
      <c r="A208" s="139" t="s">
        <v>196</v>
      </c>
      <c r="B208" s="139" t="s">
        <v>1204</v>
      </c>
      <c r="C208" s="139" t="s">
        <v>1449</v>
      </c>
      <c r="D208" s="139" t="s">
        <v>1450</v>
      </c>
      <c r="E208" s="139" t="s">
        <v>1399</v>
      </c>
      <c r="F208" s="139" t="s">
        <v>1402</v>
      </c>
      <c r="G208" s="140">
        <v>-42945104.119999997</v>
      </c>
      <c r="J208" s="149"/>
      <c r="K208" s="149"/>
    </row>
    <row r="209" spans="1:11" hidden="1" x14ac:dyDescent="0.2">
      <c r="A209" s="139" t="s">
        <v>196</v>
      </c>
      <c r="B209" s="139" t="s">
        <v>1204</v>
      </c>
      <c r="C209" s="139" t="s">
        <v>1401</v>
      </c>
      <c r="D209" s="139" t="s">
        <v>1509</v>
      </c>
      <c r="E209" s="139" t="s">
        <v>1399</v>
      </c>
      <c r="F209" s="139" t="s">
        <v>1402</v>
      </c>
      <c r="G209" s="140">
        <v>-354533</v>
      </c>
      <c r="J209" s="149"/>
      <c r="K209" s="149"/>
    </row>
    <row r="210" spans="1:11" hidden="1" x14ac:dyDescent="0.2">
      <c r="A210" s="139" t="s">
        <v>196</v>
      </c>
      <c r="B210" s="139" t="s">
        <v>1204</v>
      </c>
      <c r="C210" s="139" t="s">
        <v>1452</v>
      </c>
      <c r="D210" s="139" t="s">
        <v>1510</v>
      </c>
      <c r="E210" s="139" t="s">
        <v>1399</v>
      </c>
      <c r="F210" s="139" t="s">
        <v>1407</v>
      </c>
      <c r="G210" s="140">
        <v>-2096980.73</v>
      </c>
      <c r="J210" s="149"/>
      <c r="K210" s="149"/>
    </row>
    <row r="211" spans="1:11" hidden="1" x14ac:dyDescent="0.2">
      <c r="A211" s="139" t="s">
        <v>196</v>
      </c>
      <c r="B211" s="139" t="s">
        <v>1204</v>
      </c>
      <c r="C211" s="139" t="s">
        <v>1511</v>
      </c>
      <c r="D211" s="139" t="s">
        <v>1512</v>
      </c>
      <c r="E211" s="139" t="s">
        <v>1399</v>
      </c>
      <c r="F211" s="139" t="s">
        <v>1407</v>
      </c>
      <c r="G211" s="140">
        <v>-37631.35</v>
      </c>
      <c r="J211" s="149"/>
      <c r="K211" s="149"/>
    </row>
    <row r="212" spans="1:11" hidden="1" x14ac:dyDescent="0.2">
      <c r="A212" s="139" t="s">
        <v>201</v>
      </c>
      <c r="B212" s="139" t="s">
        <v>1204</v>
      </c>
      <c r="C212" s="139" t="s">
        <v>1453</v>
      </c>
      <c r="D212" s="139" t="s">
        <v>1454</v>
      </c>
      <c r="E212" s="139" t="s">
        <v>1408</v>
      </c>
      <c r="F212" s="139" t="s">
        <v>1407</v>
      </c>
      <c r="G212" s="140">
        <v>-68311.100000000006</v>
      </c>
      <c r="J212" s="149"/>
      <c r="K212" s="149"/>
    </row>
    <row r="213" spans="1:11" hidden="1" x14ac:dyDescent="0.2">
      <c r="A213" s="139" t="s">
        <v>201</v>
      </c>
      <c r="B213" s="139" t="s">
        <v>1204</v>
      </c>
      <c r="C213" s="139" t="s">
        <v>1449</v>
      </c>
      <c r="D213" s="139" t="s">
        <v>1450</v>
      </c>
      <c r="E213" s="139" t="s">
        <v>1408</v>
      </c>
      <c r="F213" s="139" t="s">
        <v>1402</v>
      </c>
      <c r="G213" s="140">
        <v>-12863597.51</v>
      </c>
      <c r="J213" s="149"/>
      <c r="K213" s="149"/>
    </row>
    <row r="214" spans="1:11" hidden="1" x14ac:dyDescent="0.2">
      <c r="A214" s="139" t="s">
        <v>201</v>
      </c>
      <c r="B214" s="139" t="s">
        <v>1204</v>
      </c>
      <c r="C214" s="139" t="s">
        <v>1401</v>
      </c>
      <c r="D214" s="139" t="s">
        <v>1509</v>
      </c>
      <c r="E214" s="139" t="s">
        <v>1408</v>
      </c>
      <c r="F214" s="139" t="s">
        <v>1402</v>
      </c>
      <c r="G214" s="140">
        <v>-105027.67</v>
      </c>
      <c r="J214" s="149"/>
      <c r="K214" s="149"/>
    </row>
    <row r="215" spans="1:11" hidden="1" x14ac:dyDescent="0.2">
      <c r="A215" s="139" t="s">
        <v>201</v>
      </c>
      <c r="B215" s="139" t="s">
        <v>1204</v>
      </c>
      <c r="C215" s="139" t="s">
        <v>1452</v>
      </c>
      <c r="D215" s="139" t="s">
        <v>1510</v>
      </c>
      <c r="E215" s="139" t="s">
        <v>1408</v>
      </c>
      <c r="F215" s="139" t="s">
        <v>1407</v>
      </c>
      <c r="G215" s="140">
        <v>-628336.07999999996</v>
      </c>
      <c r="J215" s="149"/>
      <c r="K215" s="149"/>
    </row>
    <row r="216" spans="1:11" hidden="1" x14ac:dyDescent="0.2">
      <c r="A216" s="139" t="s">
        <v>201</v>
      </c>
      <c r="B216" s="139" t="s">
        <v>1204</v>
      </c>
      <c r="C216" s="139" t="s">
        <v>1511</v>
      </c>
      <c r="D216" s="139" t="s">
        <v>1512</v>
      </c>
      <c r="E216" s="139" t="s">
        <v>1408</v>
      </c>
      <c r="F216" s="139" t="s">
        <v>1407</v>
      </c>
      <c r="G216" s="140">
        <v>-14448.65</v>
      </c>
      <c r="J216" s="149"/>
      <c r="K216" s="149"/>
    </row>
    <row r="217" spans="1:11" hidden="1" x14ac:dyDescent="0.2">
      <c r="A217" s="139" t="s">
        <v>196</v>
      </c>
      <c r="B217" s="139" t="s">
        <v>1204</v>
      </c>
      <c r="C217" s="139" t="s">
        <v>1401</v>
      </c>
      <c r="D217" s="139" t="s">
        <v>1509</v>
      </c>
      <c r="E217" s="139" t="s">
        <v>1409</v>
      </c>
      <c r="F217" s="139" t="s">
        <v>1402</v>
      </c>
      <c r="G217" s="140">
        <v>-501500.83</v>
      </c>
      <c r="J217" s="149"/>
      <c r="K217" s="149"/>
    </row>
    <row r="218" spans="1:11" hidden="1" x14ac:dyDescent="0.2">
      <c r="A218" s="139" t="s">
        <v>196</v>
      </c>
      <c r="B218" s="139" t="s">
        <v>1204</v>
      </c>
      <c r="C218" s="139" t="s">
        <v>1403</v>
      </c>
      <c r="D218" s="139" t="s">
        <v>1509</v>
      </c>
      <c r="E218" s="139" t="s">
        <v>1409</v>
      </c>
      <c r="F218" s="139" t="s">
        <v>1402</v>
      </c>
      <c r="G218" s="140">
        <v>-63045.87</v>
      </c>
      <c r="J218" s="149"/>
      <c r="K218" s="149"/>
    </row>
    <row r="219" spans="1:11" hidden="1" x14ac:dyDescent="0.2">
      <c r="A219" s="139" t="s">
        <v>1112</v>
      </c>
      <c r="B219" s="139" t="s">
        <v>1204</v>
      </c>
      <c r="C219" s="139" t="s">
        <v>1401</v>
      </c>
      <c r="D219" s="139" t="s">
        <v>1509</v>
      </c>
      <c r="E219" s="139" t="s">
        <v>1410</v>
      </c>
      <c r="F219" s="139" t="s">
        <v>1402</v>
      </c>
      <c r="G219" s="140">
        <v>-64841.05</v>
      </c>
      <c r="J219" s="149"/>
      <c r="K219" s="149"/>
    </row>
    <row r="220" spans="1:11" hidden="1" x14ac:dyDescent="0.2">
      <c r="A220" s="139" t="s">
        <v>1114</v>
      </c>
      <c r="B220" s="139" t="s">
        <v>1204</v>
      </c>
      <c r="C220" s="139" t="s">
        <v>1397</v>
      </c>
      <c r="D220" s="139" t="s">
        <v>1433</v>
      </c>
      <c r="E220" s="139" t="s">
        <v>1411</v>
      </c>
      <c r="F220" s="139" t="s">
        <v>1400</v>
      </c>
      <c r="G220" s="140">
        <v>-4810.79</v>
      </c>
      <c r="H220" s="162">
        <v>17</v>
      </c>
      <c r="J220" s="149"/>
      <c r="K220" s="149"/>
    </row>
    <row r="221" spans="1:11" hidden="1" x14ac:dyDescent="0.2">
      <c r="A221" s="139" t="s">
        <v>1114</v>
      </c>
      <c r="B221" s="139" t="s">
        <v>1204</v>
      </c>
      <c r="C221" s="139" t="s">
        <v>1401</v>
      </c>
      <c r="D221" s="139" t="s">
        <v>1509</v>
      </c>
      <c r="E221" s="139" t="s">
        <v>1411</v>
      </c>
      <c r="F221" s="139" t="s">
        <v>1402</v>
      </c>
      <c r="G221" s="140">
        <v>-724447.58</v>
      </c>
      <c r="J221" s="149"/>
      <c r="K221" s="149"/>
    </row>
    <row r="222" spans="1:11" hidden="1" x14ac:dyDescent="0.2">
      <c r="A222" s="139" t="s">
        <v>1114</v>
      </c>
      <c r="B222" s="139" t="s">
        <v>1204</v>
      </c>
      <c r="C222" s="139" t="s">
        <v>1403</v>
      </c>
      <c r="D222" s="139" t="s">
        <v>1509</v>
      </c>
      <c r="E222" s="139" t="s">
        <v>1411</v>
      </c>
      <c r="F222" s="139" t="s">
        <v>1402</v>
      </c>
      <c r="G222" s="140">
        <v>-239519.66</v>
      </c>
      <c r="J222" s="149"/>
      <c r="K222" s="149"/>
    </row>
    <row r="223" spans="1:11" hidden="1" x14ac:dyDescent="0.2">
      <c r="A223" s="139" t="s">
        <v>1116</v>
      </c>
      <c r="B223" s="139" t="s">
        <v>1204</v>
      </c>
      <c r="C223" s="139" t="s">
        <v>1401</v>
      </c>
      <c r="D223" s="139" t="s">
        <v>1509</v>
      </c>
      <c r="E223" s="139" t="s">
        <v>1414</v>
      </c>
      <c r="F223" s="139" t="s">
        <v>1402</v>
      </c>
      <c r="G223" s="140">
        <v>-364838.91</v>
      </c>
      <c r="J223" s="149"/>
      <c r="K223" s="149"/>
    </row>
    <row r="224" spans="1:11" hidden="1" x14ac:dyDescent="0.2">
      <c r="A224" s="139" t="s">
        <v>1117</v>
      </c>
      <c r="B224" s="139" t="s">
        <v>1204</v>
      </c>
      <c r="C224" s="139" t="s">
        <v>1416</v>
      </c>
      <c r="D224" s="139" t="s">
        <v>1417</v>
      </c>
      <c r="E224" s="139" t="s">
        <v>1415</v>
      </c>
      <c r="F224" s="139" t="s">
        <v>1402</v>
      </c>
      <c r="G224" s="140">
        <v>-286795.48</v>
      </c>
      <c r="J224" s="149"/>
      <c r="K224" s="149"/>
    </row>
    <row r="225" spans="1:11" hidden="1" x14ac:dyDescent="0.2">
      <c r="A225" s="139" t="s">
        <v>1117</v>
      </c>
      <c r="B225" s="139" t="s">
        <v>1204</v>
      </c>
      <c r="C225" s="139" t="s">
        <v>1401</v>
      </c>
      <c r="D225" s="139" t="s">
        <v>1418</v>
      </c>
      <c r="E225" s="139" t="s">
        <v>1415</v>
      </c>
      <c r="F225" s="139" t="s">
        <v>1402</v>
      </c>
      <c r="G225" s="140">
        <v>-191196.98</v>
      </c>
      <c r="J225" s="149"/>
      <c r="K225" s="149"/>
    </row>
    <row r="226" spans="1:11" hidden="1" x14ac:dyDescent="0.2">
      <c r="A226" s="139" t="s">
        <v>1117</v>
      </c>
      <c r="B226" s="139" t="s">
        <v>1204</v>
      </c>
      <c r="C226" s="139" t="s">
        <v>1449</v>
      </c>
      <c r="D226" s="139" t="s">
        <v>1450</v>
      </c>
      <c r="E226" s="139" t="s">
        <v>1415</v>
      </c>
      <c r="F226" s="139" t="s">
        <v>1402</v>
      </c>
      <c r="G226" s="140">
        <v>-63582.27</v>
      </c>
      <c r="J226" s="149"/>
      <c r="K226" s="149"/>
    </row>
    <row r="227" spans="1:11" hidden="1" x14ac:dyDescent="0.2">
      <c r="A227" s="139" t="s">
        <v>1117</v>
      </c>
      <c r="B227" s="139" t="s">
        <v>1204</v>
      </c>
      <c r="C227" s="139" t="s">
        <v>1401</v>
      </c>
      <c r="D227" s="139" t="s">
        <v>1509</v>
      </c>
      <c r="E227" s="139" t="s">
        <v>1415</v>
      </c>
      <c r="F227" s="139" t="s">
        <v>1402</v>
      </c>
      <c r="G227" s="140">
        <v>-1547503.2</v>
      </c>
      <c r="J227" s="149"/>
      <c r="K227" s="149"/>
    </row>
    <row r="228" spans="1:11" hidden="1" x14ac:dyDescent="0.2">
      <c r="A228" s="139" t="s">
        <v>1117</v>
      </c>
      <c r="B228" s="139" t="s">
        <v>1204</v>
      </c>
      <c r="C228" s="139" t="s">
        <v>1501</v>
      </c>
      <c r="D228" s="139" t="s">
        <v>1509</v>
      </c>
      <c r="E228" s="139" t="s">
        <v>1415</v>
      </c>
      <c r="F228" s="139" t="s">
        <v>1407</v>
      </c>
      <c r="G228" s="140">
        <v>-20000</v>
      </c>
      <c r="J228" s="149"/>
      <c r="K228" s="149"/>
    </row>
    <row r="229" spans="1:11" hidden="1" x14ac:dyDescent="0.2">
      <c r="A229" s="139" t="s">
        <v>1117</v>
      </c>
      <c r="B229" s="139" t="s">
        <v>1204</v>
      </c>
      <c r="C229" s="139" t="s">
        <v>1401</v>
      </c>
      <c r="D229" s="139" t="s">
        <v>1499</v>
      </c>
      <c r="E229" s="139" t="s">
        <v>1415</v>
      </c>
      <c r="F229" s="139" t="s">
        <v>1402</v>
      </c>
      <c r="G229" s="140">
        <v>-36597.599999999999</v>
      </c>
      <c r="J229" s="149"/>
      <c r="K229" s="149"/>
    </row>
    <row r="230" spans="1:11" hidden="1" x14ac:dyDescent="0.2">
      <c r="A230" s="139" t="s">
        <v>1117</v>
      </c>
      <c r="B230" s="139" t="s">
        <v>1204</v>
      </c>
      <c r="C230" s="139" t="s">
        <v>1401</v>
      </c>
      <c r="D230" s="139" t="s">
        <v>1499</v>
      </c>
      <c r="E230" s="139" t="s">
        <v>1419</v>
      </c>
      <c r="F230" s="139" t="s">
        <v>1402</v>
      </c>
      <c r="G230" s="140">
        <v>-3168</v>
      </c>
      <c r="J230" s="149"/>
      <c r="K230" s="149"/>
    </row>
    <row r="231" spans="1:11" hidden="1" x14ac:dyDescent="0.2">
      <c r="A231" s="139" t="s">
        <v>962</v>
      </c>
      <c r="B231" s="139" t="s">
        <v>1204</v>
      </c>
      <c r="C231" s="139" t="s">
        <v>1449</v>
      </c>
      <c r="D231" s="139" t="s">
        <v>1450</v>
      </c>
      <c r="E231" s="139" t="s">
        <v>1423</v>
      </c>
      <c r="F231" s="139" t="s">
        <v>1402</v>
      </c>
      <c r="G231" s="140">
        <v>-138270.57999999999</v>
      </c>
      <c r="J231" s="149"/>
      <c r="K231" s="149"/>
    </row>
    <row r="232" spans="1:11" hidden="1" x14ac:dyDescent="0.2">
      <c r="A232" s="139" t="s">
        <v>962</v>
      </c>
      <c r="B232" s="139" t="s">
        <v>1204</v>
      </c>
      <c r="C232" s="139" t="s">
        <v>1401</v>
      </c>
      <c r="D232" s="139" t="s">
        <v>1509</v>
      </c>
      <c r="E232" s="139" t="s">
        <v>1423</v>
      </c>
      <c r="F232" s="139" t="s">
        <v>1402</v>
      </c>
      <c r="G232" s="140">
        <v>-103583.2</v>
      </c>
      <c r="J232" s="149"/>
      <c r="K232" s="149"/>
    </row>
    <row r="233" spans="1:11" hidden="1" x14ac:dyDescent="0.2">
      <c r="A233" s="139" t="s">
        <v>964</v>
      </c>
      <c r="B233" s="139" t="s">
        <v>1204</v>
      </c>
      <c r="C233" s="139" t="s">
        <v>1401</v>
      </c>
      <c r="D233" s="139" t="s">
        <v>1509</v>
      </c>
      <c r="E233" s="139" t="s">
        <v>1425</v>
      </c>
      <c r="F233" s="139" t="s">
        <v>1402</v>
      </c>
      <c r="G233" s="140">
        <v>-233390</v>
      </c>
      <c r="J233" s="149"/>
      <c r="K233" s="149"/>
    </row>
    <row r="234" spans="1:11" hidden="1" x14ac:dyDescent="0.2">
      <c r="A234" s="139" t="s">
        <v>964</v>
      </c>
      <c r="B234" s="139" t="s">
        <v>1204</v>
      </c>
      <c r="C234" s="139" t="s">
        <v>1397</v>
      </c>
      <c r="D234" s="139" t="s">
        <v>1433</v>
      </c>
      <c r="E234" s="139" t="s">
        <v>1469</v>
      </c>
      <c r="F234" s="139" t="s">
        <v>1400</v>
      </c>
      <c r="G234" s="140">
        <v>-36.979999999999997</v>
      </c>
      <c r="H234" s="162">
        <v>17</v>
      </c>
      <c r="J234" s="149"/>
      <c r="K234" s="149"/>
    </row>
    <row r="235" spans="1:11" hidden="1" x14ac:dyDescent="0.2">
      <c r="A235" s="139" t="s">
        <v>1118</v>
      </c>
      <c r="B235" s="139" t="s">
        <v>1204</v>
      </c>
      <c r="C235" s="139" t="s">
        <v>1449</v>
      </c>
      <c r="D235" s="139" t="s">
        <v>1450</v>
      </c>
      <c r="E235" s="139" t="s">
        <v>1428</v>
      </c>
      <c r="F235" s="139" t="s">
        <v>1402</v>
      </c>
      <c r="G235" s="140">
        <v>-8044798.0800000001</v>
      </c>
      <c r="J235" s="149"/>
      <c r="K235" s="149"/>
    </row>
    <row r="236" spans="1:11" hidden="1" x14ac:dyDescent="0.2">
      <c r="A236" s="139" t="s">
        <v>1118</v>
      </c>
      <c r="B236" s="139" t="s">
        <v>1204</v>
      </c>
      <c r="C236" s="139" t="s">
        <v>1397</v>
      </c>
      <c r="D236" s="139" t="s">
        <v>1470</v>
      </c>
      <c r="E236" s="139" t="s">
        <v>1428</v>
      </c>
      <c r="F236" s="139" t="s">
        <v>1400</v>
      </c>
      <c r="G236" s="140">
        <v>-30000</v>
      </c>
      <c r="H236" s="162">
        <v>11</v>
      </c>
      <c r="J236" s="149"/>
      <c r="K236" s="149"/>
    </row>
    <row r="237" spans="1:11" hidden="1" x14ac:dyDescent="0.2">
      <c r="A237" s="139" t="s">
        <v>1118</v>
      </c>
      <c r="B237" s="139" t="s">
        <v>1204</v>
      </c>
      <c r="C237" s="139" t="s">
        <v>1401</v>
      </c>
      <c r="D237" s="139" t="s">
        <v>1509</v>
      </c>
      <c r="E237" s="139" t="s">
        <v>1428</v>
      </c>
      <c r="F237" s="139" t="s">
        <v>1402</v>
      </c>
      <c r="G237" s="140">
        <v>-11100</v>
      </c>
      <c r="J237" s="149"/>
      <c r="K237" s="149"/>
    </row>
    <row r="238" spans="1:11" hidden="1" x14ac:dyDescent="0.2">
      <c r="A238" s="139" t="s">
        <v>1118</v>
      </c>
      <c r="B238" s="139" t="s">
        <v>1204</v>
      </c>
      <c r="C238" s="139" t="s">
        <v>1501</v>
      </c>
      <c r="D238" s="139" t="s">
        <v>1509</v>
      </c>
      <c r="E238" s="139" t="s">
        <v>1428</v>
      </c>
      <c r="F238" s="139" t="s">
        <v>1407</v>
      </c>
      <c r="G238" s="140">
        <v>-500779</v>
      </c>
      <c r="J238" s="149"/>
      <c r="K238" s="149"/>
    </row>
    <row r="239" spans="1:11" hidden="1" x14ac:dyDescent="0.2">
      <c r="A239" s="139" t="s">
        <v>1118</v>
      </c>
      <c r="B239" s="139" t="s">
        <v>1204</v>
      </c>
      <c r="C239" s="139" t="s">
        <v>1513</v>
      </c>
      <c r="D239" s="139" t="s">
        <v>1509</v>
      </c>
      <c r="E239" s="139" t="s">
        <v>1428</v>
      </c>
      <c r="F239" s="139" t="s">
        <v>1407</v>
      </c>
      <c r="G239" s="140">
        <v>-29552</v>
      </c>
      <c r="J239" s="149"/>
      <c r="K239" s="149"/>
    </row>
    <row r="240" spans="1:11" x14ac:dyDescent="0.2">
      <c r="A240" s="139" t="s">
        <v>1118</v>
      </c>
      <c r="B240" s="139" t="s">
        <v>1204</v>
      </c>
      <c r="C240" s="139" t="s">
        <v>1449</v>
      </c>
      <c r="D240" s="139" t="s">
        <v>1450</v>
      </c>
      <c r="E240" s="139" t="s">
        <v>1430</v>
      </c>
      <c r="F240" s="139" t="s">
        <v>1402</v>
      </c>
      <c r="G240" s="140">
        <v>-28700</v>
      </c>
      <c r="J240" s="149"/>
      <c r="K240" s="149"/>
    </row>
    <row r="241" spans="1:11" x14ac:dyDescent="0.2">
      <c r="A241" s="139" t="s">
        <v>1118</v>
      </c>
      <c r="B241" s="139" t="s">
        <v>1204</v>
      </c>
      <c r="C241" s="139" t="s">
        <v>1401</v>
      </c>
      <c r="D241" s="139" t="s">
        <v>1509</v>
      </c>
      <c r="E241" s="139" t="s">
        <v>1431</v>
      </c>
      <c r="F241" s="139" t="s">
        <v>1402</v>
      </c>
      <c r="G241" s="140">
        <v>-17678</v>
      </c>
      <c r="J241" s="149"/>
      <c r="K241" s="149"/>
    </row>
    <row r="242" spans="1:11" x14ac:dyDescent="0.2">
      <c r="A242" s="139" t="s">
        <v>1118</v>
      </c>
      <c r="B242" s="139" t="s">
        <v>1204</v>
      </c>
      <c r="C242" s="139" t="s">
        <v>1449</v>
      </c>
      <c r="D242" s="139" t="s">
        <v>1450</v>
      </c>
      <c r="E242" s="139" t="s">
        <v>1432</v>
      </c>
      <c r="F242" s="139" t="s">
        <v>1402</v>
      </c>
      <c r="G242" s="140">
        <v>-1415392.44</v>
      </c>
      <c r="J242" s="149"/>
      <c r="K242" s="149"/>
    </row>
    <row r="243" spans="1:11" x14ac:dyDescent="0.2">
      <c r="A243" s="139" t="s">
        <v>1118</v>
      </c>
      <c r="B243" s="139" t="s">
        <v>1204</v>
      </c>
      <c r="C243" s="139" t="s">
        <v>1513</v>
      </c>
      <c r="D243" s="139" t="s">
        <v>1509</v>
      </c>
      <c r="E243" s="139" t="s">
        <v>1432</v>
      </c>
      <c r="F243" s="139" t="s">
        <v>1407</v>
      </c>
      <c r="G243" s="140">
        <v>-2425</v>
      </c>
      <c r="J243" s="149"/>
      <c r="K243" s="149"/>
    </row>
    <row r="244" spans="1:11" x14ac:dyDescent="0.2">
      <c r="A244" s="139" t="s">
        <v>1118</v>
      </c>
      <c r="B244" s="139" t="s">
        <v>1204</v>
      </c>
      <c r="C244" s="139" t="s">
        <v>1401</v>
      </c>
      <c r="D244" s="139" t="s">
        <v>1499</v>
      </c>
      <c r="E244" s="139" t="s">
        <v>1432</v>
      </c>
      <c r="F244" s="139" t="s">
        <v>1402</v>
      </c>
      <c r="G244" s="140">
        <v>-9600</v>
      </c>
      <c r="J244" s="149"/>
      <c r="K244" s="149"/>
    </row>
    <row r="245" spans="1:11" x14ac:dyDescent="0.2">
      <c r="A245" s="139" t="s">
        <v>1118</v>
      </c>
      <c r="B245" s="139" t="s">
        <v>1204</v>
      </c>
      <c r="C245" s="139" t="s">
        <v>1449</v>
      </c>
      <c r="D245" s="139" t="s">
        <v>1450</v>
      </c>
      <c r="E245" s="139" t="s">
        <v>1434</v>
      </c>
      <c r="F245" s="139" t="s">
        <v>1402</v>
      </c>
      <c r="G245" s="140">
        <v>-57482.14</v>
      </c>
      <c r="J245" s="149"/>
      <c r="K245" s="149"/>
    </row>
    <row r="246" spans="1:11" hidden="1" x14ac:dyDescent="0.2">
      <c r="A246" s="139" t="s">
        <v>196</v>
      </c>
      <c r="B246" s="139" t="s">
        <v>1374</v>
      </c>
      <c r="C246" s="139" t="s">
        <v>1397</v>
      </c>
      <c r="D246" s="139" t="s">
        <v>1398</v>
      </c>
      <c r="E246" s="139" t="s">
        <v>1399</v>
      </c>
      <c r="F246" s="139" t="s">
        <v>1400</v>
      </c>
      <c r="G246" s="140">
        <v>-2939785.78</v>
      </c>
      <c r="H246" s="162">
        <v>17</v>
      </c>
      <c r="J246" s="149"/>
      <c r="K246" s="149"/>
    </row>
    <row r="247" spans="1:11" hidden="1" x14ac:dyDescent="0.2">
      <c r="A247" s="139" t="s">
        <v>196</v>
      </c>
      <c r="B247" s="139" t="s">
        <v>1374</v>
      </c>
      <c r="C247" s="139" t="s">
        <v>1453</v>
      </c>
      <c r="D247" s="139" t="s">
        <v>1454</v>
      </c>
      <c r="E247" s="139" t="s">
        <v>1399</v>
      </c>
      <c r="F247" s="139" t="s">
        <v>1407</v>
      </c>
      <c r="G247" s="140">
        <v>-438905.31</v>
      </c>
      <c r="J247" s="149"/>
      <c r="K247" s="149"/>
    </row>
    <row r="248" spans="1:11" hidden="1" x14ac:dyDescent="0.2">
      <c r="A248" s="139" t="s">
        <v>196</v>
      </c>
      <c r="B248" s="139" t="s">
        <v>1374</v>
      </c>
      <c r="C248" s="139" t="s">
        <v>1451</v>
      </c>
      <c r="D248" s="139" t="s">
        <v>1450</v>
      </c>
      <c r="E248" s="139" t="s">
        <v>1399</v>
      </c>
      <c r="F248" s="139" t="s">
        <v>1402</v>
      </c>
      <c r="G248" s="140">
        <v>-4300</v>
      </c>
      <c r="J248" s="149"/>
      <c r="K248" s="149"/>
    </row>
    <row r="249" spans="1:11" hidden="1" x14ac:dyDescent="0.2">
      <c r="A249" s="139" t="s">
        <v>196</v>
      </c>
      <c r="B249" s="139" t="s">
        <v>1374</v>
      </c>
      <c r="C249" s="139" t="s">
        <v>1449</v>
      </c>
      <c r="D249" s="139" t="s">
        <v>1450</v>
      </c>
      <c r="E249" s="139" t="s">
        <v>1399</v>
      </c>
      <c r="F249" s="139" t="s">
        <v>1402</v>
      </c>
      <c r="G249" s="140">
        <v>-178370054.84999999</v>
      </c>
      <c r="J249" s="149"/>
      <c r="K249" s="149"/>
    </row>
    <row r="250" spans="1:11" hidden="1" x14ac:dyDescent="0.2">
      <c r="A250" s="139" t="s">
        <v>196</v>
      </c>
      <c r="B250" s="139" t="s">
        <v>1374</v>
      </c>
      <c r="C250" s="139" t="s">
        <v>1401</v>
      </c>
      <c r="D250" s="139" t="s">
        <v>1509</v>
      </c>
      <c r="E250" s="139" t="s">
        <v>1399</v>
      </c>
      <c r="F250" s="139" t="s">
        <v>1402</v>
      </c>
      <c r="G250" s="140">
        <v>-1296282.69</v>
      </c>
      <c r="J250" s="149"/>
      <c r="K250" s="149"/>
    </row>
    <row r="251" spans="1:11" hidden="1" x14ac:dyDescent="0.2">
      <c r="A251" s="139" t="s">
        <v>196</v>
      </c>
      <c r="B251" s="139" t="s">
        <v>1374</v>
      </c>
      <c r="C251" s="139" t="s">
        <v>1452</v>
      </c>
      <c r="D251" s="139" t="s">
        <v>1510</v>
      </c>
      <c r="E251" s="139" t="s">
        <v>1399</v>
      </c>
      <c r="F251" s="139" t="s">
        <v>1407</v>
      </c>
      <c r="G251" s="140">
        <v>-8052953.0999999996</v>
      </c>
      <c r="J251" s="149"/>
      <c r="K251" s="149"/>
    </row>
    <row r="252" spans="1:11" hidden="1" x14ac:dyDescent="0.2">
      <c r="A252" s="139" t="s">
        <v>196</v>
      </c>
      <c r="B252" s="139" t="s">
        <v>1374</v>
      </c>
      <c r="C252" s="139" t="s">
        <v>1511</v>
      </c>
      <c r="D252" s="139" t="s">
        <v>1512</v>
      </c>
      <c r="E252" s="139" t="s">
        <v>1399</v>
      </c>
      <c r="F252" s="139" t="s">
        <v>1407</v>
      </c>
      <c r="G252" s="140">
        <v>-37768.57</v>
      </c>
      <c r="J252" s="149"/>
      <c r="K252" s="149"/>
    </row>
    <row r="253" spans="1:11" hidden="1" x14ac:dyDescent="0.2">
      <c r="A253" s="139" t="s">
        <v>196</v>
      </c>
      <c r="B253" s="139" t="s">
        <v>1374</v>
      </c>
      <c r="C253" s="139" t="s">
        <v>1397</v>
      </c>
      <c r="D253" s="139" t="s">
        <v>1398</v>
      </c>
      <c r="E253" s="139" t="s">
        <v>1404</v>
      </c>
      <c r="F253" s="139" t="s">
        <v>1400</v>
      </c>
      <c r="G253" s="140">
        <v>-21200</v>
      </c>
      <c r="H253" s="162">
        <v>17</v>
      </c>
      <c r="J253" s="149"/>
      <c r="K253" s="149"/>
    </row>
    <row r="254" spans="1:11" hidden="1" x14ac:dyDescent="0.2">
      <c r="A254" s="139" t="s">
        <v>201</v>
      </c>
      <c r="B254" s="139" t="s">
        <v>1374</v>
      </c>
      <c r="C254" s="139" t="s">
        <v>1397</v>
      </c>
      <c r="D254" s="139" t="s">
        <v>1398</v>
      </c>
      <c r="E254" s="139" t="s">
        <v>1408</v>
      </c>
      <c r="F254" s="139" t="s">
        <v>1400</v>
      </c>
      <c r="G254" s="140">
        <v>-884200.07</v>
      </c>
      <c r="H254" s="162">
        <v>17</v>
      </c>
      <c r="J254" s="149"/>
      <c r="K254" s="149"/>
    </row>
    <row r="255" spans="1:11" hidden="1" x14ac:dyDescent="0.2">
      <c r="A255" s="139" t="s">
        <v>201</v>
      </c>
      <c r="B255" s="139" t="s">
        <v>1374</v>
      </c>
      <c r="C255" s="139" t="s">
        <v>1453</v>
      </c>
      <c r="D255" s="139" t="s">
        <v>1454</v>
      </c>
      <c r="E255" s="139" t="s">
        <v>1408</v>
      </c>
      <c r="F255" s="139" t="s">
        <v>1407</v>
      </c>
      <c r="G255" s="140">
        <v>-131963.21</v>
      </c>
      <c r="J255" s="149"/>
      <c r="K255" s="149"/>
    </row>
    <row r="256" spans="1:11" hidden="1" x14ac:dyDescent="0.2">
      <c r="A256" s="139" t="s">
        <v>201</v>
      </c>
      <c r="B256" s="139" t="s">
        <v>1374</v>
      </c>
      <c r="C256" s="139" t="s">
        <v>1449</v>
      </c>
      <c r="D256" s="139" t="s">
        <v>1450</v>
      </c>
      <c r="E256" s="139" t="s">
        <v>1408</v>
      </c>
      <c r="F256" s="139" t="s">
        <v>1402</v>
      </c>
      <c r="G256" s="140">
        <v>-53571059.18</v>
      </c>
      <c r="J256" s="149"/>
      <c r="K256" s="149"/>
    </row>
    <row r="257" spans="1:11" hidden="1" x14ac:dyDescent="0.2">
      <c r="A257" s="139" t="s">
        <v>201</v>
      </c>
      <c r="B257" s="139" t="s">
        <v>1374</v>
      </c>
      <c r="C257" s="139" t="s">
        <v>1401</v>
      </c>
      <c r="D257" s="139" t="s">
        <v>1509</v>
      </c>
      <c r="E257" s="139" t="s">
        <v>1408</v>
      </c>
      <c r="F257" s="139" t="s">
        <v>1402</v>
      </c>
      <c r="G257" s="140">
        <v>-733233.93</v>
      </c>
      <c r="J257" s="149"/>
      <c r="K257" s="149"/>
    </row>
    <row r="258" spans="1:11" hidden="1" x14ac:dyDescent="0.2">
      <c r="A258" s="139" t="s">
        <v>201</v>
      </c>
      <c r="B258" s="139" t="s">
        <v>1374</v>
      </c>
      <c r="C258" s="139" t="s">
        <v>1452</v>
      </c>
      <c r="D258" s="139" t="s">
        <v>1510</v>
      </c>
      <c r="E258" s="139" t="s">
        <v>1408</v>
      </c>
      <c r="F258" s="139" t="s">
        <v>1407</v>
      </c>
      <c r="G258" s="140">
        <v>-2433172.16</v>
      </c>
      <c r="J258" s="149"/>
      <c r="K258" s="149"/>
    </row>
    <row r="259" spans="1:11" hidden="1" x14ac:dyDescent="0.2">
      <c r="A259" s="139" t="s">
        <v>201</v>
      </c>
      <c r="B259" s="139" t="s">
        <v>1374</v>
      </c>
      <c r="C259" s="139" t="s">
        <v>1511</v>
      </c>
      <c r="D259" s="139" t="s">
        <v>1512</v>
      </c>
      <c r="E259" s="139" t="s">
        <v>1408</v>
      </c>
      <c r="F259" s="139" t="s">
        <v>1407</v>
      </c>
      <c r="G259" s="140">
        <v>-14311.43</v>
      </c>
      <c r="J259" s="149"/>
      <c r="K259" s="149"/>
    </row>
    <row r="260" spans="1:11" hidden="1" x14ac:dyDescent="0.2">
      <c r="A260" s="139" t="s">
        <v>196</v>
      </c>
      <c r="B260" s="139" t="s">
        <v>1374</v>
      </c>
      <c r="C260" s="139" t="s">
        <v>1401</v>
      </c>
      <c r="D260" s="139" t="s">
        <v>1509</v>
      </c>
      <c r="E260" s="139" t="s">
        <v>1409</v>
      </c>
      <c r="F260" s="139" t="s">
        <v>1402</v>
      </c>
      <c r="G260" s="140">
        <v>-3615888.35</v>
      </c>
      <c r="J260" s="149"/>
      <c r="K260" s="149"/>
    </row>
    <row r="261" spans="1:11" hidden="1" x14ac:dyDescent="0.2">
      <c r="A261" s="139" t="s">
        <v>196</v>
      </c>
      <c r="B261" s="139" t="s">
        <v>1374</v>
      </c>
      <c r="C261" s="139" t="s">
        <v>1403</v>
      </c>
      <c r="D261" s="139" t="s">
        <v>1509</v>
      </c>
      <c r="E261" s="139" t="s">
        <v>1409</v>
      </c>
      <c r="F261" s="139" t="s">
        <v>1402</v>
      </c>
      <c r="G261" s="140">
        <v>-530578.36</v>
      </c>
      <c r="J261" s="149"/>
      <c r="K261" s="149"/>
    </row>
    <row r="262" spans="1:11" hidden="1" x14ac:dyDescent="0.2">
      <c r="A262" s="139" t="s">
        <v>1112</v>
      </c>
      <c r="B262" s="139" t="s">
        <v>1374</v>
      </c>
      <c r="C262" s="139" t="s">
        <v>1401</v>
      </c>
      <c r="D262" s="139" t="s">
        <v>1509</v>
      </c>
      <c r="E262" s="139" t="s">
        <v>1410</v>
      </c>
      <c r="F262" s="139" t="s">
        <v>1402</v>
      </c>
      <c r="G262" s="140">
        <v>-100200.12</v>
      </c>
      <c r="J262" s="149"/>
      <c r="K262" s="149"/>
    </row>
    <row r="263" spans="1:11" hidden="1" x14ac:dyDescent="0.2">
      <c r="A263" s="139" t="s">
        <v>1114</v>
      </c>
      <c r="B263" s="139" t="s">
        <v>1374</v>
      </c>
      <c r="C263" s="139" t="s">
        <v>1397</v>
      </c>
      <c r="D263" s="139" t="s">
        <v>1398</v>
      </c>
      <c r="E263" s="139" t="s">
        <v>1411</v>
      </c>
      <c r="F263" s="139" t="s">
        <v>1400</v>
      </c>
      <c r="G263" s="140">
        <v>-645261.36</v>
      </c>
      <c r="H263" s="162">
        <v>17</v>
      </c>
      <c r="J263" s="149"/>
      <c r="K263" s="149"/>
    </row>
    <row r="264" spans="1:11" hidden="1" x14ac:dyDescent="0.2">
      <c r="A264" s="139" t="s">
        <v>1114</v>
      </c>
      <c r="B264" s="139" t="s">
        <v>1374</v>
      </c>
      <c r="C264" s="139" t="s">
        <v>1397</v>
      </c>
      <c r="D264" s="139" t="s">
        <v>1412</v>
      </c>
      <c r="E264" s="139" t="s">
        <v>1411</v>
      </c>
      <c r="F264" s="139" t="s">
        <v>1400</v>
      </c>
      <c r="G264" s="140">
        <v>-18536.66</v>
      </c>
      <c r="H264" s="162">
        <v>17</v>
      </c>
      <c r="J264" s="149"/>
      <c r="K264" s="149"/>
    </row>
    <row r="265" spans="1:11" hidden="1" x14ac:dyDescent="0.2">
      <c r="A265" s="139" t="s">
        <v>1114</v>
      </c>
      <c r="B265" s="139" t="s">
        <v>1374</v>
      </c>
      <c r="C265" s="139" t="s">
        <v>1401</v>
      </c>
      <c r="D265" s="139" t="s">
        <v>1509</v>
      </c>
      <c r="E265" s="139" t="s">
        <v>1411</v>
      </c>
      <c r="F265" s="139" t="s">
        <v>1402</v>
      </c>
      <c r="G265" s="140">
        <v>-22448217.030000001</v>
      </c>
      <c r="J265" s="149"/>
      <c r="K265" s="149"/>
    </row>
    <row r="266" spans="1:11" hidden="1" x14ac:dyDescent="0.2">
      <c r="A266" s="139" t="s">
        <v>1114</v>
      </c>
      <c r="B266" s="139" t="s">
        <v>1374</v>
      </c>
      <c r="C266" s="139" t="s">
        <v>1403</v>
      </c>
      <c r="D266" s="139" t="s">
        <v>1509</v>
      </c>
      <c r="E266" s="139" t="s">
        <v>1411</v>
      </c>
      <c r="F266" s="139" t="s">
        <v>1402</v>
      </c>
      <c r="G266" s="140">
        <v>-102317.08</v>
      </c>
      <c r="J266" s="149"/>
      <c r="K266" s="149"/>
    </row>
    <row r="267" spans="1:11" hidden="1" x14ac:dyDescent="0.2">
      <c r="A267" s="139" t="s">
        <v>1116</v>
      </c>
      <c r="B267" s="139" t="s">
        <v>1374</v>
      </c>
      <c r="C267" s="139" t="s">
        <v>1397</v>
      </c>
      <c r="D267" s="139" t="s">
        <v>1398</v>
      </c>
      <c r="E267" s="139" t="s">
        <v>1414</v>
      </c>
      <c r="F267" s="139" t="s">
        <v>1400</v>
      </c>
      <c r="G267" s="140">
        <v>-965307.79</v>
      </c>
      <c r="H267" s="162">
        <v>17</v>
      </c>
      <c r="J267" s="149"/>
      <c r="K267" s="149"/>
    </row>
    <row r="268" spans="1:11" hidden="1" x14ac:dyDescent="0.2">
      <c r="A268" s="139" t="s">
        <v>1116</v>
      </c>
      <c r="B268" s="139" t="s">
        <v>1374</v>
      </c>
      <c r="C268" s="139" t="s">
        <v>1401</v>
      </c>
      <c r="D268" s="139" t="s">
        <v>1509</v>
      </c>
      <c r="E268" s="139" t="s">
        <v>1414</v>
      </c>
      <c r="F268" s="139" t="s">
        <v>1402</v>
      </c>
      <c r="G268" s="140">
        <v>-1550375.56</v>
      </c>
      <c r="J268" s="149"/>
      <c r="K268" s="149"/>
    </row>
    <row r="269" spans="1:11" hidden="1" x14ac:dyDescent="0.2">
      <c r="A269" s="139" t="s">
        <v>1117</v>
      </c>
      <c r="B269" s="139" t="s">
        <v>1374</v>
      </c>
      <c r="C269" s="139" t="s">
        <v>1397</v>
      </c>
      <c r="D269" s="139" t="s">
        <v>1398</v>
      </c>
      <c r="E269" s="139" t="s">
        <v>1415</v>
      </c>
      <c r="F269" s="139" t="s">
        <v>1400</v>
      </c>
      <c r="G269" s="140">
        <v>-580466.17000000004</v>
      </c>
      <c r="H269" s="162">
        <v>17</v>
      </c>
      <c r="J269" s="149"/>
      <c r="K269" s="149"/>
    </row>
    <row r="270" spans="1:11" hidden="1" x14ac:dyDescent="0.2">
      <c r="A270" s="139" t="s">
        <v>1117</v>
      </c>
      <c r="B270" s="139" t="s">
        <v>1374</v>
      </c>
      <c r="C270" s="139" t="s">
        <v>1416</v>
      </c>
      <c r="D270" s="139" t="s">
        <v>1417</v>
      </c>
      <c r="E270" s="139" t="s">
        <v>1415</v>
      </c>
      <c r="F270" s="139" t="s">
        <v>1402</v>
      </c>
      <c r="G270" s="140">
        <v>-1347918</v>
      </c>
      <c r="J270" s="149"/>
      <c r="K270" s="149"/>
    </row>
    <row r="271" spans="1:11" hidden="1" x14ac:dyDescent="0.2">
      <c r="A271" s="139" t="s">
        <v>1117</v>
      </c>
      <c r="B271" s="139" t="s">
        <v>1374</v>
      </c>
      <c r="C271" s="139" t="s">
        <v>1401</v>
      </c>
      <c r="D271" s="139" t="s">
        <v>1418</v>
      </c>
      <c r="E271" s="139" t="s">
        <v>1415</v>
      </c>
      <c r="F271" s="139" t="s">
        <v>1402</v>
      </c>
      <c r="G271" s="140">
        <v>-898612</v>
      </c>
      <c r="J271" s="149"/>
      <c r="K271" s="149"/>
    </row>
    <row r="272" spans="1:11" hidden="1" x14ac:dyDescent="0.2">
      <c r="A272" s="139" t="s">
        <v>1117</v>
      </c>
      <c r="B272" s="139" t="s">
        <v>1374</v>
      </c>
      <c r="C272" s="139" t="s">
        <v>1397</v>
      </c>
      <c r="D272" s="139" t="s">
        <v>1436</v>
      </c>
      <c r="E272" s="139" t="s">
        <v>1415</v>
      </c>
      <c r="F272" s="139" t="s">
        <v>1400</v>
      </c>
      <c r="G272" s="140">
        <v>-9700</v>
      </c>
      <c r="H272" s="162">
        <v>17</v>
      </c>
      <c r="J272" s="149"/>
      <c r="K272" s="149"/>
    </row>
    <row r="273" spans="1:11" hidden="1" x14ac:dyDescent="0.2">
      <c r="A273" s="139" t="s">
        <v>1117</v>
      </c>
      <c r="B273" s="139" t="s">
        <v>1374</v>
      </c>
      <c r="C273" s="139" t="s">
        <v>1401</v>
      </c>
      <c r="D273" s="139" t="s">
        <v>1509</v>
      </c>
      <c r="E273" s="139" t="s">
        <v>1415</v>
      </c>
      <c r="F273" s="139" t="s">
        <v>1402</v>
      </c>
      <c r="G273" s="140">
        <v>-3135823.7</v>
      </c>
      <c r="J273" s="149"/>
      <c r="K273" s="149"/>
    </row>
    <row r="274" spans="1:11" hidden="1" x14ac:dyDescent="0.2">
      <c r="A274" s="139" t="s">
        <v>1117</v>
      </c>
      <c r="B274" s="139" t="s">
        <v>1374</v>
      </c>
      <c r="C274" s="139" t="s">
        <v>1401</v>
      </c>
      <c r="D274" s="139" t="s">
        <v>1499</v>
      </c>
      <c r="E274" s="139" t="s">
        <v>1415</v>
      </c>
      <c r="F274" s="139" t="s">
        <v>1402</v>
      </c>
      <c r="G274" s="140">
        <v>-73195</v>
      </c>
      <c r="J274" s="149"/>
      <c r="K274" s="149"/>
    </row>
    <row r="275" spans="1:11" hidden="1" x14ac:dyDescent="0.2">
      <c r="A275" s="139" t="s">
        <v>1117</v>
      </c>
      <c r="B275" s="139" t="s">
        <v>1374</v>
      </c>
      <c r="C275" s="139" t="s">
        <v>1401</v>
      </c>
      <c r="D275" s="139" t="s">
        <v>1499</v>
      </c>
      <c r="E275" s="139" t="s">
        <v>1419</v>
      </c>
      <c r="F275" s="139" t="s">
        <v>1402</v>
      </c>
      <c r="G275" s="140">
        <v>-14300</v>
      </c>
      <c r="J275" s="149"/>
      <c r="K275" s="149"/>
    </row>
    <row r="276" spans="1:11" hidden="1" x14ac:dyDescent="0.2">
      <c r="A276" s="139" t="s">
        <v>962</v>
      </c>
      <c r="B276" s="139" t="s">
        <v>1374</v>
      </c>
      <c r="C276" s="139" t="s">
        <v>1449</v>
      </c>
      <c r="D276" s="139" t="s">
        <v>1450</v>
      </c>
      <c r="E276" s="139" t="s">
        <v>1440</v>
      </c>
      <c r="F276" s="139" t="s">
        <v>1402</v>
      </c>
      <c r="G276" s="140">
        <v>-6275.01</v>
      </c>
      <c r="J276" s="149"/>
      <c r="K276" s="149"/>
    </row>
    <row r="277" spans="1:11" hidden="1" x14ac:dyDescent="0.2">
      <c r="A277" s="139" t="s">
        <v>962</v>
      </c>
      <c r="B277" s="139" t="s">
        <v>1374</v>
      </c>
      <c r="C277" s="139" t="s">
        <v>1449</v>
      </c>
      <c r="D277" s="139" t="s">
        <v>1450</v>
      </c>
      <c r="E277" s="139" t="s">
        <v>1423</v>
      </c>
      <c r="F277" s="139" t="s">
        <v>1402</v>
      </c>
      <c r="G277" s="140">
        <v>-1228905.81</v>
      </c>
      <c r="J277" s="149"/>
      <c r="K277" s="149"/>
    </row>
    <row r="278" spans="1:11" hidden="1" x14ac:dyDescent="0.2">
      <c r="A278" s="139" t="s">
        <v>962</v>
      </c>
      <c r="B278" s="139" t="s">
        <v>1374</v>
      </c>
      <c r="C278" s="139" t="s">
        <v>1401</v>
      </c>
      <c r="D278" s="139" t="s">
        <v>1509</v>
      </c>
      <c r="E278" s="139" t="s">
        <v>1423</v>
      </c>
      <c r="F278" s="139" t="s">
        <v>1402</v>
      </c>
      <c r="G278" s="140">
        <v>-144051.04</v>
      </c>
      <c r="J278" s="149"/>
      <c r="K278" s="149"/>
    </row>
    <row r="279" spans="1:11" hidden="1" x14ac:dyDescent="0.2">
      <c r="A279" s="139" t="s">
        <v>962</v>
      </c>
      <c r="B279" s="139" t="s">
        <v>1374</v>
      </c>
      <c r="C279" s="139" t="s">
        <v>1397</v>
      </c>
      <c r="D279" s="139" t="s">
        <v>1398</v>
      </c>
      <c r="E279" s="139" t="s">
        <v>1424</v>
      </c>
      <c r="F279" s="139" t="s">
        <v>1400</v>
      </c>
      <c r="G279" s="140">
        <v>-65100</v>
      </c>
      <c r="H279" s="162">
        <v>17</v>
      </c>
      <c r="J279" s="149"/>
      <c r="K279" s="149"/>
    </row>
    <row r="280" spans="1:11" hidden="1" x14ac:dyDescent="0.2">
      <c r="A280" s="139" t="s">
        <v>964</v>
      </c>
      <c r="B280" s="139" t="s">
        <v>1374</v>
      </c>
      <c r="C280" s="139" t="s">
        <v>1401</v>
      </c>
      <c r="D280" s="139" t="s">
        <v>1509</v>
      </c>
      <c r="E280" s="139" t="s">
        <v>1425</v>
      </c>
      <c r="F280" s="139" t="s">
        <v>1402</v>
      </c>
      <c r="G280" s="140">
        <v>-21000773</v>
      </c>
      <c r="J280" s="149"/>
      <c r="K280" s="149"/>
    </row>
    <row r="281" spans="1:11" hidden="1" x14ac:dyDescent="0.2">
      <c r="A281" s="139" t="s">
        <v>964</v>
      </c>
      <c r="B281" s="139" t="s">
        <v>1374</v>
      </c>
      <c r="C281" s="139" t="s">
        <v>1397</v>
      </c>
      <c r="D281" s="139" t="s">
        <v>1398</v>
      </c>
      <c r="E281" s="139" t="s">
        <v>1443</v>
      </c>
      <c r="F281" s="139" t="s">
        <v>1400</v>
      </c>
      <c r="G281" s="140">
        <v>-0.23</v>
      </c>
      <c r="H281" s="162">
        <v>17</v>
      </c>
      <c r="J281" s="149"/>
      <c r="K281" s="149"/>
    </row>
    <row r="282" spans="1:11" hidden="1" x14ac:dyDescent="0.2">
      <c r="A282" s="139" t="s">
        <v>964</v>
      </c>
      <c r="B282" s="139" t="s">
        <v>1374</v>
      </c>
      <c r="C282" s="139" t="s">
        <v>1397</v>
      </c>
      <c r="D282" s="139" t="s">
        <v>1398</v>
      </c>
      <c r="E282" s="139" t="s">
        <v>1427</v>
      </c>
      <c r="F282" s="139" t="s">
        <v>1400</v>
      </c>
      <c r="G282" s="140">
        <v>-9230.44</v>
      </c>
      <c r="H282" s="162">
        <v>17</v>
      </c>
      <c r="J282" s="149"/>
      <c r="K282" s="149"/>
    </row>
    <row r="283" spans="1:11" hidden="1" x14ac:dyDescent="0.2">
      <c r="A283" s="139" t="s">
        <v>1118</v>
      </c>
      <c r="B283" s="139" t="s">
        <v>1374</v>
      </c>
      <c r="C283" s="139" t="s">
        <v>1455</v>
      </c>
      <c r="D283" s="139" t="s">
        <v>1456</v>
      </c>
      <c r="E283" s="139" t="s">
        <v>1428</v>
      </c>
      <c r="F283" s="139" t="s">
        <v>1407</v>
      </c>
      <c r="G283" s="140">
        <v>-29800</v>
      </c>
      <c r="J283" s="149"/>
      <c r="K283" s="149"/>
    </row>
    <row r="284" spans="1:11" hidden="1" x14ac:dyDescent="0.2">
      <c r="A284" s="139" t="s">
        <v>1118</v>
      </c>
      <c r="B284" s="139" t="s">
        <v>1374</v>
      </c>
      <c r="C284" s="139" t="s">
        <v>1449</v>
      </c>
      <c r="D284" s="139" t="s">
        <v>1450</v>
      </c>
      <c r="E284" s="139" t="s">
        <v>1428</v>
      </c>
      <c r="F284" s="139" t="s">
        <v>1402</v>
      </c>
      <c r="G284" s="140">
        <v>-39521086.979999997</v>
      </c>
      <c r="J284" s="149"/>
      <c r="K284" s="149"/>
    </row>
    <row r="285" spans="1:11" hidden="1" x14ac:dyDescent="0.2">
      <c r="A285" s="139" t="s">
        <v>1118</v>
      </c>
      <c r="B285" s="139" t="s">
        <v>1374</v>
      </c>
      <c r="C285" s="139" t="s">
        <v>1458</v>
      </c>
      <c r="D285" s="139" t="s">
        <v>1509</v>
      </c>
      <c r="E285" s="139" t="s">
        <v>1428</v>
      </c>
      <c r="F285" s="139" t="s">
        <v>1407</v>
      </c>
      <c r="G285" s="140">
        <v>-132000</v>
      </c>
      <c r="J285" s="149"/>
      <c r="K285" s="149"/>
    </row>
    <row r="286" spans="1:11" hidden="1" x14ac:dyDescent="0.2">
      <c r="A286" s="139" t="s">
        <v>1118</v>
      </c>
      <c r="B286" s="139" t="s">
        <v>1374</v>
      </c>
      <c r="C286" s="139" t="s">
        <v>1513</v>
      </c>
      <c r="D286" s="139" t="s">
        <v>1509</v>
      </c>
      <c r="E286" s="139" t="s">
        <v>1428</v>
      </c>
      <c r="F286" s="139" t="s">
        <v>1407</v>
      </c>
      <c r="G286" s="140">
        <v>-1062</v>
      </c>
      <c r="J286" s="149"/>
      <c r="K286" s="149"/>
    </row>
    <row r="287" spans="1:11" x14ac:dyDescent="0.2">
      <c r="A287" s="139" t="s">
        <v>1118</v>
      </c>
      <c r="B287" s="139" t="s">
        <v>1374</v>
      </c>
      <c r="C287" s="139" t="s">
        <v>1449</v>
      </c>
      <c r="D287" s="139" t="s">
        <v>1450</v>
      </c>
      <c r="E287" s="139" t="s">
        <v>1430</v>
      </c>
      <c r="F287" s="139" t="s">
        <v>1402</v>
      </c>
      <c r="G287" s="140">
        <v>-93600</v>
      </c>
      <c r="J287" s="149"/>
      <c r="K287" s="149"/>
    </row>
    <row r="288" spans="1:11" x14ac:dyDescent="0.2">
      <c r="A288" s="139" t="s">
        <v>1118</v>
      </c>
      <c r="B288" s="139" t="s">
        <v>1374</v>
      </c>
      <c r="C288" s="139" t="s">
        <v>1513</v>
      </c>
      <c r="D288" s="139" t="s">
        <v>1509</v>
      </c>
      <c r="E288" s="139" t="s">
        <v>1430</v>
      </c>
      <c r="F288" s="139" t="s">
        <v>1407</v>
      </c>
      <c r="G288" s="140">
        <v>-25433</v>
      </c>
      <c r="J288" s="149"/>
      <c r="K288" s="149"/>
    </row>
    <row r="289" spans="1:11" x14ac:dyDescent="0.2">
      <c r="A289" s="139" t="s">
        <v>1118</v>
      </c>
      <c r="B289" s="139" t="s">
        <v>1374</v>
      </c>
      <c r="C289" s="139" t="s">
        <v>1397</v>
      </c>
      <c r="D289" s="139" t="s">
        <v>1398</v>
      </c>
      <c r="E289" s="139" t="s">
        <v>1432</v>
      </c>
      <c r="F289" s="139" t="s">
        <v>1400</v>
      </c>
      <c r="G289" s="140">
        <v>-718390</v>
      </c>
      <c r="H289" s="162">
        <v>17</v>
      </c>
      <c r="J289" s="149"/>
      <c r="K289" s="149"/>
    </row>
    <row r="290" spans="1:11" x14ac:dyDescent="0.2">
      <c r="A290" s="139" t="s">
        <v>1118</v>
      </c>
      <c r="B290" s="139" t="s">
        <v>1374</v>
      </c>
      <c r="C290" s="139" t="s">
        <v>1449</v>
      </c>
      <c r="D290" s="139" t="s">
        <v>1450</v>
      </c>
      <c r="E290" s="139" t="s">
        <v>1432</v>
      </c>
      <c r="F290" s="139" t="s">
        <v>1402</v>
      </c>
      <c r="G290" s="140">
        <v>-8479964</v>
      </c>
      <c r="J290" s="149"/>
      <c r="K290" s="149"/>
    </row>
    <row r="291" spans="1:11" x14ac:dyDescent="0.2">
      <c r="A291" s="139" t="s">
        <v>1118</v>
      </c>
      <c r="B291" s="139" t="s">
        <v>1374</v>
      </c>
      <c r="C291" s="139" t="s">
        <v>1401</v>
      </c>
      <c r="D291" s="139" t="s">
        <v>1499</v>
      </c>
      <c r="E291" s="139" t="s">
        <v>1432</v>
      </c>
      <c r="F291" s="139" t="s">
        <v>1402</v>
      </c>
      <c r="G291" s="140">
        <v>-40000</v>
      </c>
      <c r="J291" s="149"/>
      <c r="K291" s="149"/>
    </row>
    <row r="292" spans="1:11" x14ac:dyDescent="0.2">
      <c r="A292" s="139" t="s">
        <v>1118</v>
      </c>
      <c r="B292" s="139" t="s">
        <v>1374</v>
      </c>
      <c r="C292" s="139" t="s">
        <v>1439</v>
      </c>
      <c r="D292" s="139" t="s">
        <v>1502</v>
      </c>
      <c r="E292" s="139" t="s">
        <v>1432</v>
      </c>
      <c r="F292" s="139" t="s">
        <v>1407</v>
      </c>
      <c r="G292" s="140">
        <v>-13900</v>
      </c>
      <c r="J292" s="149"/>
      <c r="K292" s="149"/>
    </row>
    <row r="293" spans="1:11" x14ac:dyDescent="0.2">
      <c r="A293" s="139" t="s">
        <v>1118</v>
      </c>
      <c r="B293" s="139" t="s">
        <v>1374</v>
      </c>
      <c r="C293" s="139" t="s">
        <v>1455</v>
      </c>
      <c r="D293" s="139" t="s">
        <v>1456</v>
      </c>
      <c r="E293" s="139" t="s">
        <v>1434</v>
      </c>
      <c r="F293" s="139" t="s">
        <v>1407</v>
      </c>
      <c r="G293" s="140">
        <v>-50200</v>
      </c>
      <c r="J293" s="149"/>
      <c r="K293" s="149"/>
    </row>
    <row r="294" spans="1:11" x14ac:dyDescent="0.2">
      <c r="A294" s="139" t="s">
        <v>1118</v>
      </c>
      <c r="B294" s="139" t="s">
        <v>1374</v>
      </c>
      <c r="C294" s="139" t="s">
        <v>1439</v>
      </c>
      <c r="D294" s="139" t="s">
        <v>1502</v>
      </c>
      <c r="E294" s="139" t="s">
        <v>1434</v>
      </c>
      <c r="F294" s="139" t="s">
        <v>1407</v>
      </c>
      <c r="G294" s="140">
        <v>-23600</v>
      </c>
      <c r="J294" s="149"/>
      <c r="K294" s="149"/>
    </row>
    <row r="295" spans="1:11" hidden="1" x14ac:dyDescent="0.2">
      <c r="A295" s="139" t="s">
        <v>196</v>
      </c>
      <c r="B295" s="139" t="s">
        <v>1208</v>
      </c>
      <c r="C295" s="139" t="s">
        <v>1397</v>
      </c>
      <c r="D295" s="139" t="s">
        <v>1398</v>
      </c>
      <c r="E295" s="139" t="s">
        <v>1399</v>
      </c>
      <c r="F295" s="139" t="s">
        <v>1400</v>
      </c>
      <c r="G295" s="140">
        <v>-1277563.73</v>
      </c>
      <c r="H295" s="162">
        <v>17</v>
      </c>
      <c r="J295" s="149"/>
      <c r="K295" s="149"/>
    </row>
    <row r="296" spans="1:11" hidden="1" x14ac:dyDescent="0.2">
      <c r="A296" s="139" t="s">
        <v>196</v>
      </c>
      <c r="B296" s="139" t="s">
        <v>1208</v>
      </c>
      <c r="C296" s="139" t="s">
        <v>1453</v>
      </c>
      <c r="D296" s="139" t="s">
        <v>1454</v>
      </c>
      <c r="E296" s="139" t="s">
        <v>1399</v>
      </c>
      <c r="F296" s="139" t="s">
        <v>1407</v>
      </c>
      <c r="G296" s="140">
        <v>-446695.63</v>
      </c>
      <c r="J296" s="149"/>
      <c r="K296" s="149"/>
    </row>
    <row r="297" spans="1:11" hidden="1" x14ac:dyDescent="0.2">
      <c r="A297" s="139" t="s">
        <v>196</v>
      </c>
      <c r="B297" s="139" t="s">
        <v>1208</v>
      </c>
      <c r="C297" s="139" t="s">
        <v>1449</v>
      </c>
      <c r="D297" s="139" t="s">
        <v>1450</v>
      </c>
      <c r="E297" s="139" t="s">
        <v>1399</v>
      </c>
      <c r="F297" s="139" t="s">
        <v>1402</v>
      </c>
      <c r="G297" s="140">
        <v>-238921957.63999999</v>
      </c>
      <c r="J297" s="149"/>
      <c r="K297" s="149"/>
    </row>
    <row r="298" spans="1:11" hidden="1" x14ac:dyDescent="0.2">
      <c r="A298" s="139" t="s">
        <v>196</v>
      </c>
      <c r="B298" s="139" t="s">
        <v>1208</v>
      </c>
      <c r="C298" s="139" t="s">
        <v>1449</v>
      </c>
      <c r="D298" s="139" t="s">
        <v>1457</v>
      </c>
      <c r="E298" s="139" t="s">
        <v>1399</v>
      </c>
      <c r="F298" s="139" t="s">
        <v>1402</v>
      </c>
      <c r="G298" s="140">
        <v>-47367.199999999997</v>
      </c>
      <c r="J298" s="149"/>
      <c r="K298" s="149"/>
    </row>
    <row r="299" spans="1:11" hidden="1" x14ac:dyDescent="0.2">
      <c r="A299" s="139" t="s">
        <v>196</v>
      </c>
      <c r="B299" s="139" t="s">
        <v>1208</v>
      </c>
      <c r="C299" s="139" t="s">
        <v>1401</v>
      </c>
      <c r="D299" s="139" t="s">
        <v>1509</v>
      </c>
      <c r="E299" s="139" t="s">
        <v>1399</v>
      </c>
      <c r="F299" s="139" t="s">
        <v>1402</v>
      </c>
      <c r="G299" s="140">
        <v>-1241187.0900000001</v>
      </c>
      <c r="J299" s="149"/>
      <c r="K299" s="149"/>
    </row>
    <row r="300" spans="1:11" hidden="1" x14ac:dyDescent="0.2">
      <c r="A300" s="139" t="s">
        <v>196</v>
      </c>
      <c r="B300" s="139" t="s">
        <v>1208</v>
      </c>
      <c r="C300" s="139" t="s">
        <v>1452</v>
      </c>
      <c r="D300" s="139" t="s">
        <v>1510</v>
      </c>
      <c r="E300" s="139" t="s">
        <v>1399</v>
      </c>
      <c r="F300" s="139" t="s">
        <v>1407</v>
      </c>
      <c r="G300" s="140">
        <v>-11325166.42</v>
      </c>
      <c r="J300" s="149"/>
      <c r="K300" s="149"/>
    </row>
    <row r="301" spans="1:11" hidden="1" x14ac:dyDescent="0.2">
      <c r="A301" s="139" t="s">
        <v>196</v>
      </c>
      <c r="B301" s="139" t="s">
        <v>1208</v>
      </c>
      <c r="C301" s="139" t="s">
        <v>1511</v>
      </c>
      <c r="D301" s="139" t="s">
        <v>1512</v>
      </c>
      <c r="E301" s="139" t="s">
        <v>1399</v>
      </c>
      <c r="F301" s="139" t="s">
        <v>1407</v>
      </c>
      <c r="G301" s="140">
        <v>-38921.58</v>
      </c>
      <c r="J301" s="149"/>
      <c r="K301" s="149"/>
    </row>
    <row r="302" spans="1:11" hidden="1" x14ac:dyDescent="0.2">
      <c r="A302" s="139" t="s">
        <v>196</v>
      </c>
      <c r="B302" s="139" t="s">
        <v>1208</v>
      </c>
      <c r="C302" s="139" t="s">
        <v>1397</v>
      </c>
      <c r="D302" s="139" t="s">
        <v>1398</v>
      </c>
      <c r="E302" s="139" t="s">
        <v>1404</v>
      </c>
      <c r="F302" s="139" t="s">
        <v>1400</v>
      </c>
      <c r="G302" s="140">
        <v>-23400</v>
      </c>
      <c r="H302" s="162">
        <v>17</v>
      </c>
      <c r="J302" s="149"/>
      <c r="K302" s="149"/>
    </row>
    <row r="303" spans="1:11" hidden="1" x14ac:dyDescent="0.2">
      <c r="A303" s="139" t="s">
        <v>201</v>
      </c>
      <c r="B303" s="139" t="s">
        <v>1208</v>
      </c>
      <c r="C303" s="139" t="s">
        <v>1397</v>
      </c>
      <c r="D303" s="139" t="s">
        <v>1398</v>
      </c>
      <c r="E303" s="139" t="s">
        <v>1408</v>
      </c>
      <c r="F303" s="139" t="s">
        <v>1400</v>
      </c>
      <c r="G303" s="140">
        <v>-375838.47</v>
      </c>
      <c r="H303" s="162">
        <v>17</v>
      </c>
      <c r="J303" s="149"/>
      <c r="K303" s="149"/>
    </row>
    <row r="304" spans="1:11" hidden="1" x14ac:dyDescent="0.2">
      <c r="A304" s="139" t="s">
        <v>201</v>
      </c>
      <c r="B304" s="139" t="s">
        <v>1208</v>
      </c>
      <c r="C304" s="139" t="s">
        <v>1453</v>
      </c>
      <c r="D304" s="139" t="s">
        <v>1454</v>
      </c>
      <c r="E304" s="139" t="s">
        <v>1408</v>
      </c>
      <c r="F304" s="139" t="s">
        <v>1407</v>
      </c>
      <c r="G304" s="140">
        <v>-134136.70000000001</v>
      </c>
      <c r="J304" s="149"/>
      <c r="K304" s="149"/>
    </row>
    <row r="305" spans="1:11" hidden="1" x14ac:dyDescent="0.2">
      <c r="A305" s="139" t="s">
        <v>201</v>
      </c>
      <c r="B305" s="139" t="s">
        <v>1208</v>
      </c>
      <c r="C305" s="139" t="s">
        <v>1449</v>
      </c>
      <c r="D305" s="139" t="s">
        <v>1450</v>
      </c>
      <c r="E305" s="139" t="s">
        <v>1408</v>
      </c>
      <c r="F305" s="139" t="s">
        <v>1402</v>
      </c>
      <c r="G305" s="140">
        <v>-71803636.700000003</v>
      </c>
      <c r="J305" s="149"/>
      <c r="K305" s="149"/>
    </row>
    <row r="306" spans="1:11" hidden="1" x14ac:dyDescent="0.2">
      <c r="A306" s="139" t="s">
        <v>201</v>
      </c>
      <c r="B306" s="139" t="s">
        <v>1208</v>
      </c>
      <c r="C306" s="139" t="s">
        <v>1449</v>
      </c>
      <c r="D306" s="139" t="s">
        <v>1457</v>
      </c>
      <c r="E306" s="139" t="s">
        <v>1408</v>
      </c>
      <c r="F306" s="139" t="s">
        <v>1402</v>
      </c>
      <c r="G306" s="140">
        <v>-14148.65</v>
      </c>
      <c r="J306" s="149"/>
      <c r="K306" s="149"/>
    </row>
    <row r="307" spans="1:11" hidden="1" x14ac:dyDescent="0.2">
      <c r="A307" s="139" t="s">
        <v>201</v>
      </c>
      <c r="B307" s="139" t="s">
        <v>1208</v>
      </c>
      <c r="C307" s="139" t="s">
        <v>1401</v>
      </c>
      <c r="D307" s="139" t="s">
        <v>1509</v>
      </c>
      <c r="E307" s="139" t="s">
        <v>1408</v>
      </c>
      <c r="F307" s="139" t="s">
        <v>1402</v>
      </c>
      <c r="G307" s="140">
        <v>-715692.06</v>
      </c>
      <c r="J307" s="149"/>
      <c r="K307" s="149"/>
    </row>
    <row r="308" spans="1:11" hidden="1" x14ac:dyDescent="0.2">
      <c r="A308" s="139" t="s">
        <v>201</v>
      </c>
      <c r="B308" s="139" t="s">
        <v>1208</v>
      </c>
      <c r="C308" s="139" t="s">
        <v>1452</v>
      </c>
      <c r="D308" s="139" t="s">
        <v>1510</v>
      </c>
      <c r="E308" s="139" t="s">
        <v>1408</v>
      </c>
      <c r="F308" s="139" t="s">
        <v>1407</v>
      </c>
      <c r="G308" s="140">
        <v>-3410004.59</v>
      </c>
      <c r="J308" s="149"/>
      <c r="K308" s="149"/>
    </row>
    <row r="309" spans="1:11" hidden="1" x14ac:dyDescent="0.2">
      <c r="A309" s="139" t="s">
        <v>201</v>
      </c>
      <c r="B309" s="139" t="s">
        <v>1208</v>
      </c>
      <c r="C309" s="139" t="s">
        <v>1511</v>
      </c>
      <c r="D309" s="139" t="s">
        <v>1512</v>
      </c>
      <c r="E309" s="139" t="s">
        <v>1408</v>
      </c>
      <c r="F309" s="139" t="s">
        <v>1407</v>
      </c>
      <c r="G309" s="140">
        <v>-11731.19</v>
      </c>
      <c r="J309" s="149"/>
      <c r="K309" s="149"/>
    </row>
    <row r="310" spans="1:11" hidden="1" x14ac:dyDescent="0.2">
      <c r="A310" s="139" t="s">
        <v>196</v>
      </c>
      <c r="B310" s="139" t="s">
        <v>1208</v>
      </c>
      <c r="C310" s="139" t="s">
        <v>1401</v>
      </c>
      <c r="D310" s="139" t="s">
        <v>1509</v>
      </c>
      <c r="E310" s="139" t="s">
        <v>1409</v>
      </c>
      <c r="F310" s="139" t="s">
        <v>1402</v>
      </c>
      <c r="G310" s="140">
        <v>-3650189.14</v>
      </c>
      <c r="J310" s="149"/>
      <c r="K310" s="149"/>
    </row>
    <row r="311" spans="1:11" hidden="1" x14ac:dyDescent="0.2">
      <c r="A311" s="139" t="s">
        <v>196</v>
      </c>
      <c r="B311" s="139" t="s">
        <v>1208</v>
      </c>
      <c r="C311" s="139" t="s">
        <v>1403</v>
      </c>
      <c r="D311" s="139" t="s">
        <v>1509</v>
      </c>
      <c r="E311" s="139" t="s">
        <v>1409</v>
      </c>
      <c r="F311" s="139" t="s">
        <v>1402</v>
      </c>
      <c r="G311" s="140">
        <v>-351708.15999999997</v>
      </c>
      <c r="J311" s="149"/>
      <c r="K311" s="149"/>
    </row>
    <row r="312" spans="1:11" hidden="1" x14ac:dyDescent="0.2">
      <c r="A312" s="139" t="s">
        <v>1112</v>
      </c>
      <c r="B312" s="139" t="s">
        <v>1208</v>
      </c>
      <c r="C312" s="139" t="s">
        <v>1397</v>
      </c>
      <c r="D312" s="139" t="s">
        <v>1398</v>
      </c>
      <c r="E312" s="139" t="s">
        <v>1410</v>
      </c>
      <c r="F312" s="139" t="s">
        <v>1400</v>
      </c>
      <c r="G312" s="140">
        <v>-185118.64</v>
      </c>
      <c r="H312" s="162">
        <v>17</v>
      </c>
      <c r="J312" s="149"/>
      <c r="K312" s="149"/>
    </row>
    <row r="313" spans="1:11" hidden="1" x14ac:dyDescent="0.2">
      <c r="A313" s="139" t="s">
        <v>1112</v>
      </c>
      <c r="B313" s="139" t="s">
        <v>1208</v>
      </c>
      <c r="C313" s="139" t="s">
        <v>1401</v>
      </c>
      <c r="D313" s="139" t="s">
        <v>1509</v>
      </c>
      <c r="E313" s="139" t="s">
        <v>1410</v>
      </c>
      <c r="F313" s="139" t="s">
        <v>1402</v>
      </c>
      <c r="G313" s="140">
        <v>-113956.49</v>
      </c>
      <c r="J313" s="149"/>
      <c r="K313" s="149"/>
    </row>
    <row r="314" spans="1:11" hidden="1" x14ac:dyDescent="0.2">
      <c r="A314" s="139" t="s">
        <v>1114</v>
      </c>
      <c r="B314" s="139" t="s">
        <v>1208</v>
      </c>
      <c r="C314" s="139" t="s">
        <v>1397</v>
      </c>
      <c r="D314" s="139" t="s">
        <v>1398</v>
      </c>
      <c r="E314" s="139" t="s">
        <v>1411</v>
      </c>
      <c r="F314" s="139" t="s">
        <v>1400</v>
      </c>
      <c r="G314" s="140">
        <v>-849141.37</v>
      </c>
      <c r="H314" s="162">
        <v>17</v>
      </c>
      <c r="J314" s="149"/>
      <c r="K314" s="149"/>
    </row>
    <row r="315" spans="1:11" hidden="1" x14ac:dyDescent="0.2">
      <c r="A315" s="139" t="s">
        <v>1114</v>
      </c>
      <c r="B315" s="139" t="s">
        <v>1208</v>
      </c>
      <c r="C315" s="139" t="s">
        <v>1397</v>
      </c>
      <c r="D315" s="139" t="s">
        <v>1412</v>
      </c>
      <c r="E315" s="139" t="s">
        <v>1411</v>
      </c>
      <c r="F315" s="139" t="s">
        <v>1400</v>
      </c>
      <c r="G315" s="140">
        <v>-1120.74</v>
      </c>
      <c r="H315" s="162">
        <v>17</v>
      </c>
      <c r="J315" s="149"/>
      <c r="K315" s="149"/>
    </row>
    <row r="316" spans="1:11" hidden="1" x14ac:dyDescent="0.2">
      <c r="A316" s="139" t="s">
        <v>1114</v>
      </c>
      <c r="B316" s="139" t="s">
        <v>1208</v>
      </c>
      <c r="C316" s="139" t="s">
        <v>1397</v>
      </c>
      <c r="D316" s="139" t="s">
        <v>1433</v>
      </c>
      <c r="E316" s="139" t="s">
        <v>1411</v>
      </c>
      <c r="F316" s="139" t="s">
        <v>1400</v>
      </c>
      <c r="G316" s="140">
        <v>-912.37</v>
      </c>
      <c r="H316" s="162">
        <v>17</v>
      </c>
      <c r="J316" s="149"/>
      <c r="K316" s="149"/>
    </row>
    <row r="317" spans="1:11" hidden="1" x14ac:dyDescent="0.2">
      <c r="A317" s="139" t="s">
        <v>1114</v>
      </c>
      <c r="B317" s="139" t="s">
        <v>1208</v>
      </c>
      <c r="C317" s="139" t="s">
        <v>1397</v>
      </c>
      <c r="D317" s="139" t="s">
        <v>1436</v>
      </c>
      <c r="E317" s="139" t="s">
        <v>1411</v>
      </c>
      <c r="F317" s="139" t="s">
        <v>1400</v>
      </c>
      <c r="G317" s="140">
        <v>-28600</v>
      </c>
      <c r="H317" s="162">
        <v>17</v>
      </c>
      <c r="J317" s="149"/>
      <c r="K317" s="149"/>
    </row>
    <row r="318" spans="1:11" hidden="1" x14ac:dyDescent="0.2">
      <c r="A318" s="139" t="s">
        <v>1114</v>
      </c>
      <c r="B318" s="139" t="s">
        <v>1208</v>
      </c>
      <c r="C318" s="139" t="s">
        <v>1401</v>
      </c>
      <c r="D318" s="139" t="s">
        <v>1509</v>
      </c>
      <c r="E318" s="139" t="s">
        <v>1411</v>
      </c>
      <c r="F318" s="139" t="s">
        <v>1402</v>
      </c>
      <c r="G318" s="140">
        <v>-11274993.25</v>
      </c>
      <c r="J318" s="149"/>
      <c r="K318" s="149"/>
    </row>
    <row r="319" spans="1:11" hidden="1" x14ac:dyDescent="0.2">
      <c r="A319" s="139" t="s">
        <v>1114</v>
      </c>
      <c r="B319" s="139" t="s">
        <v>1208</v>
      </c>
      <c r="C319" s="139" t="s">
        <v>1403</v>
      </c>
      <c r="D319" s="139" t="s">
        <v>1509</v>
      </c>
      <c r="E319" s="139" t="s">
        <v>1411</v>
      </c>
      <c r="F319" s="139" t="s">
        <v>1402</v>
      </c>
      <c r="G319" s="140">
        <v>-1091984.3899999999</v>
      </c>
      <c r="J319" s="149"/>
      <c r="K319" s="149"/>
    </row>
    <row r="320" spans="1:11" hidden="1" x14ac:dyDescent="0.2">
      <c r="A320" s="139" t="s">
        <v>1116</v>
      </c>
      <c r="B320" s="139" t="s">
        <v>1208</v>
      </c>
      <c r="C320" s="139" t="s">
        <v>1397</v>
      </c>
      <c r="D320" s="139" t="s">
        <v>1398</v>
      </c>
      <c r="E320" s="139" t="s">
        <v>1414</v>
      </c>
      <c r="F320" s="139" t="s">
        <v>1400</v>
      </c>
      <c r="G320" s="140">
        <v>-123680</v>
      </c>
      <c r="H320" s="162">
        <v>17</v>
      </c>
      <c r="J320" s="149"/>
      <c r="K320" s="149"/>
    </row>
    <row r="321" spans="1:11" hidden="1" x14ac:dyDescent="0.2">
      <c r="A321" s="139" t="s">
        <v>1116</v>
      </c>
      <c r="B321" s="139" t="s">
        <v>1208</v>
      </c>
      <c r="C321" s="139" t="s">
        <v>1401</v>
      </c>
      <c r="D321" s="139" t="s">
        <v>1509</v>
      </c>
      <c r="E321" s="139" t="s">
        <v>1414</v>
      </c>
      <c r="F321" s="139" t="s">
        <v>1402</v>
      </c>
      <c r="G321" s="140">
        <v>-1692650</v>
      </c>
      <c r="J321" s="149"/>
      <c r="K321" s="149"/>
    </row>
    <row r="322" spans="1:11" hidden="1" x14ac:dyDescent="0.2">
      <c r="A322" s="139" t="s">
        <v>1117</v>
      </c>
      <c r="B322" s="139" t="s">
        <v>1208</v>
      </c>
      <c r="C322" s="139" t="s">
        <v>1397</v>
      </c>
      <c r="D322" s="139" t="s">
        <v>1398</v>
      </c>
      <c r="E322" s="139" t="s">
        <v>1415</v>
      </c>
      <c r="F322" s="139" t="s">
        <v>1400</v>
      </c>
      <c r="G322" s="140">
        <v>-197901.3</v>
      </c>
      <c r="H322" s="162">
        <v>17</v>
      </c>
      <c r="J322" s="149"/>
      <c r="K322" s="149"/>
    </row>
    <row r="323" spans="1:11" hidden="1" x14ac:dyDescent="0.2">
      <c r="A323" s="139" t="s">
        <v>1117</v>
      </c>
      <c r="B323" s="139" t="s">
        <v>1208</v>
      </c>
      <c r="C323" s="139" t="s">
        <v>1416</v>
      </c>
      <c r="D323" s="139" t="s">
        <v>1417</v>
      </c>
      <c r="E323" s="139" t="s">
        <v>1415</v>
      </c>
      <c r="F323" s="139" t="s">
        <v>1402</v>
      </c>
      <c r="G323" s="140">
        <v>-1347918</v>
      </c>
      <c r="J323" s="149"/>
      <c r="K323" s="149"/>
    </row>
    <row r="324" spans="1:11" hidden="1" x14ac:dyDescent="0.2">
      <c r="A324" s="139" t="s">
        <v>1117</v>
      </c>
      <c r="B324" s="139" t="s">
        <v>1208</v>
      </c>
      <c r="C324" s="139" t="s">
        <v>1401</v>
      </c>
      <c r="D324" s="139" t="s">
        <v>1418</v>
      </c>
      <c r="E324" s="139" t="s">
        <v>1415</v>
      </c>
      <c r="F324" s="139" t="s">
        <v>1402</v>
      </c>
      <c r="G324" s="140">
        <v>-898612</v>
      </c>
      <c r="J324" s="149"/>
      <c r="K324" s="149"/>
    </row>
    <row r="325" spans="1:11" hidden="1" x14ac:dyDescent="0.2">
      <c r="A325" s="139" t="s">
        <v>1117</v>
      </c>
      <c r="B325" s="139" t="s">
        <v>1208</v>
      </c>
      <c r="C325" s="139" t="s">
        <v>1449</v>
      </c>
      <c r="D325" s="139" t="s">
        <v>1450</v>
      </c>
      <c r="E325" s="139" t="s">
        <v>1415</v>
      </c>
      <c r="F325" s="139" t="s">
        <v>1402</v>
      </c>
      <c r="G325" s="140">
        <v>-257127.5</v>
      </c>
      <c r="J325" s="149"/>
      <c r="K325" s="149"/>
    </row>
    <row r="326" spans="1:11" hidden="1" x14ac:dyDescent="0.2">
      <c r="A326" s="139" t="s">
        <v>1117</v>
      </c>
      <c r="B326" s="139" t="s">
        <v>1208</v>
      </c>
      <c r="C326" s="139" t="s">
        <v>1449</v>
      </c>
      <c r="D326" s="139" t="s">
        <v>1457</v>
      </c>
      <c r="E326" s="139" t="s">
        <v>1415</v>
      </c>
      <c r="F326" s="139" t="s">
        <v>1402</v>
      </c>
      <c r="G326" s="140">
        <v>-69222.289999999994</v>
      </c>
      <c r="J326" s="149"/>
      <c r="K326" s="149"/>
    </row>
    <row r="327" spans="1:11" hidden="1" x14ac:dyDescent="0.2">
      <c r="A327" s="139" t="s">
        <v>1117</v>
      </c>
      <c r="B327" s="139" t="s">
        <v>1208</v>
      </c>
      <c r="C327" s="139" t="s">
        <v>1401</v>
      </c>
      <c r="D327" s="139" t="s">
        <v>1509</v>
      </c>
      <c r="E327" s="139" t="s">
        <v>1415</v>
      </c>
      <c r="F327" s="139" t="s">
        <v>1402</v>
      </c>
      <c r="G327" s="140">
        <v>-3102872.4</v>
      </c>
      <c r="J327" s="149"/>
      <c r="K327" s="149"/>
    </row>
    <row r="328" spans="1:11" hidden="1" x14ac:dyDescent="0.2">
      <c r="A328" s="139" t="s">
        <v>1117</v>
      </c>
      <c r="B328" s="139" t="s">
        <v>1208</v>
      </c>
      <c r="C328" s="139" t="s">
        <v>1401</v>
      </c>
      <c r="D328" s="139" t="s">
        <v>1499</v>
      </c>
      <c r="E328" s="139" t="s">
        <v>1415</v>
      </c>
      <c r="F328" s="139" t="s">
        <v>1402</v>
      </c>
      <c r="G328" s="140">
        <v>-73195</v>
      </c>
      <c r="J328" s="149"/>
      <c r="K328" s="149"/>
    </row>
    <row r="329" spans="1:11" hidden="1" x14ac:dyDescent="0.2">
      <c r="A329" s="139" t="s">
        <v>1117</v>
      </c>
      <c r="B329" s="139" t="s">
        <v>1208</v>
      </c>
      <c r="C329" s="139" t="s">
        <v>1401</v>
      </c>
      <c r="D329" s="139" t="s">
        <v>1509</v>
      </c>
      <c r="E329" s="139" t="s">
        <v>1419</v>
      </c>
      <c r="F329" s="139" t="s">
        <v>1402</v>
      </c>
      <c r="G329" s="140">
        <v>-11034.07</v>
      </c>
      <c r="J329" s="149"/>
      <c r="K329" s="149"/>
    </row>
    <row r="330" spans="1:11" hidden="1" x14ac:dyDescent="0.2">
      <c r="A330" s="139" t="s">
        <v>1117</v>
      </c>
      <c r="B330" s="139" t="s">
        <v>1208</v>
      </c>
      <c r="C330" s="139" t="s">
        <v>1401</v>
      </c>
      <c r="D330" s="139" t="s">
        <v>1499</v>
      </c>
      <c r="E330" s="139" t="s">
        <v>1419</v>
      </c>
      <c r="F330" s="139" t="s">
        <v>1402</v>
      </c>
      <c r="G330" s="140">
        <v>-14300</v>
      </c>
      <c r="J330" s="149"/>
      <c r="K330" s="149"/>
    </row>
    <row r="331" spans="1:11" hidden="1" x14ac:dyDescent="0.2">
      <c r="A331" s="139" t="s">
        <v>962</v>
      </c>
      <c r="B331" s="139" t="s">
        <v>1208</v>
      </c>
      <c r="C331" s="139" t="s">
        <v>1449</v>
      </c>
      <c r="D331" s="139" t="s">
        <v>1450</v>
      </c>
      <c r="E331" s="139" t="s">
        <v>1440</v>
      </c>
      <c r="F331" s="139" t="s">
        <v>1402</v>
      </c>
      <c r="G331" s="140">
        <v>-6507.12</v>
      </c>
      <c r="J331" s="149"/>
      <c r="K331" s="149"/>
    </row>
    <row r="332" spans="1:11" hidden="1" x14ac:dyDescent="0.2">
      <c r="A332" s="139" t="s">
        <v>962</v>
      </c>
      <c r="B332" s="139" t="s">
        <v>1208</v>
      </c>
      <c r="C332" s="139" t="s">
        <v>1449</v>
      </c>
      <c r="D332" s="139" t="s">
        <v>1450</v>
      </c>
      <c r="E332" s="139" t="s">
        <v>1423</v>
      </c>
      <c r="F332" s="139" t="s">
        <v>1402</v>
      </c>
      <c r="G332" s="140">
        <v>-700569.36</v>
      </c>
      <c r="J332" s="149"/>
      <c r="K332" s="149"/>
    </row>
    <row r="333" spans="1:11" hidden="1" x14ac:dyDescent="0.2">
      <c r="A333" s="139" t="s">
        <v>962</v>
      </c>
      <c r="B333" s="139" t="s">
        <v>1208</v>
      </c>
      <c r="C333" s="139" t="s">
        <v>1401</v>
      </c>
      <c r="D333" s="139" t="s">
        <v>1509</v>
      </c>
      <c r="E333" s="139" t="s">
        <v>1423</v>
      </c>
      <c r="F333" s="139" t="s">
        <v>1402</v>
      </c>
      <c r="G333" s="140">
        <v>-51077.599999999999</v>
      </c>
      <c r="J333" s="149"/>
      <c r="K333" s="149"/>
    </row>
    <row r="334" spans="1:11" hidden="1" x14ac:dyDescent="0.2">
      <c r="A334" s="139" t="s">
        <v>962</v>
      </c>
      <c r="B334" s="139" t="s">
        <v>1208</v>
      </c>
      <c r="C334" s="139" t="s">
        <v>1401</v>
      </c>
      <c r="D334" s="139" t="s">
        <v>1509</v>
      </c>
      <c r="E334" s="139" t="s">
        <v>1424</v>
      </c>
      <c r="F334" s="139" t="s">
        <v>1402</v>
      </c>
      <c r="G334" s="140">
        <v>-313723.90999999997</v>
      </c>
      <c r="J334" s="149"/>
      <c r="K334" s="149"/>
    </row>
    <row r="335" spans="1:11" hidden="1" x14ac:dyDescent="0.2">
      <c r="A335" s="139" t="s">
        <v>964</v>
      </c>
      <c r="B335" s="139" t="s">
        <v>1208</v>
      </c>
      <c r="C335" s="139" t="s">
        <v>1397</v>
      </c>
      <c r="D335" s="139" t="s">
        <v>1398</v>
      </c>
      <c r="E335" s="139" t="s">
        <v>1425</v>
      </c>
      <c r="F335" s="139" t="s">
        <v>1400</v>
      </c>
      <c r="G335" s="140">
        <v>-8</v>
      </c>
      <c r="H335" s="162">
        <v>17</v>
      </c>
      <c r="J335" s="149"/>
      <c r="K335" s="149"/>
    </row>
    <row r="336" spans="1:11" hidden="1" x14ac:dyDescent="0.2">
      <c r="A336" s="139" t="s">
        <v>964</v>
      </c>
      <c r="B336" s="139" t="s">
        <v>1208</v>
      </c>
      <c r="C336" s="139" t="s">
        <v>1401</v>
      </c>
      <c r="D336" s="139" t="s">
        <v>1509</v>
      </c>
      <c r="E336" s="139" t="s">
        <v>1425</v>
      </c>
      <c r="F336" s="139" t="s">
        <v>1402</v>
      </c>
      <c r="G336" s="140">
        <v>-3637477</v>
      </c>
      <c r="J336" s="149"/>
      <c r="K336" s="149"/>
    </row>
    <row r="337" spans="1:11" hidden="1" x14ac:dyDescent="0.2">
      <c r="A337" s="139" t="s">
        <v>964</v>
      </c>
      <c r="B337" s="139" t="s">
        <v>1208</v>
      </c>
      <c r="C337" s="139" t="s">
        <v>1397</v>
      </c>
      <c r="D337" s="139" t="s">
        <v>1398</v>
      </c>
      <c r="E337" s="139" t="s">
        <v>1443</v>
      </c>
      <c r="F337" s="139" t="s">
        <v>1400</v>
      </c>
      <c r="G337" s="140">
        <v>-1.65</v>
      </c>
      <c r="H337" s="162">
        <v>17</v>
      </c>
      <c r="J337" s="149"/>
      <c r="K337" s="149"/>
    </row>
    <row r="338" spans="1:11" hidden="1" x14ac:dyDescent="0.2">
      <c r="A338" s="139" t="s">
        <v>964</v>
      </c>
      <c r="B338" s="139" t="s">
        <v>1208</v>
      </c>
      <c r="C338" s="139" t="s">
        <v>1397</v>
      </c>
      <c r="D338" s="139" t="s">
        <v>1398</v>
      </c>
      <c r="E338" s="139" t="s">
        <v>1427</v>
      </c>
      <c r="F338" s="139" t="s">
        <v>1400</v>
      </c>
      <c r="G338" s="140">
        <v>-5315.58</v>
      </c>
      <c r="H338" s="162">
        <v>17</v>
      </c>
      <c r="J338" s="149"/>
      <c r="K338" s="149"/>
    </row>
    <row r="339" spans="1:11" hidden="1" x14ac:dyDescent="0.2">
      <c r="A339" s="139" t="s">
        <v>1118</v>
      </c>
      <c r="B339" s="139" t="s">
        <v>1208</v>
      </c>
      <c r="C339" s="139" t="s">
        <v>1449</v>
      </c>
      <c r="D339" s="139" t="s">
        <v>1450</v>
      </c>
      <c r="E339" s="139" t="s">
        <v>1428</v>
      </c>
      <c r="F339" s="139" t="s">
        <v>1402</v>
      </c>
      <c r="G339" s="140">
        <v>-20088326.100000001</v>
      </c>
      <c r="J339" s="149"/>
      <c r="K339" s="149"/>
    </row>
    <row r="340" spans="1:11" hidden="1" x14ac:dyDescent="0.2">
      <c r="A340" s="139" t="s">
        <v>1118</v>
      </c>
      <c r="B340" s="139" t="s">
        <v>1208</v>
      </c>
      <c r="C340" s="139" t="s">
        <v>1397</v>
      </c>
      <c r="D340" s="139" t="s">
        <v>1470</v>
      </c>
      <c r="E340" s="139" t="s">
        <v>1428</v>
      </c>
      <c r="F340" s="139" t="s">
        <v>1400</v>
      </c>
      <c r="G340" s="140">
        <v>-49800</v>
      </c>
      <c r="H340" s="162">
        <v>11</v>
      </c>
      <c r="J340" s="149"/>
      <c r="K340" s="149"/>
    </row>
    <row r="341" spans="1:11" hidden="1" x14ac:dyDescent="0.2">
      <c r="A341" s="139" t="s">
        <v>1118</v>
      </c>
      <c r="B341" s="139" t="s">
        <v>1208</v>
      </c>
      <c r="C341" s="139" t="s">
        <v>1458</v>
      </c>
      <c r="D341" s="139" t="s">
        <v>1509</v>
      </c>
      <c r="E341" s="139" t="s">
        <v>1428</v>
      </c>
      <c r="F341" s="139" t="s">
        <v>1407</v>
      </c>
      <c r="G341" s="140">
        <v>-173722.62</v>
      </c>
      <c r="J341" s="149"/>
      <c r="K341" s="149"/>
    </row>
    <row r="342" spans="1:11" hidden="1" x14ac:dyDescent="0.2">
      <c r="A342" s="139" t="s">
        <v>1118</v>
      </c>
      <c r="B342" s="139" t="s">
        <v>1208</v>
      </c>
      <c r="C342" s="139" t="s">
        <v>1439</v>
      </c>
      <c r="D342" s="139" t="s">
        <v>1503</v>
      </c>
      <c r="E342" s="139" t="s">
        <v>1428</v>
      </c>
      <c r="F342" s="139" t="s">
        <v>1407</v>
      </c>
      <c r="G342" s="140">
        <v>-30000</v>
      </c>
      <c r="J342" s="149"/>
      <c r="K342" s="149"/>
    </row>
    <row r="343" spans="1:11" x14ac:dyDescent="0.2">
      <c r="A343" s="139" t="s">
        <v>1118</v>
      </c>
      <c r="B343" s="139" t="s">
        <v>1208</v>
      </c>
      <c r="C343" s="139" t="s">
        <v>1401</v>
      </c>
      <c r="D343" s="139" t="s">
        <v>1509</v>
      </c>
      <c r="E343" s="139" t="s">
        <v>1431</v>
      </c>
      <c r="F343" s="139" t="s">
        <v>1402</v>
      </c>
      <c r="G343" s="140">
        <v>-64046.879999999997</v>
      </c>
      <c r="J343" s="149"/>
      <c r="K343" s="149"/>
    </row>
    <row r="344" spans="1:11" x14ac:dyDescent="0.2">
      <c r="A344" s="139" t="s">
        <v>1118</v>
      </c>
      <c r="B344" s="139" t="s">
        <v>1208</v>
      </c>
      <c r="C344" s="139" t="s">
        <v>1397</v>
      </c>
      <c r="D344" s="139" t="s">
        <v>1398</v>
      </c>
      <c r="E344" s="139" t="s">
        <v>1432</v>
      </c>
      <c r="F344" s="139" t="s">
        <v>1400</v>
      </c>
      <c r="G344" s="140">
        <v>-78000</v>
      </c>
      <c r="H344" s="162">
        <v>17</v>
      </c>
      <c r="J344" s="149"/>
      <c r="K344" s="149"/>
    </row>
    <row r="345" spans="1:11" x14ac:dyDescent="0.2">
      <c r="A345" s="139" t="s">
        <v>1118</v>
      </c>
      <c r="B345" s="139" t="s">
        <v>1208</v>
      </c>
      <c r="C345" s="139" t="s">
        <v>1449</v>
      </c>
      <c r="D345" s="139" t="s">
        <v>1450</v>
      </c>
      <c r="E345" s="139" t="s">
        <v>1432</v>
      </c>
      <c r="F345" s="139" t="s">
        <v>1402</v>
      </c>
      <c r="G345" s="140">
        <v>-796538.57</v>
      </c>
      <c r="J345" s="149"/>
      <c r="K345" s="149"/>
    </row>
    <row r="346" spans="1:11" x14ac:dyDescent="0.2">
      <c r="A346" s="139" t="s">
        <v>1118</v>
      </c>
      <c r="B346" s="139" t="s">
        <v>1208</v>
      </c>
      <c r="C346" s="139" t="s">
        <v>1449</v>
      </c>
      <c r="D346" s="139" t="s">
        <v>1457</v>
      </c>
      <c r="E346" s="139" t="s">
        <v>1432</v>
      </c>
      <c r="F346" s="139" t="s">
        <v>1402</v>
      </c>
      <c r="G346" s="140">
        <v>-420206.71</v>
      </c>
      <c r="J346" s="149"/>
      <c r="K346" s="149"/>
    </row>
    <row r="347" spans="1:11" x14ac:dyDescent="0.2">
      <c r="A347" s="139" t="s">
        <v>1118</v>
      </c>
      <c r="B347" s="139" t="s">
        <v>1208</v>
      </c>
      <c r="C347" s="139" t="s">
        <v>1401</v>
      </c>
      <c r="D347" s="139" t="s">
        <v>1509</v>
      </c>
      <c r="E347" s="139" t="s">
        <v>1432</v>
      </c>
      <c r="F347" s="139" t="s">
        <v>1402</v>
      </c>
      <c r="G347" s="140">
        <v>-197616</v>
      </c>
      <c r="J347" s="149"/>
      <c r="K347" s="149"/>
    </row>
    <row r="348" spans="1:11" x14ac:dyDescent="0.2">
      <c r="A348" s="139" t="s">
        <v>1118</v>
      </c>
      <c r="B348" s="139" t="s">
        <v>1208</v>
      </c>
      <c r="C348" s="139" t="s">
        <v>1401</v>
      </c>
      <c r="D348" s="139" t="s">
        <v>1499</v>
      </c>
      <c r="E348" s="139" t="s">
        <v>1432</v>
      </c>
      <c r="F348" s="139" t="s">
        <v>1402</v>
      </c>
      <c r="G348" s="140">
        <v>-40000</v>
      </c>
      <c r="J348" s="149"/>
      <c r="K348" s="149"/>
    </row>
    <row r="349" spans="1:11" x14ac:dyDescent="0.2">
      <c r="A349" s="139" t="s">
        <v>1118</v>
      </c>
      <c r="B349" s="139" t="s">
        <v>1208</v>
      </c>
      <c r="C349" s="139" t="s">
        <v>1401</v>
      </c>
      <c r="D349" s="139" t="s">
        <v>1456</v>
      </c>
      <c r="E349" s="139" t="s">
        <v>1434</v>
      </c>
      <c r="F349" s="139" t="s">
        <v>1402</v>
      </c>
      <c r="G349" s="140">
        <v>-11940</v>
      </c>
      <c r="J349" s="149"/>
      <c r="K349" s="149"/>
    </row>
    <row r="350" spans="1:11" x14ac:dyDescent="0.2">
      <c r="A350" s="139" t="s">
        <v>1118</v>
      </c>
      <c r="B350" s="139" t="s">
        <v>1208</v>
      </c>
      <c r="C350" s="139" t="s">
        <v>1449</v>
      </c>
      <c r="D350" s="139" t="s">
        <v>1450</v>
      </c>
      <c r="E350" s="139" t="s">
        <v>1434</v>
      </c>
      <c r="F350" s="139" t="s">
        <v>1402</v>
      </c>
      <c r="G350" s="140">
        <v>-132223.5</v>
      </c>
      <c r="J350" s="149"/>
      <c r="K350" s="149"/>
    </row>
    <row r="351" spans="1:11" ht="21" hidden="1" x14ac:dyDescent="0.2">
      <c r="A351" s="139" t="s">
        <v>196</v>
      </c>
      <c r="B351" s="139" t="s">
        <v>1375</v>
      </c>
      <c r="C351" s="139" t="s">
        <v>1397</v>
      </c>
      <c r="D351" s="139" t="s">
        <v>1398</v>
      </c>
      <c r="E351" s="139" t="s">
        <v>1399</v>
      </c>
      <c r="F351" s="139" t="s">
        <v>1400</v>
      </c>
      <c r="G351" s="140">
        <v>-8692331.4499999993</v>
      </c>
      <c r="H351" s="162">
        <v>17</v>
      </c>
      <c r="J351" s="149"/>
      <c r="K351" s="149"/>
    </row>
    <row r="352" spans="1:11" ht="21" hidden="1" x14ac:dyDescent="0.2">
      <c r="A352" s="139" t="s">
        <v>196</v>
      </c>
      <c r="B352" s="139" t="s">
        <v>1375</v>
      </c>
      <c r="C352" s="139" t="s">
        <v>1460</v>
      </c>
      <c r="D352" s="139" t="s">
        <v>1461</v>
      </c>
      <c r="E352" s="139" t="s">
        <v>1399</v>
      </c>
      <c r="F352" s="139" t="s">
        <v>1407</v>
      </c>
      <c r="G352" s="140">
        <v>-26931.65</v>
      </c>
      <c r="J352" s="149"/>
      <c r="K352" s="149"/>
    </row>
    <row r="353" spans="1:11" ht="21" hidden="1" x14ac:dyDescent="0.2">
      <c r="A353" s="139" t="s">
        <v>196</v>
      </c>
      <c r="B353" s="139" t="s">
        <v>1375</v>
      </c>
      <c r="C353" s="139" t="s">
        <v>1453</v>
      </c>
      <c r="D353" s="139" t="s">
        <v>1454</v>
      </c>
      <c r="E353" s="139" t="s">
        <v>1399</v>
      </c>
      <c r="F353" s="139" t="s">
        <v>1407</v>
      </c>
      <c r="G353" s="140">
        <v>-426768.43</v>
      </c>
      <c r="J353" s="149"/>
      <c r="K353" s="149"/>
    </row>
    <row r="354" spans="1:11" ht="21" hidden="1" x14ac:dyDescent="0.2">
      <c r="A354" s="139" t="s">
        <v>196</v>
      </c>
      <c r="B354" s="139" t="s">
        <v>1375</v>
      </c>
      <c r="C354" s="139" t="s">
        <v>1449</v>
      </c>
      <c r="D354" s="139" t="s">
        <v>1462</v>
      </c>
      <c r="E354" s="139" t="s">
        <v>1399</v>
      </c>
      <c r="F354" s="139" t="s">
        <v>1402</v>
      </c>
      <c r="G354" s="140">
        <v>-28444417.609999999</v>
      </c>
      <c r="J354" s="149"/>
      <c r="K354" s="149"/>
    </row>
    <row r="355" spans="1:11" ht="21" hidden="1" x14ac:dyDescent="0.2">
      <c r="A355" s="139" t="s">
        <v>196</v>
      </c>
      <c r="B355" s="139" t="s">
        <v>1375</v>
      </c>
      <c r="C355" s="139" t="s">
        <v>1449</v>
      </c>
      <c r="D355" s="139" t="s">
        <v>1450</v>
      </c>
      <c r="E355" s="139" t="s">
        <v>1399</v>
      </c>
      <c r="F355" s="139" t="s">
        <v>1402</v>
      </c>
      <c r="G355" s="140">
        <v>-160139327.68000001</v>
      </c>
      <c r="J355" s="149"/>
      <c r="K355" s="149"/>
    </row>
    <row r="356" spans="1:11" ht="21" hidden="1" x14ac:dyDescent="0.2">
      <c r="A356" s="139" t="s">
        <v>196</v>
      </c>
      <c r="B356" s="139" t="s">
        <v>1375</v>
      </c>
      <c r="C356" s="139" t="s">
        <v>1449</v>
      </c>
      <c r="D356" s="139" t="s">
        <v>1457</v>
      </c>
      <c r="E356" s="139" t="s">
        <v>1399</v>
      </c>
      <c r="F356" s="139" t="s">
        <v>1402</v>
      </c>
      <c r="G356" s="140">
        <v>-322448.28000000003</v>
      </c>
      <c r="J356" s="149"/>
      <c r="K356" s="149"/>
    </row>
    <row r="357" spans="1:11" ht="21" hidden="1" x14ac:dyDescent="0.2">
      <c r="A357" s="139" t="s">
        <v>196</v>
      </c>
      <c r="B357" s="139" t="s">
        <v>1375</v>
      </c>
      <c r="C357" s="139" t="s">
        <v>1401</v>
      </c>
      <c r="D357" s="139" t="s">
        <v>1514</v>
      </c>
      <c r="E357" s="139" t="s">
        <v>1399</v>
      </c>
      <c r="F357" s="139" t="s">
        <v>1402</v>
      </c>
      <c r="G357" s="140">
        <v>-182033.26</v>
      </c>
      <c r="J357" s="149"/>
      <c r="K357" s="149"/>
    </row>
    <row r="358" spans="1:11" ht="21" hidden="1" x14ac:dyDescent="0.2">
      <c r="A358" s="139" t="s">
        <v>196</v>
      </c>
      <c r="B358" s="139" t="s">
        <v>1375</v>
      </c>
      <c r="C358" s="139" t="s">
        <v>1401</v>
      </c>
      <c r="D358" s="139" t="s">
        <v>1509</v>
      </c>
      <c r="E358" s="139" t="s">
        <v>1399</v>
      </c>
      <c r="F358" s="139" t="s">
        <v>1402</v>
      </c>
      <c r="G358" s="140">
        <v>-1606919.6</v>
      </c>
      <c r="J358" s="149"/>
      <c r="K358" s="149"/>
    </row>
    <row r="359" spans="1:11" ht="21" hidden="1" x14ac:dyDescent="0.2">
      <c r="A359" s="139" t="s">
        <v>196</v>
      </c>
      <c r="B359" s="139" t="s">
        <v>1375</v>
      </c>
      <c r="C359" s="139" t="s">
        <v>1452</v>
      </c>
      <c r="D359" s="139" t="s">
        <v>1510</v>
      </c>
      <c r="E359" s="139" t="s">
        <v>1399</v>
      </c>
      <c r="F359" s="139" t="s">
        <v>1407</v>
      </c>
      <c r="G359" s="140">
        <v>-6114627.0199999996</v>
      </c>
      <c r="J359" s="149"/>
      <c r="K359" s="149"/>
    </row>
    <row r="360" spans="1:11" ht="21" hidden="1" x14ac:dyDescent="0.2">
      <c r="A360" s="139" t="s">
        <v>196</v>
      </c>
      <c r="B360" s="139" t="s">
        <v>1375</v>
      </c>
      <c r="C360" s="139" t="s">
        <v>1511</v>
      </c>
      <c r="D360" s="139" t="s">
        <v>1512</v>
      </c>
      <c r="E360" s="139" t="s">
        <v>1399</v>
      </c>
      <c r="F360" s="139" t="s">
        <v>1407</v>
      </c>
      <c r="G360" s="140">
        <v>-37688.879999999997</v>
      </c>
      <c r="J360" s="149"/>
      <c r="K360" s="149"/>
    </row>
    <row r="361" spans="1:11" ht="21" hidden="1" x14ac:dyDescent="0.2">
      <c r="A361" s="139" t="s">
        <v>196</v>
      </c>
      <c r="B361" s="139" t="s">
        <v>1375</v>
      </c>
      <c r="C361" s="139" t="s">
        <v>1397</v>
      </c>
      <c r="D361" s="139" t="s">
        <v>1398</v>
      </c>
      <c r="E361" s="139" t="s">
        <v>1404</v>
      </c>
      <c r="F361" s="139" t="s">
        <v>1400</v>
      </c>
      <c r="G361" s="140">
        <v>-27000</v>
      </c>
      <c r="H361" s="162">
        <v>17</v>
      </c>
      <c r="J361" s="149"/>
      <c r="K361" s="149"/>
    </row>
    <row r="362" spans="1:11" ht="21" hidden="1" x14ac:dyDescent="0.2">
      <c r="A362" s="139" t="s">
        <v>196</v>
      </c>
      <c r="B362" s="139" t="s">
        <v>1375</v>
      </c>
      <c r="C362" s="139" t="s">
        <v>1405</v>
      </c>
      <c r="D362" s="139" t="s">
        <v>1456</v>
      </c>
      <c r="E362" s="139" t="s">
        <v>1404</v>
      </c>
      <c r="F362" s="139" t="s">
        <v>1407</v>
      </c>
      <c r="G362" s="140">
        <v>-1500</v>
      </c>
      <c r="J362" s="149"/>
      <c r="K362" s="149"/>
    </row>
    <row r="363" spans="1:11" ht="21" hidden="1" x14ac:dyDescent="0.2">
      <c r="A363" s="139" t="s">
        <v>201</v>
      </c>
      <c r="B363" s="139" t="s">
        <v>1375</v>
      </c>
      <c r="C363" s="139" t="s">
        <v>1397</v>
      </c>
      <c r="D363" s="139" t="s">
        <v>1398</v>
      </c>
      <c r="E363" s="139" t="s">
        <v>1408</v>
      </c>
      <c r="F363" s="139" t="s">
        <v>1400</v>
      </c>
      <c r="G363" s="140">
        <v>-2605953.4900000002</v>
      </c>
      <c r="H363" s="162">
        <v>17</v>
      </c>
      <c r="J363" s="149"/>
      <c r="K363" s="149"/>
    </row>
    <row r="364" spans="1:11" ht="21" hidden="1" x14ac:dyDescent="0.2">
      <c r="A364" s="139" t="s">
        <v>201</v>
      </c>
      <c r="B364" s="139" t="s">
        <v>1375</v>
      </c>
      <c r="C364" s="139" t="s">
        <v>1460</v>
      </c>
      <c r="D364" s="139" t="s">
        <v>1461</v>
      </c>
      <c r="E364" s="139" t="s">
        <v>1408</v>
      </c>
      <c r="F364" s="139" t="s">
        <v>1407</v>
      </c>
      <c r="G364" s="140">
        <v>-8114.54</v>
      </c>
      <c r="J364" s="149"/>
      <c r="K364" s="149"/>
    </row>
    <row r="365" spans="1:11" ht="21" hidden="1" x14ac:dyDescent="0.2">
      <c r="A365" s="139" t="s">
        <v>201</v>
      </c>
      <c r="B365" s="139" t="s">
        <v>1375</v>
      </c>
      <c r="C365" s="139" t="s">
        <v>1453</v>
      </c>
      <c r="D365" s="139" t="s">
        <v>1454</v>
      </c>
      <c r="E365" s="139" t="s">
        <v>1408</v>
      </c>
      <c r="F365" s="139" t="s">
        <v>1407</v>
      </c>
      <c r="G365" s="140">
        <v>-128707.34</v>
      </c>
      <c r="J365" s="149"/>
      <c r="K365" s="149"/>
    </row>
    <row r="366" spans="1:11" ht="21" hidden="1" x14ac:dyDescent="0.2">
      <c r="A366" s="139" t="s">
        <v>201</v>
      </c>
      <c r="B366" s="139" t="s">
        <v>1375</v>
      </c>
      <c r="C366" s="139" t="s">
        <v>1449</v>
      </c>
      <c r="D366" s="139" t="s">
        <v>1462</v>
      </c>
      <c r="E366" s="139" t="s">
        <v>1408</v>
      </c>
      <c r="F366" s="139" t="s">
        <v>1402</v>
      </c>
      <c r="G366" s="140">
        <v>-8559676.1400000006</v>
      </c>
      <c r="J366" s="149"/>
      <c r="K366" s="149"/>
    </row>
    <row r="367" spans="1:11" ht="21" hidden="1" x14ac:dyDescent="0.2">
      <c r="A367" s="139" t="s">
        <v>201</v>
      </c>
      <c r="B367" s="139" t="s">
        <v>1375</v>
      </c>
      <c r="C367" s="139" t="s">
        <v>1449</v>
      </c>
      <c r="D367" s="139" t="s">
        <v>1450</v>
      </c>
      <c r="E367" s="139" t="s">
        <v>1408</v>
      </c>
      <c r="F367" s="139" t="s">
        <v>1402</v>
      </c>
      <c r="G367" s="140">
        <v>-47863264.009999998</v>
      </c>
      <c r="J367" s="149"/>
      <c r="K367" s="149"/>
    </row>
    <row r="368" spans="1:11" ht="21" hidden="1" x14ac:dyDescent="0.2">
      <c r="A368" s="139" t="s">
        <v>201</v>
      </c>
      <c r="B368" s="139" t="s">
        <v>1375</v>
      </c>
      <c r="C368" s="139" t="s">
        <v>1449</v>
      </c>
      <c r="D368" s="139" t="s">
        <v>1457</v>
      </c>
      <c r="E368" s="139" t="s">
        <v>1408</v>
      </c>
      <c r="F368" s="139" t="s">
        <v>1402</v>
      </c>
      <c r="G368" s="140">
        <v>-96315.72</v>
      </c>
      <c r="J368" s="149"/>
      <c r="K368" s="149"/>
    </row>
    <row r="369" spans="1:11" ht="21" hidden="1" x14ac:dyDescent="0.2">
      <c r="A369" s="139" t="s">
        <v>201</v>
      </c>
      <c r="B369" s="139" t="s">
        <v>1375</v>
      </c>
      <c r="C369" s="139" t="s">
        <v>1401</v>
      </c>
      <c r="D369" s="139" t="s">
        <v>1514</v>
      </c>
      <c r="E369" s="139" t="s">
        <v>1408</v>
      </c>
      <c r="F369" s="139" t="s">
        <v>1402</v>
      </c>
      <c r="G369" s="140">
        <v>-133231.62</v>
      </c>
      <c r="J369" s="149"/>
      <c r="K369" s="149"/>
    </row>
    <row r="370" spans="1:11" ht="21" hidden="1" x14ac:dyDescent="0.2">
      <c r="A370" s="139" t="s">
        <v>201</v>
      </c>
      <c r="B370" s="139" t="s">
        <v>1375</v>
      </c>
      <c r="C370" s="139" t="s">
        <v>1401</v>
      </c>
      <c r="D370" s="139" t="s">
        <v>1509</v>
      </c>
      <c r="E370" s="139" t="s">
        <v>1408</v>
      </c>
      <c r="F370" s="139" t="s">
        <v>1402</v>
      </c>
      <c r="G370" s="140">
        <v>-761265.04</v>
      </c>
      <c r="J370" s="149"/>
      <c r="K370" s="149"/>
    </row>
    <row r="371" spans="1:11" ht="21" hidden="1" x14ac:dyDescent="0.2">
      <c r="A371" s="139" t="s">
        <v>201</v>
      </c>
      <c r="B371" s="139" t="s">
        <v>1375</v>
      </c>
      <c r="C371" s="139" t="s">
        <v>1452</v>
      </c>
      <c r="D371" s="139" t="s">
        <v>1510</v>
      </c>
      <c r="E371" s="139" t="s">
        <v>1408</v>
      </c>
      <c r="F371" s="139" t="s">
        <v>1407</v>
      </c>
      <c r="G371" s="140">
        <v>-1844144.59</v>
      </c>
      <c r="J371" s="149"/>
      <c r="K371" s="149"/>
    </row>
    <row r="372" spans="1:11" ht="21" hidden="1" x14ac:dyDescent="0.2">
      <c r="A372" s="139" t="s">
        <v>201</v>
      </c>
      <c r="B372" s="139" t="s">
        <v>1375</v>
      </c>
      <c r="C372" s="139" t="s">
        <v>1511</v>
      </c>
      <c r="D372" s="139" t="s">
        <v>1512</v>
      </c>
      <c r="E372" s="139" t="s">
        <v>1408</v>
      </c>
      <c r="F372" s="139" t="s">
        <v>1407</v>
      </c>
      <c r="G372" s="140">
        <v>-14391.12</v>
      </c>
      <c r="J372" s="149"/>
      <c r="K372" s="149"/>
    </row>
    <row r="373" spans="1:11" ht="21" hidden="1" x14ac:dyDescent="0.2">
      <c r="A373" s="139" t="s">
        <v>196</v>
      </c>
      <c r="B373" s="139" t="s">
        <v>1375</v>
      </c>
      <c r="C373" s="139" t="s">
        <v>1401</v>
      </c>
      <c r="D373" s="139" t="s">
        <v>1514</v>
      </c>
      <c r="E373" s="139" t="s">
        <v>1409</v>
      </c>
      <c r="F373" s="139" t="s">
        <v>1402</v>
      </c>
      <c r="G373" s="140">
        <v>-593971.05000000005</v>
      </c>
      <c r="J373" s="149"/>
      <c r="K373" s="149"/>
    </row>
    <row r="374" spans="1:11" ht="21" hidden="1" x14ac:dyDescent="0.2">
      <c r="A374" s="139" t="s">
        <v>196</v>
      </c>
      <c r="B374" s="139" t="s">
        <v>1375</v>
      </c>
      <c r="C374" s="139" t="s">
        <v>1403</v>
      </c>
      <c r="D374" s="139" t="s">
        <v>1514</v>
      </c>
      <c r="E374" s="139" t="s">
        <v>1409</v>
      </c>
      <c r="F374" s="139" t="s">
        <v>1402</v>
      </c>
      <c r="G374" s="140">
        <v>-120000</v>
      </c>
      <c r="J374" s="149"/>
      <c r="K374" s="149"/>
    </row>
    <row r="375" spans="1:11" ht="21" hidden="1" x14ac:dyDescent="0.2">
      <c r="A375" s="139" t="s">
        <v>196</v>
      </c>
      <c r="B375" s="139" t="s">
        <v>1375</v>
      </c>
      <c r="C375" s="139" t="s">
        <v>1401</v>
      </c>
      <c r="D375" s="139" t="s">
        <v>1509</v>
      </c>
      <c r="E375" s="139" t="s">
        <v>1409</v>
      </c>
      <c r="F375" s="139" t="s">
        <v>1402</v>
      </c>
      <c r="G375" s="140">
        <v>-2068057.87</v>
      </c>
      <c r="J375" s="149"/>
      <c r="K375" s="149"/>
    </row>
    <row r="376" spans="1:11" ht="21" hidden="1" x14ac:dyDescent="0.2">
      <c r="A376" s="139" t="s">
        <v>196</v>
      </c>
      <c r="B376" s="139" t="s">
        <v>1375</v>
      </c>
      <c r="C376" s="139" t="s">
        <v>1403</v>
      </c>
      <c r="D376" s="139" t="s">
        <v>1509</v>
      </c>
      <c r="E376" s="139" t="s">
        <v>1409</v>
      </c>
      <c r="F376" s="139" t="s">
        <v>1402</v>
      </c>
      <c r="G376" s="140">
        <v>-656525.23</v>
      </c>
      <c r="J376" s="149"/>
      <c r="K376" s="149"/>
    </row>
    <row r="377" spans="1:11" ht="21" hidden="1" x14ac:dyDescent="0.2">
      <c r="A377" s="139" t="s">
        <v>1112</v>
      </c>
      <c r="B377" s="139" t="s">
        <v>1375</v>
      </c>
      <c r="C377" s="139" t="s">
        <v>1397</v>
      </c>
      <c r="D377" s="139" t="s">
        <v>1398</v>
      </c>
      <c r="E377" s="139" t="s">
        <v>1410</v>
      </c>
      <c r="F377" s="139" t="s">
        <v>1400</v>
      </c>
      <c r="G377" s="140">
        <v>-168463.19</v>
      </c>
      <c r="H377" s="162">
        <v>17</v>
      </c>
      <c r="J377" s="149"/>
      <c r="K377" s="149"/>
    </row>
    <row r="378" spans="1:11" ht="21" hidden="1" x14ac:dyDescent="0.2">
      <c r="A378" s="139" t="s">
        <v>1112</v>
      </c>
      <c r="B378" s="139" t="s">
        <v>1375</v>
      </c>
      <c r="C378" s="139" t="s">
        <v>1401</v>
      </c>
      <c r="D378" s="139" t="s">
        <v>1514</v>
      </c>
      <c r="E378" s="139" t="s">
        <v>1410</v>
      </c>
      <c r="F378" s="139" t="s">
        <v>1402</v>
      </c>
      <c r="G378" s="140">
        <v>-22228.959999999999</v>
      </c>
      <c r="J378" s="149"/>
      <c r="K378" s="149"/>
    </row>
    <row r="379" spans="1:11" ht="21" hidden="1" x14ac:dyDescent="0.2">
      <c r="A379" s="139" t="s">
        <v>1112</v>
      </c>
      <c r="B379" s="139" t="s">
        <v>1375</v>
      </c>
      <c r="C379" s="139" t="s">
        <v>1401</v>
      </c>
      <c r="D379" s="139" t="s">
        <v>1509</v>
      </c>
      <c r="E379" s="139" t="s">
        <v>1410</v>
      </c>
      <c r="F379" s="139" t="s">
        <v>1402</v>
      </c>
      <c r="G379" s="140">
        <v>-83783.429999999993</v>
      </c>
      <c r="J379" s="149"/>
      <c r="K379" s="149"/>
    </row>
    <row r="380" spans="1:11" ht="21" hidden="1" x14ac:dyDescent="0.2">
      <c r="A380" s="139" t="s">
        <v>1114</v>
      </c>
      <c r="B380" s="139" t="s">
        <v>1375</v>
      </c>
      <c r="C380" s="139" t="s">
        <v>1397</v>
      </c>
      <c r="D380" s="139" t="s">
        <v>1398</v>
      </c>
      <c r="E380" s="139" t="s">
        <v>1411</v>
      </c>
      <c r="F380" s="139" t="s">
        <v>1400</v>
      </c>
      <c r="G380" s="140">
        <v>-2036114.97</v>
      </c>
      <c r="H380" s="162">
        <v>17</v>
      </c>
      <c r="J380" s="149"/>
      <c r="K380" s="149"/>
    </row>
    <row r="381" spans="1:11" ht="21" hidden="1" x14ac:dyDescent="0.2">
      <c r="A381" s="139" t="s">
        <v>1114</v>
      </c>
      <c r="B381" s="139" t="s">
        <v>1375</v>
      </c>
      <c r="C381" s="139" t="s">
        <v>1397</v>
      </c>
      <c r="D381" s="139" t="s">
        <v>1412</v>
      </c>
      <c r="E381" s="139" t="s">
        <v>1411</v>
      </c>
      <c r="F381" s="139" t="s">
        <v>1400</v>
      </c>
      <c r="G381" s="140">
        <v>-54381.64</v>
      </c>
      <c r="H381" s="162">
        <v>17</v>
      </c>
      <c r="J381" s="149"/>
      <c r="K381" s="149"/>
    </row>
    <row r="382" spans="1:11" ht="21" hidden="1" x14ac:dyDescent="0.2">
      <c r="A382" s="139" t="s">
        <v>1114</v>
      </c>
      <c r="B382" s="139" t="s">
        <v>1375</v>
      </c>
      <c r="C382" s="139" t="s">
        <v>1397</v>
      </c>
      <c r="D382" s="139" t="s">
        <v>1433</v>
      </c>
      <c r="E382" s="139" t="s">
        <v>1411</v>
      </c>
      <c r="F382" s="139" t="s">
        <v>1400</v>
      </c>
      <c r="G382" s="140">
        <v>-80000</v>
      </c>
      <c r="H382" s="162">
        <v>17</v>
      </c>
      <c r="J382" s="149"/>
      <c r="K382" s="149"/>
    </row>
    <row r="383" spans="1:11" ht="21" hidden="1" x14ac:dyDescent="0.2">
      <c r="A383" s="139" t="s">
        <v>1114</v>
      </c>
      <c r="B383" s="139" t="s">
        <v>1375</v>
      </c>
      <c r="C383" s="139" t="s">
        <v>1401</v>
      </c>
      <c r="D383" s="139" t="s">
        <v>1514</v>
      </c>
      <c r="E383" s="139" t="s">
        <v>1411</v>
      </c>
      <c r="F383" s="139" t="s">
        <v>1402</v>
      </c>
      <c r="G383" s="140">
        <v>-5396969.7199999997</v>
      </c>
      <c r="J383" s="149"/>
      <c r="K383" s="149"/>
    </row>
    <row r="384" spans="1:11" ht="21" hidden="1" x14ac:dyDescent="0.2">
      <c r="A384" s="139" t="s">
        <v>1114</v>
      </c>
      <c r="B384" s="139" t="s">
        <v>1375</v>
      </c>
      <c r="C384" s="139" t="s">
        <v>1403</v>
      </c>
      <c r="D384" s="139" t="s">
        <v>1514</v>
      </c>
      <c r="E384" s="139" t="s">
        <v>1411</v>
      </c>
      <c r="F384" s="139" t="s">
        <v>1402</v>
      </c>
      <c r="G384" s="140">
        <v>-57318.43</v>
      </c>
      <c r="J384" s="149"/>
      <c r="K384" s="149"/>
    </row>
    <row r="385" spans="1:11" ht="21" hidden="1" x14ac:dyDescent="0.2">
      <c r="A385" s="139" t="s">
        <v>1114</v>
      </c>
      <c r="B385" s="139" t="s">
        <v>1375</v>
      </c>
      <c r="C385" s="139" t="s">
        <v>1401</v>
      </c>
      <c r="D385" s="139" t="s">
        <v>1509</v>
      </c>
      <c r="E385" s="139" t="s">
        <v>1411</v>
      </c>
      <c r="F385" s="139" t="s">
        <v>1402</v>
      </c>
      <c r="G385" s="140">
        <v>-12876634.76</v>
      </c>
      <c r="J385" s="149"/>
      <c r="K385" s="149"/>
    </row>
    <row r="386" spans="1:11" ht="21" hidden="1" x14ac:dyDescent="0.2">
      <c r="A386" s="139" t="s">
        <v>1114</v>
      </c>
      <c r="B386" s="139" t="s">
        <v>1375</v>
      </c>
      <c r="C386" s="139" t="s">
        <v>1403</v>
      </c>
      <c r="D386" s="139" t="s">
        <v>1509</v>
      </c>
      <c r="E386" s="139" t="s">
        <v>1411</v>
      </c>
      <c r="F386" s="139" t="s">
        <v>1402</v>
      </c>
      <c r="G386" s="140">
        <v>-92926.65</v>
      </c>
      <c r="J386" s="149"/>
      <c r="K386" s="149"/>
    </row>
    <row r="387" spans="1:11" ht="21" hidden="1" x14ac:dyDescent="0.2">
      <c r="A387" s="139" t="s">
        <v>1116</v>
      </c>
      <c r="B387" s="139" t="s">
        <v>1375</v>
      </c>
      <c r="C387" s="139" t="s">
        <v>1397</v>
      </c>
      <c r="D387" s="139" t="s">
        <v>1398</v>
      </c>
      <c r="E387" s="139" t="s">
        <v>1414</v>
      </c>
      <c r="F387" s="139" t="s">
        <v>1400</v>
      </c>
      <c r="G387" s="140">
        <v>-256246.39</v>
      </c>
      <c r="H387" s="162">
        <v>17</v>
      </c>
      <c r="J387" s="149"/>
      <c r="K387" s="149"/>
    </row>
    <row r="388" spans="1:11" ht="21" hidden="1" x14ac:dyDescent="0.2">
      <c r="A388" s="139" t="s">
        <v>1116</v>
      </c>
      <c r="B388" s="139" t="s">
        <v>1375</v>
      </c>
      <c r="C388" s="139" t="s">
        <v>1401</v>
      </c>
      <c r="D388" s="139" t="s">
        <v>1514</v>
      </c>
      <c r="E388" s="139" t="s">
        <v>1414</v>
      </c>
      <c r="F388" s="139" t="s">
        <v>1402</v>
      </c>
      <c r="G388" s="140">
        <v>-795694.96</v>
      </c>
      <c r="J388" s="149"/>
      <c r="K388" s="149"/>
    </row>
    <row r="389" spans="1:11" ht="21" hidden="1" x14ac:dyDescent="0.2">
      <c r="A389" s="139" t="s">
        <v>1116</v>
      </c>
      <c r="B389" s="139" t="s">
        <v>1375</v>
      </c>
      <c r="C389" s="139" t="s">
        <v>1401</v>
      </c>
      <c r="D389" s="139" t="s">
        <v>1509</v>
      </c>
      <c r="E389" s="139" t="s">
        <v>1414</v>
      </c>
      <c r="F389" s="139" t="s">
        <v>1402</v>
      </c>
      <c r="G389" s="140">
        <v>-2006166.9</v>
      </c>
      <c r="J389" s="149"/>
      <c r="K389" s="149"/>
    </row>
    <row r="390" spans="1:11" ht="21" hidden="1" x14ac:dyDescent="0.2">
      <c r="A390" s="139" t="s">
        <v>1117</v>
      </c>
      <c r="B390" s="139" t="s">
        <v>1375</v>
      </c>
      <c r="C390" s="139" t="s">
        <v>1397</v>
      </c>
      <c r="D390" s="139" t="s">
        <v>1398</v>
      </c>
      <c r="E390" s="139" t="s">
        <v>1415</v>
      </c>
      <c r="F390" s="139" t="s">
        <v>1400</v>
      </c>
      <c r="G390" s="140">
        <v>-231409.17</v>
      </c>
      <c r="H390" s="162">
        <v>17</v>
      </c>
      <c r="J390" s="149"/>
      <c r="K390" s="149"/>
    </row>
    <row r="391" spans="1:11" ht="21" hidden="1" x14ac:dyDescent="0.2">
      <c r="A391" s="139" t="s">
        <v>1117</v>
      </c>
      <c r="B391" s="139" t="s">
        <v>1375</v>
      </c>
      <c r="C391" s="139" t="s">
        <v>1397</v>
      </c>
      <c r="D391" s="139" t="s">
        <v>1463</v>
      </c>
      <c r="E391" s="139" t="s">
        <v>1415</v>
      </c>
      <c r="F391" s="139" t="s">
        <v>1400</v>
      </c>
      <c r="G391" s="140">
        <v>-4368879.5999999996</v>
      </c>
      <c r="H391" s="162">
        <v>17</v>
      </c>
      <c r="J391" s="149"/>
      <c r="K391" s="149"/>
    </row>
    <row r="392" spans="1:11" ht="21" hidden="1" x14ac:dyDescent="0.2">
      <c r="A392" s="139" t="s">
        <v>1117</v>
      </c>
      <c r="B392" s="139" t="s">
        <v>1375</v>
      </c>
      <c r="C392" s="139" t="s">
        <v>1416</v>
      </c>
      <c r="D392" s="139" t="s">
        <v>1417</v>
      </c>
      <c r="E392" s="139" t="s">
        <v>1415</v>
      </c>
      <c r="F392" s="139" t="s">
        <v>1402</v>
      </c>
      <c r="G392" s="140">
        <v>-1291927.56</v>
      </c>
      <c r="J392" s="149"/>
      <c r="K392" s="149"/>
    </row>
    <row r="393" spans="1:11" ht="21" hidden="1" x14ac:dyDescent="0.2">
      <c r="A393" s="139" t="s">
        <v>1117</v>
      </c>
      <c r="B393" s="139" t="s">
        <v>1375</v>
      </c>
      <c r="C393" s="139" t="s">
        <v>1401</v>
      </c>
      <c r="D393" s="139" t="s">
        <v>1418</v>
      </c>
      <c r="E393" s="139" t="s">
        <v>1415</v>
      </c>
      <c r="F393" s="139" t="s">
        <v>1402</v>
      </c>
      <c r="G393" s="140">
        <v>-861285.04</v>
      </c>
      <c r="J393" s="149"/>
      <c r="K393" s="149"/>
    </row>
    <row r="394" spans="1:11" ht="21" hidden="1" x14ac:dyDescent="0.2">
      <c r="A394" s="139" t="s">
        <v>1117</v>
      </c>
      <c r="B394" s="139" t="s">
        <v>1375</v>
      </c>
      <c r="C394" s="139" t="s">
        <v>1405</v>
      </c>
      <c r="D394" s="139" t="s">
        <v>1456</v>
      </c>
      <c r="E394" s="139" t="s">
        <v>1415</v>
      </c>
      <c r="F394" s="139" t="s">
        <v>1407</v>
      </c>
      <c r="G394" s="140">
        <v>-4000</v>
      </c>
      <c r="J394" s="149"/>
      <c r="K394" s="149"/>
    </row>
    <row r="395" spans="1:11" ht="21" hidden="1" x14ac:dyDescent="0.2">
      <c r="A395" s="139" t="s">
        <v>1117</v>
      </c>
      <c r="B395" s="139" t="s">
        <v>1375</v>
      </c>
      <c r="C395" s="139" t="s">
        <v>1449</v>
      </c>
      <c r="D395" s="139" t="s">
        <v>1450</v>
      </c>
      <c r="E395" s="139" t="s">
        <v>1415</v>
      </c>
      <c r="F395" s="139" t="s">
        <v>1402</v>
      </c>
      <c r="G395" s="140">
        <v>-10076.5</v>
      </c>
      <c r="J395" s="149"/>
      <c r="K395" s="149"/>
    </row>
    <row r="396" spans="1:11" ht="21" hidden="1" x14ac:dyDescent="0.2">
      <c r="A396" s="139" t="s">
        <v>1117</v>
      </c>
      <c r="B396" s="139" t="s">
        <v>1375</v>
      </c>
      <c r="C396" s="139" t="s">
        <v>1449</v>
      </c>
      <c r="D396" s="139" t="s">
        <v>1457</v>
      </c>
      <c r="E396" s="139" t="s">
        <v>1415</v>
      </c>
      <c r="F396" s="139" t="s">
        <v>1402</v>
      </c>
      <c r="G396" s="140">
        <v>-225095.85</v>
      </c>
      <c r="J396" s="149"/>
      <c r="K396" s="149"/>
    </row>
    <row r="397" spans="1:11" ht="21" hidden="1" x14ac:dyDescent="0.2">
      <c r="A397" s="139" t="s">
        <v>1117</v>
      </c>
      <c r="B397" s="139" t="s">
        <v>1375</v>
      </c>
      <c r="C397" s="139" t="s">
        <v>1401</v>
      </c>
      <c r="D397" s="139" t="s">
        <v>1514</v>
      </c>
      <c r="E397" s="139" t="s">
        <v>1415</v>
      </c>
      <c r="F397" s="139" t="s">
        <v>1402</v>
      </c>
      <c r="G397" s="140">
        <v>-657815.89</v>
      </c>
      <c r="J397" s="149"/>
      <c r="K397" s="149"/>
    </row>
    <row r="398" spans="1:11" ht="21" hidden="1" x14ac:dyDescent="0.2">
      <c r="A398" s="139" t="s">
        <v>1117</v>
      </c>
      <c r="B398" s="139" t="s">
        <v>1375</v>
      </c>
      <c r="C398" s="139" t="s">
        <v>1401</v>
      </c>
      <c r="D398" s="139" t="s">
        <v>1509</v>
      </c>
      <c r="E398" s="139" t="s">
        <v>1415</v>
      </c>
      <c r="F398" s="139" t="s">
        <v>1402</v>
      </c>
      <c r="G398" s="140">
        <v>-4068135.47</v>
      </c>
      <c r="J398" s="149"/>
      <c r="K398" s="149"/>
    </row>
    <row r="399" spans="1:11" ht="21" hidden="1" x14ac:dyDescent="0.2">
      <c r="A399" s="139" t="s">
        <v>1117</v>
      </c>
      <c r="B399" s="139" t="s">
        <v>1375</v>
      </c>
      <c r="C399" s="139" t="s">
        <v>1401</v>
      </c>
      <c r="D399" s="139" t="s">
        <v>1499</v>
      </c>
      <c r="E399" s="139" t="s">
        <v>1415</v>
      </c>
      <c r="F399" s="139" t="s">
        <v>1402</v>
      </c>
      <c r="G399" s="140">
        <v>-36597.599999999999</v>
      </c>
      <c r="J399" s="149"/>
      <c r="K399" s="149"/>
    </row>
    <row r="400" spans="1:11" ht="21" hidden="1" x14ac:dyDescent="0.2">
      <c r="A400" s="139" t="s">
        <v>1117</v>
      </c>
      <c r="B400" s="139" t="s">
        <v>1375</v>
      </c>
      <c r="C400" s="139" t="s">
        <v>1401</v>
      </c>
      <c r="D400" s="139" t="s">
        <v>1509</v>
      </c>
      <c r="E400" s="139" t="s">
        <v>1419</v>
      </c>
      <c r="F400" s="139" t="s">
        <v>1402</v>
      </c>
      <c r="G400" s="140">
        <v>-6554.74</v>
      </c>
      <c r="J400" s="149"/>
      <c r="K400" s="149"/>
    </row>
    <row r="401" spans="1:11" ht="21" hidden="1" x14ac:dyDescent="0.2">
      <c r="A401" s="139" t="s">
        <v>1117</v>
      </c>
      <c r="B401" s="139" t="s">
        <v>1375</v>
      </c>
      <c r="C401" s="139" t="s">
        <v>1401</v>
      </c>
      <c r="D401" s="139" t="s">
        <v>1499</v>
      </c>
      <c r="E401" s="139" t="s">
        <v>1419</v>
      </c>
      <c r="F401" s="139" t="s">
        <v>1402</v>
      </c>
      <c r="G401" s="140">
        <v>-13728</v>
      </c>
      <c r="J401" s="149"/>
      <c r="K401" s="149"/>
    </row>
    <row r="402" spans="1:11" ht="21" hidden="1" x14ac:dyDescent="0.2">
      <c r="A402" s="139" t="s">
        <v>962</v>
      </c>
      <c r="B402" s="139" t="s">
        <v>1375</v>
      </c>
      <c r="C402" s="139" t="s">
        <v>1420</v>
      </c>
      <c r="D402" s="139" t="s">
        <v>1464</v>
      </c>
      <c r="E402" s="139" t="s">
        <v>1422</v>
      </c>
      <c r="F402" s="139" t="s">
        <v>1407</v>
      </c>
      <c r="G402" s="140">
        <v>-380800</v>
      </c>
      <c r="J402" s="149"/>
      <c r="K402" s="149"/>
    </row>
    <row r="403" spans="1:11" ht="21" hidden="1" x14ac:dyDescent="0.2">
      <c r="A403" s="139" t="s">
        <v>962</v>
      </c>
      <c r="B403" s="139" t="s">
        <v>1375</v>
      </c>
      <c r="C403" s="139" t="s">
        <v>1449</v>
      </c>
      <c r="D403" s="139" t="s">
        <v>1450</v>
      </c>
      <c r="E403" s="139" t="s">
        <v>1440</v>
      </c>
      <c r="F403" s="139" t="s">
        <v>1402</v>
      </c>
      <c r="G403" s="140">
        <v>-15324.78</v>
      </c>
      <c r="J403" s="149"/>
      <c r="K403" s="149"/>
    </row>
    <row r="404" spans="1:11" ht="21" hidden="1" x14ac:dyDescent="0.2">
      <c r="A404" s="139" t="s">
        <v>962</v>
      </c>
      <c r="B404" s="139" t="s">
        <v>1375</v>
      </c>
      <c r="C404" s="139" t="s">
        <v>1401</v>
      </c>
      <c r="D404" s="139" t="s">
        <v>1509</v>
      </c>
      <c r="E404" s="139" t="s">
        <v>1440</v>
      </c>
      <c r="F404" s="139" t="s">
        <v>1402</v>
      </c>
      <c r="G404" s="140">
        <v>-2886.3</v>
      </c>
      <c r="J404" s="149"/>
      <c r="K404" s="149"/>
    </row>
    <row r="405" spans="1:11" ht="21" hidden="1" x14ac:dyDescent="0.2">
      <c r="A405" s="139" t="s">
        <v>962</v>
      </c>
      <c r="B405" s="139" t="s">
        <v>1375</v>
      </c>
      <c r="C405" s="139" t="s">
        <v>1449</v>
      </c>
      <c r="D405" s="139" t="s">
        <v>1462</v>
      </c>
      <c r="E405" s="139" t="s">
        <v>1423</v>
      </c>
      <c r="F405" s="139" t="s">
        <v>1402</v>
      </c>
      <c r="G405" s="140">
        <v>-101986.98</v>
      </c>
      <c r="J405" s="149"/>
      <c r="K405" s="149"/>
    </row>
    <row r="406" spans="1:11" ht="21" hidden="1" x14ac:dyDescent="0.2">
      <c r="A406" s="139" t="s">
        <v>962</v>
      </c>
      <c r="B406" s="139" t="s">
        <v>1375</v>
      </c>
      <c r="C406" s="139" t="s">
        <v>1449</v>
      </c>
      <c r="D406" s="139" t="s">
        <v>1450</v>
      </c>
      <c r="E406" s="139" t="s">
        <v>1423</v>
      </c>
      <c r="F406" s="139" t="s">
        <v>1402</v>
      </c>
      <c r="G406" s="140">
        <v>-842861.05</v>
      </c>
      <c r="J406" s="149"/>
      <c r="K406" s="149"/>
    </row>
    <row r="407" spans="1:11" ht="21" hidden="1" x14ac:dyDescent="0.2">
      <c r="A407" s="139" t="s">
        <v>962</v>
      </c>
      <c r="B407" s="139" t="s">
        <v>1375</v>
      </c>
      <c r="C407" s="139" t="s">
        <v>1401</v>
      </c>
      <c r="D407" s="139" t="s">
        <v>1509</v>
      </c>
      <c r="E407" s="139" t="s">
        <v>1423</v>
      </c>
      <c r="F407" s="139" t="s">
        <v>1402</v>
      </c>
      <c r="G407" s="140">
        <v>-174065.93</v>
      </c>
      <c r="J407" s="149"/>
      <c r="K407" s="149"/>
    </row>
    <row r="408" spans="1:11" ht="21" hidden="1" x14ac:dyDescent="0.2">
      <c r="A408" s="139" t="s">
        <v>962</v>
      </c>
      <c r="B408" s="139" t="s">
        <v>1375</v>
      </c>
      <c r="C408" s="139" t="s">
        <v>1397</v>
      </c>
      <c r="D408" s="139" t="s">
        <v>1398</v>
      </c>
      <c r="E408" s="139" t="s">
        <v>1424</v>
      </c>
      <c r="F408" s="139" t="s">
        <v>1400</v>
      </c>
      <c r="G408" s="140">
        <v>-62457.599999999999</v>
      </c>
      <c r="H408" s="162">
        <v>17</v>
      </c>
      <c r="J408" s="149"/>
      <c r="K408" s="149"/>
    </row>
    <row r="409" spans="1:11" ht="21" hidden="1" x14ac:dyDescent="0.2">
      <c r="A409" s="139" t="s">
        <v>962</v>
      </c>
      <c r="B409" s="139" t="s">
        <v>1375</v>
      </c>
      <c r="C409" s="139" t="s">
        <v>1401</v>
      </c>
      <c r="D409" s="139" t="s">
        <v>1514</v>
      </c>
      <c r="E409" s="139" t="s">
        <v>1424</v>
      </c>
      <c r="F409" s="139" t="s">
        <v>1402</v>
      </c>
      <c r="G409" s="140">
        <v>-65060</v>
      </c>
      <c r="J409" s="149"/>
      <c r="K409" s="149"/>
    </row>
    <row r="410" spans="1:11" ht="21" hidden="1" x14ac:dyDescent="0.2">
      <c r="A410" s="139" t="s">
        <v>962</v>
      </c>
      <c r="B410" s="139" t="s">
        <v>1375</v>
      </c>
      <c r="C410" s="139" t="s">
        <v>1401</v>
      </c>
      <c r="D410" s="139" t="s">
        <v>1509</v>
      </c>
      <c r="E410" s="139" t="s">
        <v>1424</v>
      </c>
      <c r="F410" s="139" t="s">
        <v>1402</v>
      </c>
      <c r="G410" s="140">
        <v>-146227.69</v>
      </c>
      <c r="J410" s="149"/>
      <c r="K410" s="149"/>
    </row>
    <row r="411" spans="1:11" ht="21" hidden="1" x14ac:dyDescent="0.2">
      <c r="A411" s="139" t="s">
        <v>964</v>
      </c>
      <c r="B411" s="139" t="s">
        <v>1375</v>
      </c>
      <c r="C411" s="139" t="s">
        <v>1397</v>
      </c>
      <c r="D411" s="139" t="s">
        <v>1398</v>
      </c>
      <c r="E411" s="139" t="s">
        <v>1425</v>
      </c>
      <c r="F411" s="139" t="s">
        <v>1400</v>
      </c>
      <c r="G411" s="140">
        <v>-5834</v>
      </c>
      <c r="H411" s="162">
        <v>17</v>
      </c>
      <c r="J411" s="149"/>
      <c r="K411" s="149"/>
    </row>
    <row r="412" spans="1:11" ht="21" hidden="1" x14ac:dyDescent="0.2">
      <c r="A412" s="139" t="s">
        <v>964</v>
      </c>
      <c r="B412" s="139" t="s">
        <v>1375</v>
      </c>
      <c r="C412" s="139" t="s">
        <v>1401</v>
      </c>
      <c r="D412" s="139" t="s">
        <v>1514</v>
      </c>
      <c r="E412" s="139" t="s">
        <v>1425</v>
      </c>
      <c r="F412" s="139" t="s">
        <v>1402</v>
      </c>
      <c r="G412" s="140">
        <v>-989097</v>
      </c>
      <c r="J412" s="149"/>
      <c r="K412" s="149"/>
    </row>
    <row r="413" spans="1:11" ht="21" hidden="1" x14ac:dyDescent="0.2">
      <c r="A413" s="139" t="s">
        <v>964</v>
      </c>
      <c r="B413" s="139" t="s">
        <v>1375</v>
      </c>
      <c r="C413" s="139" t="s">
        <v>1401</v>
      </c>
      <c r="D413" s="139" t="s">
        <v>1509</v>
      </c>
      <c r="E413" s="139" t="s">
        <v>1425</v>
      </c>
      <c r="F413" s="139" t="s">
        <v>1402</v>
      </c>
      <c r="G413" s="140">
        <v>-2482437</v>
      </c>
      <c r="J413" s="149"/>
      <c r="K413" s="149"/>
    </row>
    <row r="414" spans="1:11" ht="21" hidden="1" x14ac:dyDescent="0.2">
      <c r="A414" s="139" t="s">
        <v>964</v>
      </c>
      <c r="B414" s="139" t="s">
        <v>1375</v>
      </c>
      <c r="C414" s="139" t="s">
        <v>1397</v>
      </c>
      <c r="D414" s="139" t="s">
        <v>1398</v>
      </c>
      <c r="E414" s="139" t="s">
        <v>1427</v>
      </c>
      <c r="F414" s="139" t="s">
        <v>1400</v>
      </c>
      <c r="G414" s="140">
        <v>-55349.37</v>
      </c>
      <c r="H414" s="162">
        <v>17</v>
      </c>
      <c r="J414" s="149"/>
      <c r="K414" s="149"/>
    </row>
    <row r="415" spans="1:11" ht="21" hidden="1" x14ac:dyDescent="0.2">
      <c r="A415" s="139" t="s">
        <v>1118</v>
      </c>
      <c r="B415" s="139" t="s">
        <v>1375</v>
      </c>
      <c r="C415" s="139" t="s">
        <v>1397</v>
      </c>
      <c r="D415" s="139" t="s">
        <v>1398</v>
      </c>
      <c r="E415" s="139" t="s">
        <v>1428</v>
      </c>
      <c r="F415" s="139" t="s">
        <v>1400</v>
      </c>
      <c r="G415" s="140">
        <v>-3612950.65</v>
      </c>
      <c r="H415" s="162">
        <v>17</v>
      </c>
      <c r="J415" s="149"/>
      <c r="K415" s="149"/>
    </row>
    <row r="416" spans="1:11" ht="21" hidden="1" x14ac:dyDescent="0.2">
      <c r="A416" s="139" t="s">
        <v>1118</v>
      </c>
      <c r="B416" s="139" t="s">
        <v>1375</v>
      </c>
      <c r="C416" s="139" t="s">
        <v>1397</v>
      </c>
      <c r="D416" s="139" t="s">
        <v>1463</v>
      </c>
      <c r="E416" s="139" t="s">
        <v>1428</v>
      </c>
      <c r="F416" s="139" t="s">
        <v>1400</v>
      </c>
      <c r="G416" s="140">
        <v>-538940</v>
      </c>
      <c r="H416" s="162">
        <v>17</v>
      </c>
      <c r="J416" s="149"/>
      <c r="K416" s="149"/>
    </row>
    <row r="417" spans="1:11" ht="21" hidden="1" x14ac:dyDescent="0.2">
      <c r="A417" s="139" t="s">
        <v>1118</v>
      </c>
      <c r="B417" s="139" t="s">
        <v>1375</v>
      </c>
      <c r="C417" s="139" t="s">
        <v>1397</v>
      </c>
      <c r="D417" s="139" t="s">
        <v>1441</v>
      </c>
      <c r="E417" s="139" t="s">
        <v>1428</v>
      </c>
      <c r="F417" s="139" t="s">
        <v>1400</v>
      </c>
      <c r="G417" s="140">
        <v>-1352525.42</v>
      </c>
      <c r="H417" s="162">
        <v>17</v>
      </c>
      <c r="J417" s="149"/>
      <c r="K417" s="149"/>
    </row>
    <row r="418" spans="1:11" ht="21" hidden="1" x14ac:dyDescent="0.2">
      <c r="A418" s="139" t="s">
        <v>1118</v>
      </c>
      <c r="B418" s="139" t="s">
        <v>1375</v>
      </c>
      <c r="C418" s="139" t="s">
        <v>1449</v>
      </c>
      <c r="D418" s="139" t="s">
        <v>1462</v>
      </c>
      <c r="E418" s="139" t="s">
        <v>1428</v>
      </c>
      <c r="F418" s="139" t="s">
        <v>1402</v>
      </c>
      <c r="G418" s="140">
        <v>-4008007.46</v>
      </c>
      <c r="J418" s="149"/>
      <c r="K418" s="149"/>
    </row>
    <row r="419" spans="1:11" ht="21" hidden="1" x14ac:dyDescent="0.2">
      <c r="A419" s="139" t="s">
        <v>1118</v>
      </c>
      <c r="B419" s="139" t="s">
        <v>1375</v>
      </c>
      <c r="C419" s="139" t="s">
        <v>1449</v>
      </c>
      <c r="D419" s="139" t="s">
        <v>1450</v>
      </c>
      <c r="E419" s="139" t="s">
        <v>1428</v>
      </c>
      <c r="F419" s="139" t="s">
        <v>1402</v>
      </c>
      <c r="G419" s="140">
        <v>-3972620.92</v>
      </c>
      <c r="J419" s="149"/>
      <c r="K419" s="149"/>
    </row>
    <row r="420" spans="1:11" ht="21" hidden="1" x14ac:dyDescent="0.2">
      <c r="A420" s="139" t="s">
        <v>1118</v>
      </c>
      <c r="B420" s="139" t="s">
        <v>1375</v>
      </c>
      <c r="C420" s="139" t="s">
        <v>1446</v>
      </c>
      <c r="D420" s="139" t="s">
        <v>1466</v>
      </c>
      <c r="E420" s="139" t="s">
        <v>1428</v>
      </c>
      <c r="F420" s="139" t="s">
        <v>1407</v>
      </c>
      <c r="G420" s="140">
        <v>-599999.99</v>
      </c>
      <c r="J420" s="149"/>
      <c r="K420" s="149"/>
    </row>
    <row r="421" spans="1:11" ht="21" hidden="1" x14ac:dyDescent="0.2">
      <c r="A421" s="139" t="s">
        <v>1118</v>
      </c>
      <c r="B421" s="139" t="s">
        <v>1375</v>
      </c>
      <c r="C421" s="139" t="s">
        <v>1515</v>
      </c>
      <c r="D421" s="139" t="s">
        <v>1509</v>
      </c>
      <c r="E421" s="139" t="s">
        <v>1428</v>
      </c>
      <c r="F421" s="139" t="s">
        <v>1407</v>
      </c>
      <c r="G421" s="140">
        <v>-136500</v>
      </c>
      <c r="J421" s="149"/>
      <c r="K421" s="149"/>
    </row>
    <row r="422" spans="1:11" ht="21" x14ac:dyDescent="0.2">
      <c r="A422" s="139" t="s">
        <v>1118</v>
      </c>
      <c r="B422" s="139" t="s">
        <v>1375</v>
      </c>
      <c r="C422" s="139" t="s">
        <v>1397</v>
      </c>
      <c r="D422" s="139" t="s">
        <v>1398</v>
      </c>
      <c r="E422" s="139" t="s">
        <v>1430</v>
      </c>
      <c r="F422" s="139" t="s">
        <v>1400</v>
      </c>
      <c r="G422" s="140">
        <v>-26455</v>
      </c>
      <c r="H422" s="162">
        <v>17</v>
      </c>
      <c r="J422" s="149"/>
      <c r="K422" s="149"/>
    </row>
    <row r="423" spans="1:11" ht="21" x14ac:dyDescent="0.2">
      <c r="A423" s="139" t="s">
        <v>1118</v>
      </c>
      <c r="B423" s="139" t="s">
        <v>1375</v>
      </c>
      <c r="C423" s="139" t="s">
        <v>1401</v>
      </c>
      <c r="D423" s="139" t="s">
        <v>1509</v>
      </c>
      <c r="E423" s="139" t="s">
        <v>1431</v>
      </c>
      <c r="F423" s="139" t="s">
        <v>1402</v>
      </c>
      <c r="G423" s="140">
        <v>-73630</v>
      </c>
      <c r="J423" s="149"/>
      <c r="K423" s="149"/>
    </row>
    <row r="424" spans="1:11" ht="21" x14ac:dyDescent="0.2">
      <c r="A424" s="139" t="s">
        <v>1118</v>
      </c>
      <c r="B424" s="139" t="s">
        <v>1375</v>
      </c>
      <c r="C424" s="139" t="s">
        <v>1397</v>
      </c>
      <c r="D424" s="139" t="s">
        <v>1398</v>
      </c>
      <c r="E424" s="139" t="s">
        <v>1465</v>
      </c>
      <c r="F424" s="139" t="s">
        <v>1400</v>
      </c>
      <c r="G424" s="140">
        <v>-20000</v>
      </c>
      <c r="H424" s="162">
        <v>17</v>
      </c>
      <c r="J424" s="149"/>
      <c r="K424" s="149"/>
    </row>
    <row r="425" spans="1:11" ht="21" x14ac:dyDescent="0.2">
      <c r="A425" s="139" t="s">
        <v>1118</v>
      </c>
      <c r="B425" s="139" t="s">
        <v>1375</v>
      </c>
      <c r="C425" s="139" t="s">
        <v>1397</v>
      </c>
      <c r="D425" s="139" t="s">
        <v>1398</v>
      </c>
      <c r="E425" s="139" t="s">
        <v>1438</v>
      </c>
      <c r="F425" s="139" t="s">
        <v>1400</v>
      </c>
      <c r="G425" s="140">
        <v>-122533</v>
      </c>
      <c r="H425" s="162">
        <v>17</v>
      </c>
      <c r="J425" s="149"/>
      <c r="K425" s="149"/>
    </row>
    <row r="426" spans="1:11" ht="21" x14ac:dyDescent="0.2">
      <c r="A426" s="139" t="s">
        <v>1118</v>
      </c>
      <c r="B426" s="139" t="s">
        <v>1375</v>
      </c>
      <c r="C426" s="139" t="s">
        <v>1397</v>
      </c>
      <c r="D426" s="139" t="s">
        <v>1463</v>
      </c>
      <c r="E426" s="139" t="s">
        <v>1438</v>
      </c>
      <c r="F426" s="139" t="s">
        <v>1400</v>
      </c>
      <c r="G426" s="140">
        <v>-159744</v>
      </c>
      <c r="H426" s="162">
        <v>17</v>
      </c>
      <c r="J426" s="149"/>
      <c r="K426" s="149"/>
    </row>
    <row r="427" spans="1:11" ht="21" x14ac:dyDescent="0.2">
      <c r="A427" s="139" t="s">
        <v>1118</v>
      </c>
      <c r="B427" s="139" t="s">
        <v>1375</v>
      </c>
      <c r="C427" s="139" t="s">
        <v>1397</v>
      </c>
      <c r="D427" s="139" t="s">
        <v>1398</v>
      </c>
      <c r="E427" s="139" t="s">
        <v>1432</v>
      </c>
      <c r="F427" s="139" t="s">
        <v>1400</v>
      </c>
      <c r="G427" s="140">
        <v>-838963.83</v>
      </c>
      <c r="H427" s="162">
        <v>17</v>
      </c>
      <c r="J427" s="149"/>
      <c r="K427" s="149"/>
    </row>
    <row r="428" spans="1:11" ht="21" x14ac:dyDescent="0.2">
      <c r="A428" s="139" t="s">
        <v>1118</v>
      </c>
      <c r="B428" s="139" t="s">
        <v>1375</v>
      </c>
      <c r="C428" s="139" t="s">
        <v>1449</v>
      </c>
      <c r="D428" s="139" t="s">
        <v>1462</v>
      </c>
      <c r="E428" s="139" t="s">
        <v>1432</v>
      </c>
      <c r="F428" s="139" t="s">
        <v>1402</v>
      </c>
      <c r="G428" s="140">
        <v>-133316.20000000001</v>
      </c>
      <c r="J428" s="149"/>
      <c r="K428" s="149"/>
    </row>
    <row r="429" spans="1:11" ht="21" x14ac:dyDescent="0.2">
      <c r="A429" s="139" t="s">
        <v>1118</v>
      </c>
      <c r="B429" s="139" t="s">
        <v>1375</v>
      </c>
      <c r="C429" s="139" t="s">
        <v>1449</v>
      </c>
      <c r="D429" s="139" t="s">
        <v>1450</v>
      </c>
      <c r="E429" s="139" t="s">
        <v>1432</v>
      </c>
      <c r="F429" s="139" t="s">
        <v>1402</v>
      </c>
      <c r="G429" s="140">
        <v>-1452.5</v>
      </c>
      <c r="J429" s="149"/>
      <c r="K429" s="149"/>
    </row>
    <row r="430" spans="1:11" ht="21" x14ac:dyDescent="0.2">
      <c r="A430" s="139" t="s">
        <v>1118</v>
      </c>
      <c r="B430" s="139" t="s">
        <v>1375</v>
      </c>
      <c r="C430" s="139" t="s">
        <v>1449</v>
      </c>
      <c r="D430" s="139" t="s">
        <v>1457</v>
      </c>
      <c r="E430" s="139" t="s">
        <v>1432</v>
      </c>
      <c r="F430" s="139" t="s">
        <v>1402</v>
      </c>
      <c r="G430" s="140">
        <v>-420206.71</v>
      </c>
      <c r="J430" s="149"/>
      <c r="K430" s="149"/>
    </row>
    <row r="431" spans="1:11" ht="21" x14ac:dyDescent="0.2">
      <c r="A431" s="139" t="s">
        <v>1118</v>
      </c>
      <c r="B431" s="139" t="s">
        <v>1375</v>
      </c>
      <c r="C431" s="139" t="s">
        <v>1401</v>
      </c>
      <c r="D431" s="139" t="s">
        <v>1514</v>
      </c>
      <c r="E431" s="139" t="s">
        <v>1432</v>
      </c>
      <c r="F431" s="139" t="s">
        <v>1402</v>
      </c>
      <c r="G431" s="140">
        <v>-71533.94</v>
      </c>
      <c r="J431" s="149"/>
      <c r="K431" s="149"/>
    </row>
    <row r="432" spans="1:11" ht="21" x14ac:dyDescent="0.2">
      <c r="A432" s="139" t="s">
        <v>1118</v>
      </c>
      <c r="B432" s="139" t="s">
        <v>1375</v>
      </c>
      <c r="C432" s="139" t="s">
        <v>1401</v>
      </c>
      <c r="D432" s="139" t="s">
        <v>1509</v>
      </c>
      <c r="E432" s="139" t="s">
        <v>1432</v>
      </c>
      <c r="F432" s="139" t="s">
        <v>1402</v>
      </c>
      <c r="G432" s="140">
        <v>-353588.42</v>
      </c>
      <c r="J432" s="149"/>
      <c r="K432" s="149"/>
    </row>
    <row r="433" spans="1:11" ht="21" x14ac:dyDescent="0.2">
      <c r="A433" s="139" t="s">
        <v>1118</v>
      </c>
      <c r="B433" s="139" t="s">
        <v>1375</v>
      </c>
      <c r="C433" s="139" t="s">
        <v>1401</v>
      </c>
      <c r="D433" s="139" t="s">
        <v>1499</v>
      </c>
      <c r="E433" s="139" t="s">
        <v>1432</v>
      </c>
      <c r="F433" s="139" t="s">
        <v>1402</v>
      </c>
      <c r="G433" s="140">
        <v>-38400</v>
      </c>
      <c r="J433" s="149"/>
      <c r="K433" s="149"/>
    </row>
    <row r="434" spans="1:11" ht="21" x14ac:dyDescent="0.2">
      <c r="A434" s="139" t="s">
        <v>1118</v>
      </c>
      <c r="B434" s="139" t="s">
        <v>1375</v>
      </c>
      <c r="C434" s="139" t="s">
        <v>1397</v>
      </c>
      <c r="D434" s="139" t="s">
        <v>1398</v>
      </c>
      <c r="E434" s="139" t="s">
        <v>1434</v>
      </c>
      <c r="F434" s="139" t="s">
        <v>1400</v>
      </c>
      <c r="G434" s="140">
        <v>-121437.5</v>
      </c>
      <c r="H434" s="162">
        <v>17</v>
      </c>
      <c r="J434" s="149"/>
      <c r="K434" s="149"/>
    </row>
    <row r="435" spans="1:11" hidden="1" x14ac:dyDescent="0.2">
      <c r="A435" s="139" t="s">
        <v>196</v>
      </c>
      <c r="B435" s="139" t="s">
        <v>1376</v>
      </c>
      <c r="C435" s="139" t="s">
        <v>1397</v>
      </c>
      <c r="D435" s="139" t="s">
        <v>1398</v>
      </c>
      <c r="E435" s="139" t="s">
        <v>1399</v>
      </c>
      <c r="F435" s="139" t="s">
        <v>1400</v>
      </c>
      <c r="G435" s="140">
        <v>-2795549.7</v>
      </c>
      <c r="H435" s="162">
        <v>17</v>
      </c>
      <c r="J435" s="149"/>
      <c r="K435" s="149"/>
    </row>
    <row r="436" spans="1:11" hidden="1" x14ac:dyDescent="0.2">
      <c r="A436" s="139" t="s">
        <v>196</v>
      </c>
      <c r="B436" s="139" t="s">
        <v>1376</v>
      </c>
      <c r="C436" s="139" t="s">
        <v>1453</v>
      </c>
      <c r="D436" s="139" t="s">
        <v>1454</v>
      </c>
      <c r="E436" s="139" t="s">
        <v>1399</v>
      </c>
      <c r="F436" s="139" t="s">
        <v>1407</v>
      </c>
      <c r="G436" s="140">
        <v>-453413</v>
      </c>
      <c r="J436" s="149"/>
      <c r="K436" s="149"/>
    </row>
    <row r="437" spans="1:11" hidden="1" x14ac:dyDescent="0.2">
      <c r="A437" s="139" t="s">
        <v>196</v>
      </c>
      <c r="B437" s="139" t="s">
        <v>1376</v>
      </c>
      <c r="C437" s="139" t="s">
        <v>1449</v>
      </c>
      <c r="D437" s="139" t="s">
        <v>1450</v>
      </c>
      <c r="E437" s="139" t="s">
        <v>1399</v>
      </c>
      <c r="F437" s="139" t="s">
        <v>1402</v>
      </c>
      <c r="G437" s="140">
        <v>-101214444.62</v>
      </c>
      <c r="J437" s="149"/>
      <c r="K437" s="149"/>
    </row>
    <row r="438" spans="1:11" hidden="1" x14ac:dyDescent="0.2">
      <c r="A438" s="139" t="s">
        <v>196</v>
      </c>
      <c r="B438" s="139" t="s">
        <v>1376</v>
      </c>
      <c r="C438" s="139" t="s">
        <v>1449</v>
      </c>
      <c r="D438" s="139" t="s">
        <v>1457</v>
      </c>
      <c r="E438" s="139" t="s">
        <v>1399</v>
      </c>
      <c r="F438" s="139" t="s">
        <v>1402</v>
      </c>
      <c r="G438" s="140">
        <v>-7581.07</v>
      </c>
      <c r="J438" s="149"/>
      <c r="K438" s="149"/>
    </row>
    <row r="439" spans="1:11" hidden="1" x14ac:dyDescent="0.2">
      <c r="A439" s="139" t="s">
        <v>196</v>
      </c>
      <c r="B439" s="139" t="s">
        <v>1376</v>
      </c>
      <c r="C439" s="139" t="s">
        <v>1401</v>
      </c>
      <c r="D439" s="139" t="s">
        <v>1509</v>
      </c>
      <c r="E439" s="139" t="s">
        <v>1399</v>
      </c>
      <c r="F439" s="139" t="s">
        <v>1402</v>
      </c>
      <c r="G439" s="140">
        <v>-535415.96</v>
      </c>
      <c r="J439" s="149"/>
      <c r="K439" s="149"/>
    </row>
    <row r="440" spans="1:11" hidden="1" x14ac:dyDescent="0.2">
      <c r="A440" s="139" t="s">
        <v>196</v>
      </c>
      <c r="B440" s="139" t="s">
        <v>1376</v>
      </c>
      <c r="C440" s="139" t="s">
        <v>1452</v>
      </c>
      <c r="D440" s="139" t="s">
        <v>1510</v>
      </c>
      <c r="E440" s="139" t="s">
        <v>1399</v>
      </c>
      <c r="F440" s="139" t="s">
        <v>1407</v>
      </c>
      <c r="G440" s="140">
        <v>-4481993</v>
      </c>
      <c r="J440" s="149"/>
      <c r="K440" s="149"/>
    </row>
    <row r="441" spans="1:11" hidden="1" x14ac:dyDescent="0.2">
      <c r="A441" s="139" t="s">
        <v>196</v>
      </c>
      <c r="B441" s="139" t="s">
        <v>1376</v>
      </c>
      <c r="C441" s="139" t="s">
        <v>1511</v>
      </c>
      <c r="D441" s="139" t="s">
        <v>1512</v>
      </c>
      <c r="E441" s="139" t="s">
        <v>1399</v>
      </c>
      <c r="F441" s="139" t="s">
        <v>1407</v>
      </c>
      <c r="G441" s="140">
        <v>-40000</v>
      </c>
      <c r="J441" s="149"/>
      <c r="K441" s="149"/>
    </row>
    <row r="442" spans="1:11" hidden="1" x14ac:dyDescent="0.2">
      <c r="A442" s="139" t="s">
        <v>196</v>
      </c>
      <c r="B442" s="139" t="s">
        <v>1376</v>
      </c>
      <c r="C442" s="139" t="s">
        <v>1397</v>
      </c>
      <c r="D442" s="139" t="s">
        <v>1398</v>
      </c>
      <c r="E442" s="139" t="s">
        <v>1404</v>
      </c>
      <c r="F442" s="139" t="s">
        <v>1400</v>
      </c>
      <c r="G442" s="140">
        <v>-1800</v>
      </c>
      <c r="H442" s="162">
        <v>17</v>
      </c>
      <c r="J442" s="149"/>
      <c r="K442" s="149"/>
    </row>
    <row r="443" spans="1:11" hidden="1" x14ac:dyDescent="0.2">
      <c r="A443" s="139" t="s">
        <v>201</v>
      </c>
      <c r="B443" s="139" t="s">
        <v>1376</v>
      </c>
      <c r="C443" s="139" t="s">
        <v>1397</v>
      </c>
      <c r="D443" s="139" t="s">
        <v>1398</v>
      </c>
      <c r="E443" s="139" t="s">
        <v>1408</v>
      </c>
      <c r="F443" s="139" t="s">
        <v>1400</v>
      </c>
      <c r="G443" s="140">
        <v>-824321.63</v>
      </c>
      <c r="H443" s="162">
        <v>17</v>
      </c>
      <c r="J443" s="149"/>
      <c r="K443" s="149"/>
    </row>
    <row r="444" spans="1:11" hidden="1" x14ac:dyDescent="0.2">
      <c r="A444" s="139" t="s">
        <v>201</v>
      </c>
      <c r="B444" s="139" t="s">
        <v>1376</v>
      </c>
      <c r="C444" s="139" t="s">
        <v>1453</v>
      </c>
      <c r="D444" s="139" t="s">
        <v>1454</v>
      </c>
      <c r="E444" s="139" t="s">
        <v>1408</v>
      </c>
      <c r="F444" s="139" t="s">
        <v>1407</v>
      </c>
      <c r="G444" s="140">
        <v>-135899.03</v>
      </c>
      <c r="J444" s="149"/>
      <c r="K444" s="149"/>
    </row>
    <row r="445" spans="1:11" hidden="1" x14ac:dyDescent="0.2">
      <c r="A445" s="139" t="s">
        <v>201</v>
      </c>
      <c r="B445" s="139" t="s">
        <v>1376</v>
      </c>
      <c r="C445" s="139" t="s">
        <v>1449</v>
      </c>
      <c r="D445" s="139" t="s">
        <v>1450</v>
      </c>
      <c r="E445" s="139" t="s">
        <v>1408</v>
      </c>
      <c r="F445" s="139" t="s">
        <v>1402</v>
      </c>
      <c r="G445" s="140">
        <v>-30214676.039999999</v>
      </c>
      <c r="J445" s="149"/>
      <c r="K445" s="149"/>
    </row>
    <row r="446" spans="1:11" hidden="1" x14ac:dyDescent="0.2">
      <c r="A446" s="139" t="s">
        <v>201</v>
      </c>
      <c r="B446" s="139" t="s">
        <v>1376</v>
      </c>
      <c r="C446" s="139" t="s">
        <v>1449</v>
      </c>
      <c r="D446" s="139" t="s">
        <v>1457</v>
      </c>
      <c r="E446" s="139" t="s">
        <v>1408</v>
      </c>
      <c r="F446" s="139" t="s">
        <v>1402</v>
      </c>
      <c r="G446" s="140">
        <v>-2264.48</v>
      </c>
      <c r="J446" s="149"/>
      <c r="K446" s="149"/>
    </row>
    <row r="447" spans="1:11" hidden="1" x14ac:dyDescent="0.2">
      <c r="A447" s="139" t="s">
        <v>201</v>
      </c>
      <c r="B447" s="139" t="s">
        <v>1376</v>
      </c>
      <c r="C447" s="139" t="s">
        <v>1401</v>
      </c>
      <c r="D447" s="139" t="s">
        <v>1509</v>
      </c>
      <c r="E447" s="139" t="s">
        <v>1408</v>
      </c>
      <c r="F447" s="139" t="s">
        <v>1402</v>
      </c>
      <c r="G447" s="140">
        <v>-406626.9</v>
      </c>
      <c r="J447" s="149"/>
      <c r="K447" s="149"/>
    </row>
    <row r="448" spans="1:11" hidden="1" x14ac:dyDescent="0.2">
      <c r="A448" s="139" t="s">
        <v>201</v>
      </c>
      <c r="B448" s="139" t="s">
        <v>1376</v>
      </c>
      <c r="C448" s="139" t="s">
        <v>1452</v>
      </c>
      <c r="D448" s="139" t="s">
        <v>1510</v>
      </c>
      <c r="E448" s="139" t="s">
        <v>1408</v>
      </c>
      <c r="F448" s="139" t="s">
        <v>1407</v>
      </c>
      <c r="G448" s="140">
        <v>-1344074.93</v>
      </c>
      <c r="J448" s="149"/>
      <c r="K448" s="149"/>
    </row>
    <row r="449" spans="1:11" hidden="1" x14ac:dyDescent="0.2">
      <c r="A449" s="139" t="s">
        <v>201</v>
      </c>
      <c r="B449" s="139" t="s">
        <v>1376</v>
      </c>
      <c r="C449" s="139" t="s">
        <v>1511</v>
      </c>
      <c r="D449" s="139" t="s">
        <v>1512</v>
      </c>
      <c r="E449" s="139" t="s">
        <v>1408</v>
      </c>
      <c r="F449" s="139" t="s">
        <v>1407</v>
      </c>
      <c r="G449" s="140">
        <v>-12080</v>
      </c>
      <c r="J449" s="149"/>
      <c r="K449" s="149"/>
    </row>
    <row r="450" spans="1:11" hidden="1" x14ac:dyDescent="0.2">
      <c r="A450" s="139" t="s">
        <v>196</v>
      </c>
      <c r="B450" s="139" t="s">
        <v>1376</v>
      </c>
      <c r="C450" s="139" t="s">
        <v>1401</v>
      </c>
      <c r="D450" s="139" t="s">
        <v>1509</v>
      </c>
      <c r="E450" s="139" t="s">
        <v>1409</v>
      </c>
      <c r="F450" s="139" t="s">
        <v>1402</v>
      </c>
      <c r="G450" s="140">
        <v>-2180698.69</v>
      </c>
      <c r="J450" s="149"/>
      <c r="K450" s="149"/>
    </row>
    <row r="451" spans="1:11" hidden="1" x14ac:dyDescent="0.2">
      <c r="A451" s="139" t="s">
        <v>196</v>
      </c>
      <c r="B451" s="139" t="s">
        <v>1376</v>
      </c>
      <c r="C451" s="139" t="s">
        <v>1403</v>
      </c>
      <c r="D451" s="139" t="s">
        <v>1509</v>
      </c>
      <c r="E451" s="139" t="s">
        <v>1409</v>
      </c>
      <c r="F451" s="139" t="s">
        <v>1402</v>
      </c>
      <c r="G451" s="140">
        <v>-311546.2</v>
      </c>
      <c r="J451" s="149"/>
      <c r="K451" s="149"/>
    </row>
    <row r="452" spans="1:11" hidden="1" x14ac:dyDescent="0.2">
      <c r="A452" s="139" t="s">
        <v>1112</v>
      </c>
      <c r="B452" s="139" t="s">
        <v>1376</v>
      </c>
      <c r="C452" s="139" t="s">
        <v>1397</v>
      </c>
      <c r="D452" s="139" t="s">
        <v>1398</v>
      </c>
      <c r="E452" s="139" t="s">
        <v>1410</v>
      </c>
      <c r="F452" s="139" t="s">
        <v>1400</v>
      </c>
      <c r="G452" s="140">
        <v>-9440.07</v>
      </c>
      <c r="H452" s="162">
        <v>17</v>
      </c>
      <c r="J452" s="149"/>
      <c r="K452" s="149"/>
    </row>
    <row r="453" spans="1:11" hidden="1" x14ac:dyDescent="0.2">
      <c r="A453" s="139" t="s">
        <v>1112</v>
      </c>
      <c r="B453" s="139" t="s">
        <v>1376</v>
      </c>
      <c r="C453" s="139" t="s">
        <v>1401</v>
      </c>
      <c r="D453" s="139" t="s">
        <v>1509</v>
      </c>
      <c r="E453" s="139" t="s">
        <v>1410</v>
      </c>
      <c r="F453" s="139" t="s">
        <v>1402</v>
      </c>
      <c r="G453" s="140">
        <v>-62331.93</v>
      </c>
      <c r="J453" s="149"/>
      <c r="K453" s="149"/>
    </row>
    <row r="454" spans="1:11" hidden="1" x14ac:dyDescent="0.2">
      <c r="A454" s="139" t="s">
        <v>1114</v>
      </c>
      <c r="B454" s="139" t="s">
        <v>1376</v>
      </c>
      <c r="C454" s="139" t="s">
        <v>1397</v>
      </c>
      <c r="D454" s="139" t="s">
        <v>1398</v>
      </c>
      <c r="E454" s="139" t="s">
        <v>1411</v>
      </c>
      <c r="F454" s="139" t="s">
        <v>1400</v>
      </c>
      <c r="G454" s="140">
        <v>-664581.36</v>
      </c>
      <c r="H454" s="162">
        <v>17</v>
      </c>
      <c r="J454" s="149"/>
      <c r="K454" s="149"/>
    </row>
    <row r="455" spans="1:11" hidden="1" x14ac:dyDescent="0.2">
      <c r="A455" s="139" t="s">
        <v>1114</v>
      </c>
      <c r="B455" s="139" t="s">
        <v>1376</v>
      </c>
      <c r="C455" s="139" t="s">
        <v>1397</v>
      </c>
      <c r="D455" s="139" t="s">
        <v>1412</v>
      </c>
      <c r="E455" s="139" t="s">
        <v>1411</v>
      </c>
      <c r="F455" s="139" t="s">
        <v>1400</v>
      </c>
      <c r="G455" s="140">
        <v>-22579.08</v>
      </c>
      <c r="H455" s="162">
        <v>17</v>
      </c>
      <c r="J455" s="149"/>
      <c r="K455" s="149"/>
    </row>
    <row r="456" spans="1:11" hidden="1" x14ac:dyDescent="0.2">
      <c r="A456" s="139" t="s">
        <v>1114</v>
      </c>
      <c r="B456" s="139" t="s">
        <v>1376</v>
      </c>
      <c r="C456" s="139" t="s">
        <v>1397</v>
      </c>
      <c r="D456" s="139" t="s">
        <v>1429</v>
      </c>
      <c r="E456" s="139" t="s">
        <v>1411</v>
      </c>
      <c r="F456" s="139" t="s">
        <v>1400</v>
      </c>
      <c r="G456" s="140">
        <v>-110726.96</v>
      </c>
      <c r="H456" s="162">
        <v>17</v>
      </c>
      <c r="J456" s="149"/>
      <c r="K456" s="149"/>
    </row>
    <row r="457" spans="1:11" hidden="1" x14ac:dyDescent="0.2">
      <c r="A457" s="139" t="s">
        <v>1114</v>
      </c>
      <c r="B457" s="139" t="s">
        <v>1376</v>
      </c>
      <c r="C457" s="139" t="s">
        <v>1397</v>
      </c>
      <c r="D457" s="139" t="s">
        <v>1436</v>
      </c>
      <c r="E457" s="139" t="s">
        <v>1411</v>
      </c>
      <c r="F457" s="139" t="s">
        <v>1400</v>
      </c>
      <c r="G457" s="140">
        <v>-5200</v>
      </c>
      <c r="H457" s="162">
        <v>17</v>
      </c>
      <c r="J457" s="149"/>
      <c r="K457" s="149"/>
    </row>
    <row r="458" spans="1:11" hidden="1" x14ac:dyDescent="0.2">
      <c r="A458" s="139" t="s">
        <v>1114</v>
      </c>
      <c r="B458" s="139" t="s">
        <v>1376</v>
      </c>
      <c r="C458" s="139" t="s">
        <v>1401</v>
      </c>
      <c r="D458" s="139" t="s">
        <v>1509</v>
      </c>
      <c r="E458" s="139" t="s">
        <v>1411</v>
      </c>
      <c r="F458" s="139" t="s">
        <v>1402</v>
      </c>
      <c r="G458" s="140">
        <v>-6178760.5999999996</v>
      </c>
      <c r="J458" s="149"/>
      <c r="K458" s="149"/>
    </row>
    <row r="459" spans="1:11" hidden="1" x14ac:dyDescent="0.2">
      <c r="A459" s="139" t="s">
        <v>1114</v>
      </c>
      <c r="B459" s="139" t="s">
        <v>1376</v>
      </c>
      <c r="C459" s="139" t="s">
        <v>1403</v>
      </c>
      <c r="D459" s="139" t="s">
        <v>1509</v>
      </c>
      <c r="E459" s="139" t="s">
        <v>1411</v>
      </c>
      <c r="F459" s="139" t="s">
        <v>1402</v>
      </c>
      <c r="G459" s="140">
        <v>-32893.33</v>
      </c>
      <c r="J459" s="149"/>
      <c r="K459" s="149"/>
    </row>
    <row r="460" spans="1:11" hidden="1" x14ac:dyDescent="0.2">
      <c r="A460" s="139" t="s">
        <v>1116</v>
      </c>
      <c r="B460" s="139" t="s">
        <v>1376</v>
      </c>
      <c r="C460" s="139" t="s">
        <v>1397</v>
      </c>
      <c r="D460" s="139" t="s">
        <v>1398</v>
      </c>
      <c r="E460" s="139" t="s">
        <v>1414</v>
      </c>
      <c r="F460" s="139" t="s">
        <v>1400</v>
      </c>
      <c r="G460" s="140">
        <v>-49459.34</v>
      </c>
      <c r="H460" s="162">
        <v>17</v>
      </c>
      <c r="J460" s="149"/>
      <c r="K460" s="149"/>
    </row>
    <row r="461" spans="1:11" hidden="1" x14ac:dyDescent="0.2">
      <c r="A461" s="139" t="s">
        <v>1116</v>
      </c>
      <c r="B461" s="139" t="s">
        <v>1376</v>
      </c>
      <c r="C461" s="139" t="s">
        <v>1401</v>
      </c>
      <c r="D461" s="139" t="s">
        <v>1509</v>
      </c>
      <c r="E461" s="139" t="s">
        <v>1414</v>
      </c>
      <c r="F461" s="139" t="s">
        <v>1402</v>
      </c>
      <c r="G461" s="140">
        <v>-847421.74</v>
      </c>
      <c r="J461" s="149"/>
      <c r="K461" s="149"/>
    </row>
    <row r="462" spans="1:11" hidden="1" x14ac:dyDescent="0.2">
      <c r="A462" s="139" t="s">
        <v>1117</v>
      </c>
      <c r="B462" s="139" t="s">
        <v>1376</v>
      </c>
      <c r="C462" s="139" t="s">
        <v>1397</v>
      </c>
      <c r="D462" s="139" t="s">
        <v>1398</v>
      </c>
      <c r="E462" s="139" t="s">
        <v>1415</v>
      </c>
      <c r="F462" s="139" t="s">
        <v>1400</v>
      </c>
      <c r="G462" s="140">
        <v>-259070.61</v>
      </c>
      <c r="H462" s="162">
        <v>17</v>
      </c>
      <c r="J462" s="149"/>
      <c r="K462" s="149"/>
    </row>
    <row r="463" spans="1:11" hidden="1" x14ac:dyDescent="0.2">
      <c r="A463" s="139" t="s">
        <v>1117</v>
      </c>
      <c r="B463" s="139" t="s">
        <v>1376</v>
      </c>
      <c r="C463" s="139" t="s">
        <v>1416</v>
      </c>
      <c r="D463" s="139" t="s">
        <v>1417</v>
      </c>
      <c r="E463" s="139" t="s">
        <v>1415</v>
      </c>
      <c r="F463" s="139" t="s">
        <v>1402</v>
      </c>
      <c r="G463" s="140">
        <v>-673959</v>
      </c>
      <c r="J463" s="149"/>
      <c r="K463" s="149"/>
    </row>
    <row r="464" spans="1:11" hidden="1" x14ac:dyDescent="0.2">
      <c r="A464" s="139" t="s">
        <v>1117</v>
      </c>
      <c r="B464" s="139" t="s">
        <v>1376</v>
      </c>
      <c r="C464" s="139" t="s">
        <v>1401</v>
      </c>
      <c r="D464" s="139" t="s">
        <v>1418</v>
      </c>
      <c r="E464" s="139" t="s">
        <v>1415</v>
      </c>
      <c r="F464" s="139" t="s">
        <v>1402</v>
      </c>
      <c r="G464" s="140">
        <v>-449306</v>
      </c>
      <c r="J464" s="149"/>
      <c r="K464" s="149"/>
    </row>
    <row r="465" spans="1:11" hidden="1" x14ac:dyDescent="0.2">
      <c r="A465" s="139" t="s">
        <v>1117</v>
      </c>
      <c r="B465" s="139" t="s">
        <v>1376</v>
      </c>
      <c r="C465" s="139" t="s">
        <v>1449</v>
      </c>
      <c r="D465" s="139" t="s">
        <v>1450</v>
      </c>
      <c r="E465" s="139" t="s">
        <v>1415</v>
      </c>
      <c r="F465" s="139" t="s">
        <v>1402</v>
      </c>
      <c r="G465" s="140">
        <v>-391623.5</v>
      </c>
      <c r="J465" s="149"/>
      <c r="K465" s="149"/>
    </row>
    <row r="466" spans="1:11" hidden="1" x14ac:dyDescent="0.2">
      <c r="A466" s="139" t="s">
        <v>1117</v>
      </c>
      <c r="B466" s="139" t="s">
        <v>1376</v>
      </c>
      <c r="C466" s="139" t="s">
        <v>1449</v>
      </c>
      <c r="D466" s="139" t="s">
        <v>1457</v>
      </c>
      <c r="E466" s="139" t="s">
        <v>1415</v>
      </c>
      <c r="F466" s="139" t="s">
        <v>1402</v>
      </c>
      <c r="G466" s="140">
        <v>-46152.29</v>
      </c>
      <c r="J466" s="149"/>
      <c r="K466" s="149"/>
    </row>
    <row r="467" spans="1:11" hidden="1" x14ac:dyDescent="0.2">
      <c r="A467" s="139" t="s">
        <v>1117</v>
      </c>
      <c r="B467" s="139" t="s">
        <v>1376</v>
      </c>
      <c r="C467" s="139" t="s">
        <v>1401</v>
      </c>
      <c r="D467" s="139" t="s">
        <v>1509</v>
      </c>
      <c r="E467" s="139" t="s">
        <v>1415</v>
      </c>
      <c r="F467" s="139" t="s">
        <v>1402</v>
      </c>
      <c r="G467" s="140">
        <v>-1368030.02</v>
      </c>
      <c r="J467" s="149"/>
      <c r="K467" s="149"/>
    </row>
    <row r="468" spans="1:11" hidden="1" x14ac:dyDescent="0.2">
      <c r="A468" s="139" t="s">
        <v>1117</v>
      </c>
      <c r="B468" s="139" t="s">
        <v>1376</v>
      </c>
      <c r="C468" s="139" t="s">
        <v>1401</v>
      </c>
      <c r="D468" s="139" t="s">
        <v>1499</v>
      </c>
      <c r="E468" s="139" t="s">
        <v>1415</v>
      </c>
      <c r="F468" s="139" t="s">
        <v>1402</v>
      </c>
      <c r="G468" s="140">
        <v>-36597.589999999997</v>
      </c>
      <c r="J468" s="149"/>
      <c r="K468" s="149"/>
    </row>
    <row r="469" spans="1:11" hidden="1" x14ac:dyDescent="0.2">
      <c r="A469" s="139" t="s">
        <v>1117</v>
      </c>
      <c r="B469" s="139" t="s">
        <v>1376</v>
      </c>
      <c r="C469" s="139" t="s">
        <v>1401</v>
      </c>
      <c r="D469" s="139" t="s">
        <v>1509</v>
      </c>
      <c r="E469" s="139" t="s">
        <v>1419</v>
      </c>
      <c r="F469" s="139" t="s">
        <v>1402</v>
      </c>
      <c r="G469" s="140">
        <v>-4865.6099999999997</v>
      </c>
      <c r="J469" s="149"/>
      <c r="K469" s="149"/>
    </row>
    <row r="470" spans="1:11" hidden="1" x14ac:dyDescent="0.2">
      <c r="A470" s="139" t="s">
        <v>1117</v>
      </c>
      <c r="B470" s="139" t="s">
        <v>1376</v>
      </c>
      <c r="C470" s="139" t="s">
        <v>1401</v>
      </c>
      <c r="D470" s="139" t="s">
        <v>1499</v>
      </c>
      <c r="E470" s="139" t="s">
        <v>1419</v>
      </c>
      <c r="F470" s="139" t="s">
        <v>1402</v>
      </c>
      <c r="G470" s="140">
        <v>-7150</v>
      </c>
      <c r="J470" s="149"/>
      <c r="K470" s="149"/>
    </row>
    <row r="471" spans="1:11" hidden="1" x14ac:dyDescent="0.2">
      <c r="A471" s="139" t="s">
        <v>962</v>
      </c>
      <c r="B471" s="139" t="s">
        <v>1376</v>
      </c>
      <c r="C471" s="139" t="s">
        <v>1449</v>
      </c>
      <c r="D471" s="139" t="s">
        <v>1450</v>
      </c>
      <c r="E471" s="139" t="s">
        <v>1440</v>
      </c>
      <c r="F471" s="139" t="s">
        <v>1402</v>
      </c>
      <c r="G471" s="140">
        <v>-2886.3</v>
      </c>
      <c r="J471" s="149"/>
      <c r="K471" s="149"/>
    </row>
    <row r="472" spans="1:11" hidden="1" x14ac:dyDescent="0.2">
      <c r="A472" s="139" t="s">
        <v>962</v>
      </c>
      <c r="B472" s="139" t="s">
        <v>1376</v>
      </c>
      <c r="C472" s="139" t="s">
        <v>1449</v>
      </c>
      <c r="D472" s="139" t="s">
        <v>1450</v>
      </c>
      <c r="E472" s="139" t="s">
        <v>1423</v>
      </c>
      <c r="F472" s="139" t="s">
        <v>1402</v>
      </c>
      <c r="G472" s="140">
        <v>-439619.54</v>
      </c>
      <c r="J472" s="149"/>
      <c r="K472" s="149"/>
    </row>
    <row r="473" spans="1:11" hidden="1" x14ac:dyDescent="0.2">
      <c r="A473" s="139" t="s">
        <v>962</v>
      </c>
      <c r="B473" s="139" t="s">
        <v>1376</v>
      </c>
      <c r="C473" s="139" t="s">
        <v>1401</v>
      </c>
      <c r="D473" s="139" t="s">
        <v>1509</v>
      </c>
      <c r="E473" s="139" t="s">
        <v>1423</v>
      </c>
      <c r="F473" s="139" t="s">
        <v>1402</v>
      </c>
      <c r="G473" s="140">
        <v>-191507.83</v>
      </c>
      <c r="J473" s="149"/>
      <c r="K473" s="149"/>
    </row>
    <row r="474" spans="1:11" hidden="1" x14ac:dyDescent="0.2">
      <c r="A474" s="139" t="s">
        <v>964</v>
      </c>
      <c r="B474" s="139" t="s">
        <v>1376</v>
      </c>
      <c r="C474" s="139" t="s">
        <v>1397</v>
      </c>
      <c r="D474" s="139" t="s">
        <v>1398</v>
      </c>
      <c r="E474" s="139" t="s">
        <v>1425</v>
      </c>
      <c r="F474" s="139" t="s">
        <v>1400</v>
      </c>
      <c r="G474" s="140">
        <v>-3001</v>
      </c>
      <c r="H474" s="162">
        <v>17</v>
      </c>
      <c r="J474" s="149"/>
      <c r="K474" s="149"/>
    </row>
    <row r="475" spans="1:11" hidden="1" x14ac:dyDescent="0.2">
      <c r="A475" s="139" t="s">
        <v>964</v>
      </c>
      <c r="B475" s="139" t="s">
        <v>1376</v>
      </c>
      <c r="C475" s="139" t="s">
        <v>1401</v>
      </c>
      <c r="D475" s="139" t="s">
        <v>1509</v>
      </c>
      <c r="E475" s="139" t="s">
        <v>1425</v>
      </c>
      <c r="F475" s="139" t="s">
        <v>1402</v>
      </c>
      <c r="G475" s="140">
        <v>-1194687</v>
      </c>
      <c r="J475" s="149"/>
      <c r="K475" s="149"/>
    </row>
    <row r="476" spans="1:11" hidden="1" x14ac:dyDescent="0.2">
      <c r="A476" s="139" t="s">
        <v>964</v>
      </c>
      <c r="B476" s="139" t="s">
        <v>1376</v>
      </c>
      <c r="C476" s="139" t="s">
        <v>1397</v>
      </c>
      <c r="D476" s="139" t="s">
        <v>1398</v>
      </c>
      <c r="E476" s="139" t="s">
        <v>1469</v>
      </c>
      <c r="F476" s="139" t="s">
        <v>1400</v>
      </c>
      <c r="G476" s="140">
        <v>-223.22</v>
      </c>
      <c r="H476" s="162">
        <v>17</v>
      </c>
      <c r="J476" s="149"/>
      <c r="K476" s="149"/>
    </row>
    <row r="477" spans="1:11" hidden="1" x14ac:dyDescent="0.2">
      <c r="A477" s="139" t="s">
        <v>964</v>
      </c>
      <c r="B477" s="139" t="s">
        <v>1376</v>
      </c>
      <c r="C477" s="139" t="s">
        <v>1397</v>
      </c>
      <c r="D477" s="139" t="s">
        <v>1398</v>
      </c>
      <c r="E477" s="139" t="s">
        <v>1427</v>
      </c>
      <c r="F477" s="139" t="s">
        <v>1400</v>
      </c>
      <c r="G477" s="140">
        <v>-50307.49</v>
      </c>
      <c r="H477" s="162">
        <v>17</v>
      </c>
      <c r="J477" s="149"/>
      <c r="K477" s="149"/>
    </row>
    <row r="478" spans="1:11" hidden="1" x14ac:dyDescent="0.2">
      <c r="A478" s="139" t="s">
        <v>1118</v>
      </c>
      <c r="B478" s="139" t="s">
        <v>1376</v>
      </c>
      <c r="C478" s="139" t="s">
        <v>1397</v>
      </c>
      <c r="D478" s="139" t="s">
        <v>1398</v>
      </c>
      <c r="E478" s="139" t="s">
        <v>1428</v>
      </c>
      <c r="F478" s="139" t="s">
        <v>1400</v>
      </c>
      <c r="G478" s="140">
        <v>-302899</v>
      </c>
      <c r="H478" s="162">
        <v>17</v>
      </c>
      <c r="J478" s="149"/>
      <c r="K478" s="149"/>
    </row>
    <row r="479" spans="1:11" hidden="1" x14ac:dyDescent="0.2">
      <c r="A479" s="139" t="s">
        <v>1118</v>
      </c>
      <c r="B479" s="139" t="s">
        <v>1376</v>
      </c>
      <c r="C479" s="139" t="s">
        <v>1397</v>
      </c>
      <c r="D479" s="139" t="s">
        <v>1429</v>
      </c>
      <c r="E479" s="139" t="s">
        <v>1428</v>
      </c>
      <c r="F479" s="139" t="s">
        <v>1400</v>
      </c>
      <c r="G479" s="140">
        <v>-16190</v>
      </c>
      <c r="H479" s="162">
        <v>17</v>
      </c>
      <c r="J479" s="149"/>
      <c r="K479" s="149"/>
    </row>
    <row r="480" spans="1:11" hidden="1" x14ac:dyDescent="0.2">
      <c r="A480" s="139" t="s">
        <v>1118</v>
      </c>
      <c r="B480" s="139" t="s">
        <v>1376</v>
      </c>
      <c r="C480" s="139" t="s">
        <v>1449</v>
      </c>
      <c r="D480" s="139" t="s">
        <v>1450</v>
      </c>
      <c r="E480" s="139" t="s">
        <v>1428</v>
      </c>
      <c r="F480" s="139" t="s">
        <v>1402</v>
      </c>
      <c r="G480" s="140">
        <v>-9439898.9000000004</v>
      </c>
      <c r="J480" s="149"/>
      <c r="K480" s="149"/>
    </row>
    <row r="481" spans="1:11" hidden="1" x14ac:dyDescent="0.2">
      <c r="A481" s="139" t="s">
        <v>1118</v>
      </c>
      <c r="B481" s="139" t="s">
        <v>1376</v>
      </c>
      <c r="C481" s="139" t="s">
        <v>1459</v>
      </c>
      <c r="D481" s="139" t="s">
        <v>1509</v>
      </c>
      <c r="E481" s="139" t="s">
        <v>1428</v>
      </c>
      <c r="F481" s="139" t="s">
        <v>1407</v>
      </c>
      <c r="G481" s="140">
        <v>-402000</v>
      </c>
      <c r="J481" s="149"/>
      <c r="K481" s="149"/>
    </row>
    <row r="482" spans="1:11" x14ac:dyDescent="0.2">
      <c r="A482" s="139" t="s">
        <v>1118</v>
      </c>
      <c r="B482" s="139" t="s">
        <v>1376</v>
      </c>
      <c r="C482" s="139" t="s">
        <v>1449</v>
      </c>
      <c r="D482" s="139" t="s">
        <v>1450</v>
      </c>
      <c r="E482" s="139" t="s">
        <v>1430</v>
      </c>
      <c r="F482" s="139" t="s">
        <v>1402</v>
      </c>
      <c r="G482" s="140">
        <v>-19000</v>
      </c>
      <c r="J482" s="149"/>
      <c r="K482" s="149"/>
    </row>
    <row r="483" spans="1:11" x14ac:dyDescent="0.2">
      <c r="A483" s="139" t="s">
        <v>1118</v>
      </c>
      <c r="B483" s="139" t="s">
        <v>1376</v>
      </c>
      <c r="C483" s="139" t="s">
        <v>1401</v>
      </c>
      <c r="D483" s="139" t="s">
        <v>1509</v>
      </c>
      <c r="E483" s="139" t="s">
        <v>1431</v>
      </c>
      <c r="F483" s="139" t="s">
        <v>1402</v>
      </c>
      <c r="G483" s="140">
        <v>-76061.289999999994</v>
      </c>
      <c r="J483" s="149"/>
      <c r="K483" s="149"/>
    </row>
    <row r="484" spans="1:11" x14ac:dyDescent="0.2">
      <c r="A484" s="139" t="s">
        <v>1118</v>
      </c>
      <c r="B484" s="139" t="s">
        <v>1376</v>
      </c>
      <c r="C484" s="139" t="s">
        <v>1397</v>
      </c>
      <c r="D484" s="139" t="s">
        <v>1398</v>
      </c>
      <c r="E484" s="139" t="s">
        <v>1438</v>
      </c>
      <c r="F484" s="139" t="s">
        <v>1400</v>
      </c>
      <c r="G484" s="140">
        <v>-37771.230000000003</v>
      </c>
      <c r="H484" s="162">
        <v>17</v>
      </c>
      <c r="J484" s="149"/>
      <c r="K484" s="149"/>
    </row>
    <row r="485" spans="1:11" x14ac:dyDescent="0.2">
      <c r="A485" s="139" t="s">
        <v>1118</v>
      </c>
      <c r="B485" s="139" t="s">
        <v>1376</v>
      </c>
      <c r="C485" s="139" t="s">
        <v>1397</v>
      </c>
      <c r="D485" s="139" t="s">
        <v>1398</v>
      </c>
      <c r="E485" s="139" t="s">
        <v>1432</v>
      </c>
      <c r="F485" s="139" t="s">
        <v>1400</v>
      </c>
      <c r="G485" s="140">
        <v>-48412</v>
      </c>
      <c r="H485" s="162">
        <v>17</v>
      </c>
      <c r="J485" s="149"/>
      <c r="K485" s="149"/>
    </row>
    <row r="486" spans="1:11" x14ac:dyDescent="0.2">
      <c r="A486" s="139" t="s">
        <v>1118</v>
      </c>
      <c r="B486" s="139" t="s">
        <v>1376</v>
      </c>
      <c r="C486" s="139" t="s">
        <v>1449</v>
      </c>
      <c r="D486" s="139" t="s">
        <v>1450</v>
      </c>
      <c r="E486" s="139" t="s">
        <v>1432</v>
      </c>
      <c r="F486" s="139" t="s">
        <v>1402</v>
      </c>
      <c r="G486" s="140">
        <v>-285467.76</v>
      </c>
      <c r="J486" s="149"/>
      <c r="K486" s="149"/>
    </row>
    <row r="487" spans="1:11" x14ac:dyDescent="0.2">
      <c r="A487" s="139" t="s">
        <v>1118</v>
      </c>
      <c r="B487" s="139" t="s">
        <v>1376</v>
      </c>
      <c r="C487" s="139" t="s">
        <v>1449</v>
      </c>
      <c r="D487" s="139" t="s">
        <v>1457</v>
      </c>
      <c r="E487" s="139" t="s">
        <v>1432</v>
      </c>
      <c r="F487" s="139" t="s">
        <v>1402</v>
      </c>
      <c r="G487" s="140">
        <v>-420206.71</v>
      </c>
      <c r="J487" s="149"/>
      <c r="K487" s="149"/>
    </row>
    <row r="488" spans="1:11" x14ac:dyDescent="0.2">
      <c r="A488" s="139" t="s">
        <v>1118</v>
      </c>
      <c r="B488" s="139" t="s">
        <v>1376</v>
      </c>
      <c r="C488" s="139" t="s">
        <v>1401</v>
      </c>
      <c r="D488" s="139" t="s">
        <v>1509</v>
      </c>
      <c r="E488" s="139" t="s">
        <v>1432</v>
      </c>
      <c r="F488" s="139" t="s">
        <v>1402</v>
      </c>
      <c r="G488" s="140">
        <v>-170647.03</v>
      </c>
      <c r="J488" s="149"/>
      <c r="K488" s="149"/>
    </row>
    <row r="489" spans="1:11" x14ac:dyDescent="0.2">
      <c r="A489" s="139" t="s">
        <v>1118</v>
      </c>
      <c r="B489" s="139" t="s">
        <v>1376</v>
      </c>
      <c r="C489" s="139" t="s">
        <v>1401</v>
      </c>
      <c r="D489" s="139" t="s">
        <v>1499</v>
      </c>
      <c r="E489" s="139" t="s">
        <v>1432</v>
      </c>
      <c r="F489" s="139" t="s">
        <v>1402</v>
      </c>
      <c r="G489" s="140">
        <v>-19999.900000000001</v>
      </c>
      <c r="J489" s="149"/>
      <c r="K489" s="149"/>
    </row>
    <row r="490" spans="1:11" x14ac:dyDescent="0.2">
      <c r="A490" s="139" t="s">
        <v>1118</v>
      </c>
      <c r="B490" s="139" t="s">
        <v>1376</v>
      </c>
      <c r="C490" s="139" t="s">
        <v>1449</v>
      </c>
      <c r="D490" s="139" t="s">
        <v>1450</v>
      </c>
      <c r="E490" s="139" t="s">
        <v>1434</v>
      </c>
      <c r="F490" s="139" t="s">
        <v>1402</v>
      </c>
      <c r="G490" s="140">
        <v>-123248.9</v>
      </c>
      <c r="J490" s="149"/>
      <c r="K490" s="149"/>
    </row>
    <row r="491" spans="1:11" ht="21" hidden="1" x14ac:dyDescent="0.2">
      <c r="A491" s="139" t="s">
        <v>196</v>
      </c>
      <c r="B491" s="139" t="s">
        <v>1377</v>
      </c>
      <c r="C491" s="139" t="s">
        <v>1397</v>
      </c>
      <c r="D491" s="139" t="s">
        <v>1398</v>
      </c>
      <c r="E491" s="139" t="s">
        <v>1399</v>
      </c>
      <c r="F491" s="139" t="s">
        <v>1400</v>
      </c>
      <c r="G491" s="140">
        <v>-1905902.08</v>
      </c>
      <c r="H491" s="162">
        <v>17</v>
      </c>
      <c r="J491" s="149"/>
      <c r="K491" s="149"/>
    </row>
    <row r="492" spans="1:11" ht="21" hidden="1" x14ac:dyDescent="0.2">
      <c r="A492" s="139" t="s">
        <v>196</v>
      </c>
      <c r="B492" s="139" t="s">
        <v>1377</v>
      </c>
      <c r="C492" s="139" t="s">
        <v>1453</v>
      </c>
      <c r="D492" s="139" t="s">
        <v>1454</v>
      </c>
      <c r="E492" s="139" t="s">
        <v>1399</v>
      </c>
      <c r="F492" s="139" t="s">
        <v>1407</v>
      </c>
      <c r="G492" s="140">
        <v>-444793.59999999998</v>
      </c>
      <c r="J492" s="149"/>
      <c r="K492" s="149"/>
    </row>
    <row r="493" spans="1:11" ht="21" hidden="1" x14ac:dyDescent="0.2">
      <c r="A493" s="139" t="s">
        <v>196</v>
      </c>
      <c r="B493" s="139" t="s">
        <v>1377</v>
      </c>
      <c r="C493" s="139" t="s">
        <v>1449</v>
      </c>
      <c r="D493" s="139" t="s">
        <v>1450</v>
      </c>
      <c r="E493" s="139" t="s">
        <v>1399</v>
      </c>
      <c r="F493" s="139" t="s">
        <v>1402</v>
      </c>
      <c r="G493" s="140">
        <v>-173369953.77000001</v>
      </c>
      <c r="J493" s="149"/>
      <c r="K493" s="149"/>
    </row>
    <row r="494" spans="1:11" ht="21" hidden="1" x14ac:dyDescent="0.2">
      <c r="A494" s="139" t="s">
        <v>196</v>
      </c>
      <c r="B494" s="139" t="s">
        <v>1377</v>
      </c>
      <c r="C494" s="139" t="s">
        <v>1449</v>
      </c>
      <c r="D494" s="139" t="s">
        <v>1457</v>
      </c>
      <c r="E494" s="139" t="s">
        <v>1399</v>
      </c>
      <c r="F494" s="139" t="s">
        <v>1402</v>
      </c>
      <c r="G494" s="140">
        <v>-114558.44</v>
      </c>
      <c r="J494" s="149"/>
      <c r="K494" s="149"/>
    </row>
    <row r="495" spans="1:11" ht="21" hidden="1" x14ac:dyDescent="0.2">
      <c r="A495" s="139" t="s">
        <v>196</v>
      </c>
      <c r="B495" s="139" t="s">
        <v>1377</v>
      </c>
      <c r="C495" s="139" t="s">
        <v>1401</v>
      </c>
      <c r="D495" s="139" t="s">
        <v>1509</v>
      </c>
      <c r="E495" s="139" t="s">
        <v>1399</v>
      </c>
      <c r="F495" s="139" t="s">
        <v>1402</v>
      </c>
      <c r="G495" s="140">
        <v>-885586.04</v>
      </c>
      <c r="J495" s="149"/>
      <c r="K495" s="149"/>
    </row>
    <row r="496" spans="1:11" ht="21" hidden="1" x14ac:dyDescent="0.2">
      <c r="A496" s="139" t="s">
        <v>196</v>
      </c>
      <c r="B496" s="139" t="s">
        <v>1377</v>
      </c>
      <c r="C496" s="139" t="s">
        <v>1452</v>
      </c>
      <c r="D496" s="139" t="s">
        <v>1510</v>
      </c>
      <c r="E496" s="139" t="s">
        <v>1399</v>
      </c>
      <c r="F496" s="139" t="s">
        <v>1407</v>
      </c>
      <c r="G496" s="140">
        <v>-7211285.8499999996</v>
      </c>
      <c r="J496" s="149"/>
      <c r="K496" s="149"/>
    </row>
    <row r="497" spans="1:11" ht="21" hidden="1" x14ac:dyDescent="0.2">
      <c r="A497" s="139" t="s">
        <v>196</v>
      </c>
      <c r="B497" s="139" t="s">
        <v>1377</v>
      </c>
      <c r="C497" s="139" t="s">
        <v>1511</v>
      </c>
      <c r="D497" s="139" t="s">
        <v>1512</v>
      </c>
      <c r="E497" s="139" t="s">
        <v>1399</v>
      </c>
      <c r="F497" s="139" t="s">
        <v>1407</v>
      </c>
      <c r="G497" s="140">
        <v>-38338.31</v>
      </c>
      <c r="J497" s="149"/>
      <c r="K497" s="149"/>
    </row>
    <row r="498" spans="1:11" ht="21" hidden="1" x14ac:dyDescent="0.2">
      <c r="A498" s="139" t="s">
        <v>196</v>
      </c>
      <c r="B498" s="139" t="s">
        <v>1377</v>
      </c>
      <c r="C498" s="139" t="s">
        <v>1397</v>
      </c>
      <c r="D498" s="139" t="s">
        <v>1398</v>
      </c>
      <c r="E498" s="139" t="s">
        <v>1404</v>
      </c>
      <c r="F498" s="139" t="s">
        <v>1400</v>
      </c>
      <c r="G498" s="140">
        <v>-27500</v>
      </c>
      <c r="H498" s="162">
        <v>17</v>
      </c>
      <c r="J498" s="149"/>
      <c r="K498" s="149"/>
    </row>
    <row r="499" spans="1:11" ht="21" hidden="1" x14ac:dyDescent="0.2">
      <c r="A499" s="139" t="s">
        <v>201</v>
      </c>
      <c r="B499" s="139" t="s">
        <v>1377</v>
      </c>
      <c r="C499" s="139" t="s">
        <v>1397</v>
      </c>
      <c r="D499" s="139" t="s">
        <v>1398</v>
      </c>
      <c r="E499" s="139" t="s">
        <v>1408</v>
      </c>
      <c r="F499" s="139" t="s">
        <v>1400</v>
      </c>
      <c r="G499" s="140">
        <v>-717686.31</v>
      </c>
      <c r="H499" s="162">
        <v>17</v>
      </c>
      <c r="J499" s="149"/>
      <c r="K499" s="149"/>
    </row>
    <row r="500" spans="1:11" ht="21" hidden="1" x14ac:dyDescent="0.2">
      <c r="A500" s="139" t="s">
        <v>201</v>
      </c>
      <c r="B500" s="139" t="s">
        <v>1377</v>
      </c>
      <c r="C500" s="139" t="s">
        <v>1453</v>
      </c>
      <c r="D500" s="139" t="s">
        <v>1454</v>
      </c>
      <c r="E500" s="139" t="s">
        <v>1408</v>
      </c>
      <c r="F500" s="139" t="s">
        <v>1407</v>
      </c>
      <c r="G500" s="140">
        <v>-133933.04999999999</v>
      </c>
      <c r="J500" s="149"/>
      <c r="K500" s="149"/>
    </row>
    <row r="501" spans="1:11" ht="21" hidden="1" x14ac:dyDescent="0.2">
      <c r="A501" s="139" t="s">
        <v>201</v>
      </c>
      <c r="B501" s="139" t="s">
        <v>1377</v>
      </c>
      <c r="C501" s="139" t="s">
        <v>1449</v>
      </c>
      <c r="D501" s="139" t="s">
        <v>1450</v>
      </c>
      <c r="E501" s="139" t="s">
        <v>1408</v>
      </c>
      <c r="F501" s="139" t="s">
        <v>1402</v>
      </c>
      <c r="G501" s="140">
        <v>-51860522.880000003</v>
      </c>
      <c r="J501" s="149"/>
      <c r="K501" s="149"/>
    </row>
    <row r="502" spans="1:11" ht="21" hidden="1" x14ac:dyDescent="0.2">
      <c r="A502" s="139" t="s">
        <v>201</v>
      </c>
      <c r="B502" s="139" t="s">
        <v>1377</v>
      </c>
      <c r="C502" s="139" t="s">
        <v>1449</v>
      </c>
      <c r="D502" s="139" t="s">
        <v>1457</v>
      </c>
      <c r="E502" s="139" t="s">
        <v>1408</v>
      </c>
      <c r="F502" s="139" t="s">
        <v>1402</v>
      </c>
      <c r="G502" s="140">
        <v>-34218.76</v>
      </c>
      <c r="J502" s="149"/>
      <c r="K502" s="149"/>
    </row>
    <row r="503" spans="1:11" ht="21" hidden="1" x14ac:dyDescent="0.2">
      <c r="A503" s="139" t="s">
        <v>201</v>
      </c>
      <c r="B503" s="139" t="s">
        <v>1377</v>
      </c>
      <c r="C503" s="139" t="s">
        <v>1401</v>
      </c>
      <c r="D503" s="139" t="s">
        <v>1509</v>
      </c>
      <c r="E503" s="139" t="s">
        <v>1408</v>
      </c>
      <c r="F503" s="139" t="s">
        <v>1402</v>
      </c>
      <c r="G503" s="140">
        <v>-329841.99</v>
      </c>
      <c r="J503" s="149"/>
      <c r="K503" s="149"/>
    </row>
    <row r="504" spans="1:11" ht="21" hidden="1" x14ac:dyDescent="0.2">
      <c r="A504" s="139" t="s">
        <v>201</v>
      </c>
      <c r="B504" s="139" t="s">
        <v>1377</v>
      </c>
      <c r="C504" s="139" t="s">
        <v>1452</v>
      </c>
      <c r="D504" s="139" t="s">
        <v>1510</v>
      </c>
      <c r="E504" s="139" t="s">
        <v>1408</v>
      </c>
      <c r="F504" s="139" t="s">
        <v>1407</v>
      </c>
      <c r="G504" s="140">
        <v>-2172027.62</v>
      </c>
      <c r="J504" s="149"/>
      <c r="K504" s="149"/>
    </row>
    <row r="505" spans="1:11" ht="21" hidden="1" x14ac:dyDescent="0.2">
      <c r="A505" s="139" t="s">
        <v>201</v>
      </c>
      <c r="B505" s="139" t="s">
        <v>1377</v>
      </c>
      <c r="C505" s="139" t="s">
        <v>1511</v>
      </c>
      <c r="D505" s="139" t="s">
        <v>1512</v>
      </c>
      <c r="E505" s="139" t="s">
        <v>1408</v>
      </c>
      <c r="F505" s="139" t="s">
        <v>1407</v>
      </c>
      <c r="G505" s="140">
        <v>-13741.69</v>
      </c>
      <c r="J505" s="149"/>
      <c r="K505" s="149"/>
    </row>
    <row r="506" spans="1:11" ht="21" hidden="1" x14ac:dyDescent="0.2">
      <c r="A506" s="139" t="s">
        <v>196</v>
      </c>
      <c r="B506" s="139" t="s">
        <v>1377</v>
      </c>
      <c r="C506" s="139" t="s">
        <v>1401</v>
      </c>
      <c r="D506" s="139" t="s">
        <v>1509</v>
      </c>
      <c r="E506" s="139" t="s">
        <v>1409</v>
      </c>
      <c r="F506" s="139" t="s">
        <v>1402</v>
      </c>
      <c r="G506" s="140">
        <v>-3381787.05</v>
      </c>
      <c r="J506" s="149"/>
      <c r="K506" s="149"/>
    </row>
    <row r="507" spans="1:11" ht="21" hidden="1" x14ac:dyDescent="0.2">
      <c r="A507" s="139" t="s">
        <v>196</v>
      </c>
      <c r="B507" s="139" t="s">
        <v>1377</v>
      </c>
      <c r="C507" s="139" t="s">
        <v>1403</v>
      </c>
      <c r="D507" s="139" t="s">
        <v>1509</v>
      </c>
      <c r="E507" s="139" t="s">
        <v>1409</v>
      </c>
      <c r="F507" s="139" t="s">
        <v>1402</v>
      </c>
      <c r="G507" s="140">
        <v>-1092.3699999999999</v>
      </c>
      <c r="J507" s="149"/>
      <c r="K507" s="149"/>
    </row>
    <row r="508" spans="1:11" ht="21" hidden="1" x14ac:dyDescent="0.2">
      <c r="A508" s="139" t="s">
        <v>1112</v>
      </c>
      <c r="B508" s="139" t="s">
        <v>1377</v>
      </c>
      <c r="C508" s="139" t="s">
        <v>1401</v>
      </c>
      <c r="D508" s="139" t="s">
        <v>1509</v>
      </c>
      <c r="E508" s="139" t="s">
        <v>1410</v>
      </c>
      <c r="F508" s="139" t="s">
        <v>1402</v>
      </c>
      <c r="G508" s="140">
        <v>-106390.63</v>
      </c>
      <c r="J508" s="149"/>
      <c r="K508" s="149"/>
    </row>
    <row r="509" spans="1:11" ht="21" hidden="1" x14ac:dyDescent="0.2">
      <c r="A509" s="139" t="s">
        <v>1114</v>
      </c>
      <c r="B509" s="139" t="s">
        <v>1377</v>
      </c>
      <c r="C509" s="139" t="s">
        <v>1397</v>
      </c>
      <c r="D509" s="139" t="s">
        <v>1398</v>
      </c>
      <c r="E509" s="139" t="s">
        <v>1411</v>
      </c>
      <c r="F509" s="139" t="s">
        <v>1400</v>
      </c>
      <c r="G509" s="140">
        <v>-632668.37</v>
      </c>
      <c r="H509" s="162">
        <v>17</v>
      </c>
      <c r="J509" s="149"/>
      <c r="K509" s="149"/>
    </row>
    <row r="510" spans="1:11" ht="21" hidden="1" x14ac:dyDescent="0.2">
      <c r="A510" s="139" t="s">
        <v>1114</v>
      </c>
      <c r="B510" s="139" t="s">
        <v>1377</v>
      </c>
      <c r="C510" s="139" t="s">
        <v>1397</v>
      </c>
      <c r="D510" s="139" t="s">
        <v>1412</v>
      </c>
      <c r="E510" s="139" t="s">
        <v>1411</v>
      </c>
      <c r="F510" s="139" t="s">
        <v>1400</v>
      </c>
      <c r="G510" s="140">
        <v>-26583.74</v>
      </c>
      <c r="H510" s="162">
        <v>17</v>
      </c>
      <c r="J510" s="149"/>
      <c r="K510" s="149"/>
    </row>
    <row r="511" spans="1:11" ht="21" hidden="1" x14ac:dyDescent="0.2">
      <c r="A511" s="139" t="s">
        <v>1114</v>
      </c>
      <c r="B511" s="139" t="s">
        <v>1377</v>
      </c>
      <c r="C511" s="139" t="s">
        <v>1401</v>
      </c>
      <c r="D511" s="139" t="s">
        <v>1509</v>
      </c>
      <c r="E511" s="139" t="s">
        <v>1411</v>
      </c>
      <c r="F511" s="139" t="s">
        <v>1402</v>
      </c>
      <c r="G511" s="140">
        <v>-10142670.539999999</v>
      </c>
      <c r="J511" s="149"/>
      <c r="K511" s="149"/>
    </row>
    <row r="512" spans="1:11" ht="21" hidden="1" x14ac:dyDescent="0.2">
      <c r="A512" s="139" t="s">
        <v>1114</v>
      </c>
      <c r="B512" s="139" t="s">
        <v>1377</v>
      </c>
      <c r="C512" s="139" t="s">
        <v>1403</v>
      </c>
      <c r="D512" s="139" t="s">
        <v>1509</v>
      </c>
      <c r="E512" s="139" t="s">
        <v>1411</v>
      </c>
      <c r="F512" s="139" t="s">
        <v>1402</v>
      </c>
      <c r="G512" s="140">
        <v>-10421.5</v>
      </c>
      <c r="J512" s="149"/>
      <c r="K512" s="149"/>
    </row>
    <row r="513" spans="1:11" ht="21" hidden="1" x14ac:dyDescent="0.2">
      <c r="A513" s="139" t="s">
        <v>1116</v>
      </c>
      <c r="B513" s="139" t="s">
        <v>1377</v>
      </c>
      <c r="C513" s="139" t="s">
        <v>1397</v>
      </c>
      <c r="D513" s="139" t="s">
        <v>1398</v>
      </c>
      <c r="E513" s="139" t="s">
        <v>1414</v>
      </c>
      <c r="F513" s="139" t="s">
        <v>1400</v>
      </c>
      <c r="G513" s="140">
        <v>-123883.93</v>
      </c>
      <c r="H513" s="162">
        <v>17</v>
      </c>
      <c r="J513" s="149"/>
      <c r="K513" s="149"/>
    </row>
    <row r="514" spans="1:11" ht="21" hidden="1" x14ac:dyDescent="0.2">
      <c r="A514" s="139" t="s">
        <v>1116</v>
      </c>
      <c r="B514" s="139" t="s">
        <v>1377</v>
      </c>
      <c r="C514" s="139" t="s">
        <v>1401</v>
      </c>
      <c r="D514" s="139" t="s">
        <v>1509</v>
      </c>
      <c r="E514" s="139" t="s">
        <v>1414</v>
      </c>
      <c r="F514" s="139" t="s">
        <v>1402</v>
      </c>
      <c r="G514" s="140">
        <v>-1832139.35</v>
      </c>
      <c r="J514" s="149"/>
      <c r="K514" s="149"/>
    </row>
    <row r="515" spans="1:11" ht="21" hidden="1" x14ac:dyDescent="0.2">
      <c r="A515" s="139" t="s">
        <v>1117</v>
      </c>
      <c r="B515" s="139" t="s">
        <v>1377</v>
      </c>
      <c r="C515" s="139" t="s">
        <v>1397</v>
      </c>
      <c r="D515" s="139" t="s">
        <v>1398</v>
      </c>
      <c r="E515" s="139" t="s">
        <v>1415</v>
      </c>
      <c r="F515" s="139" t="s">
        <v>1400</v>
      </c>
      <c r="G515" s="140">
        <v>-627374.96</v>
      </c>
      <c r="H515" s="162">
        <v>17</v>
      </c>
      <c r="J515" s="149"/>
      <c r="K515" s="149"/>
    </row>
    <row r="516" spans="1:11" ht="21" hidden="1" x14ac:dyDescent="0.2">
      <c r="A516" s="139" t="s">
        <v>1117</v>
      </c>
      <c r="B516" s="139" t="s">
        <v>1377</v>
      </c>
      <c r="C516" s="139" t="s">
        <v>1416</v>
      </c>
      <c r="D516" s="139" t="s">
        <v>1417</v>
      </c>
      <c r="E516" s="139" t="s">
        <v>1415</v>
      </c>
      <c r="F516" s="139" t="s">
        <v>1402</v>
      </c>
      <c r="G516" s="140">
        <v>-1004717.34</v>
      </c>
      <c r="J516" s="149"/>
      <c r="K516" s="149"/>
    </row>
    <row r="517" spans="1:11" ht="21" hidden="1" x14ac:dyDescent="0.2">
      <c r="A517" s="139" t="s">
        <v>1117</v>
      </c>
      <c r="B517" s="139" t="s">
        <v>1377</v>
      </c>
      <c r="C517" s="139" t="s">
        <v>1401</v>
      </c>
      <c r="D517" s="139" t="s">
        <v>1418</v>
      </c>
      <c r="E517" s="139" t="s">
        <v>1415</v>
      </c>
      <c r="F517" s="139" t="s">
        <v>1402</v>
      </c>
      <c r="G517" s="140">
        <v>-669811.56000000006</v>
      </c>
      <c r="J517" s="149"/>
      <c r="K517" s="149"/>
    </row>
    <row r="518" spans="1:11" ht="21" hidden="1" x14ac:dyDescent="0.2">
      <c r="A518" s="139" t="s">
        <v>1117</v>
      </c>
      <c r="B518" s="139" t="s">
        <v>1377</v>
      </c>
      <c r="C518" s="139" t="s">
        <v>1449</v>
      </c>
      <c r="D518" s="139" t="s">
        <v>1450</v>
      </c>
      <c r="E518" s="139" t="s">
        <v>1415</v>
      </c>
      <c r="F518" s="139" t="s">
        <v>1402</v>
      </c>
      <c r="G518" s="140">
        <v>-180562.1</v>
      </c>
      <c r="J518" s="149"/>
      <c r="K518" s="149"/>
    </row>
    <row r="519" spans="1:11" ht="21" hidden="1" x14ac:dyDescent="0.2">
      <c r="A519" s="139" t="s">
        <v>1117</v>
      </c>
      <c r="B519" s="139" t="s">
        <v>1377</v>
      </c>
      <c r="C519" s="139" t="s">
        <v>1449</v>
      </c>
      <c r="D519" s="139" t="s">
        <v>1457</v>
      </c>
      <c r="E519" s="139" t="s">
        <v>1415</v>
      </c>
      <c r="F519" s="139" t="s">
        <v>1402</v>
      </c>
      <c r="G519" s="140">
        <v>-206177.85</v>
      </c>
      <c r="J519" s="149"/>
      <c r="K519" s="149"/>
    </row>
    <row r="520" spans="1:11" ht="21" hidden="1" x14ac:dyDescent="0.2">
      <c r="A520" s="139" t="s">
        <v>1117</v>
      </c>
      <c r="B520" s="139" t="s">
        <v>1377</v>
      </c>
      <c r="C520" s="139" t="s">
        <v>1401</v>
      </c>
      <c r="D520" s="139" t="s">
        <v>1509</v>
      </c>
      <c r="E520" s="139" t="s">
        <v>1415</v>
      </c>
      <c r="F520" s="139" t="s">
        <v>1402</v>
      </c>
      <c r="G520" s="140">
        <v>-3735045.18</v>
      </c>
      <c r="J520" s="149"/>
      <c r="K520" s="149"/>
    </row>
    <row r="521" spans="1:11" ht="21" hidden="1" x14ac:dyDescent="0.2">
      <c r="A521" s="139" t="s">
        <v>1117</v>
      </c>
      <c r="B521" s="139" t="s">
        <v>1377</v>
      </c>
      <c r="C521" s="139" t="s">
        <v>1501</v>
      </c>
      <c r="D521" s="139" t="s">
        <v>1509</v>
      </c>
      <c r="E521" s="139" t="s">
        <v>1415</v>
      </c>
      <c r="F521" s="139" t="s">
        <v>1407</v>
      </c>
      <c r="G521" s="140">
        <v>-40000</v>
      </c>
      <c r="J521" s="149"/>
      <c r="K521" s="149"/>
    </row>
    <row r="522" spans="1:11" ht="21" hidden="1" x14ac:dyDescent="0.2">
      <c r="A522" s="139" t="s">
        <v>1117</v>
      </c>
      <c r="B522" s="139" t="s">
        <v>1377</v>
      </c>
      <c r="C522" s="139" t="s">
        <v>1401</v>
      </c>
      <c r="D522" s="139" t="s">
        <v>1499</v>
      </c>
      <c r="E522" s="139" t="s">
        <v>1415</v>
      </c>
      <c r="F522" s="139" t="s">
        <v>1402</v>
      </c>
      <c r="G522" s="140">
        <v>-36597.599999999999</v>
      </c>
      <c r="J522" s="149"/>
      <c r="K522" s="149"/>
    </row>
    <row r="523" spans="1:11" ht="21" hidden="1" x14ac:dyDescent="0.2">
      <c r="A523" s="139" t="s">
        <v>1117</v>
      </c>
      <c r="B523" s="139" t="s">
        <v>1377</v>
      </c>
      <c r="C523" s="139" t="s">
        <v>1401</v>
      </c>
      <c r="D523" s="139" t="s">
        <v>1509</v>
      </c>
      <c r="E523" s="139" t="s">
        <v>1419</v>
      </c>
      <c r="F523" s="139" t="s">
        <v>1402</v>
      </c>
      <c r="G523" s="140">
        <v>-7641.77</v>
      </c>
      <c r="J523" s="149"/>
      <c r="K523" s="149"/>
    </row>
    <row r="524" spans="1:11" ht="21" hidden="1" x14ac:dyDescent="0.2">
      <c r="A524" s="139" t="s">
        <v>1117</v>
      </c>
      <c r="B524" s="139" t="s">
        <v>1377</v>
      </c>
      <c r="C524" s="139" t="s">
        <v>1401</v>
      </c>
      <c r="D524" s="139" t="s">
        <v>1499</v>
      </c>
      <c r="E524" s="139" t="s">
        <v>1419</v>
      </c>
      <c r="F524" s="139" t="s">
        <v>1402</v>
      </c>
      <c r="G524" s="140">
        <v>-10359</v>
      </c>
      <c r="J524" s="149"/>
      <c r="K524" s="149"/>
    </row>
    <row r="525" spans="1:11" ht="21" hidden="1" x14ac:dyDescent="0.2">
      <c r="A525" s="139" t="s">
        <v>962</v>
      </c>
      <c r="B525" s="139" t="s">
        <v>1377</v>
      </c>
      <c r="C525" s="139" t="s">
        <v>1420</v>
      </c>
      <c r="D525" s="139" t="s">
        <v>1464</v>
      </c>
      <c r="E525" s="139" t="s">
        <v>1422</v>
      </c>
      <c r="F525" s="139" t="s">
        <v>1407</v>
      </c>
      <c r="G525" s="140">
        <v>-200000</v>
      </c>
      <c r="J525" s="149"/>
      <c r="K525" s="149"/>
    </row>
    <row r="526" spans="1:11" ht="21" hidden="1" x14ac:dyDescent="0.2">
      <c r="A526" s="139" t="s">
        <v>962</v>
      </c>
      <c r="B526" s="139" t="s">
        <v>1377</v>
      </c>
      <c r="C526" s="139" t="s">
        <v>1449</v>
      </c>
      <c r="D526" s="139" t="s">
        <v>1450</v>
      </c>
      <c r="E526" s="139" t="s">
        <v>1440</v>
      </c>
      <c r="F526" s="139" t="s">
        <v>1402</v>
      </c>
      <c r="G526" s="140">
        <v>-6237.3</v>
      </c>
      <c r="J526" s="149"/>
      <c r="K526" s="149"/>
    </row>
    <row r="527" spans="1:11" ht="21" hidden="1" x14ac:dyDescent="0.2">
      <c r="A527" s="139" t="s">
        <v>962</v>
      </c>
      <c r="B527" s="139" t="s">
        <v>1377</v>
      </c>
      <c r="C527" s="139" t="s">
        <v>1401</v>
      </c>
      <c r="D527" s="139" t="s">
        <v>1509</v>
      </c>
      <c r="E527" s="139" t="s">
        <v>1467</v>
      </c>
      <c r="F527" s="139" t="s">
        <v>1402</v>
      </c>
      <c r="G527" s="140">
        <v>-60000</v>
      </c>
      <c r="J527" s="149"/>
      <c r="K527" s="149"/>
    </row>
    <row r="528" spans="1:11" ht="21" hidden="1" x14ac:dyDescent="0.2">
      <c r="A528" s="139" t="s">
        <v>962</v>
      </c>
      <c r="B528" s="139" t="s">
        <v>1377</v>
      </c>
      <c r="C528" s="139" t="s">
        <v>1449</v>
      </c>
      <c r="D528" s="139" t="s">
        <v>1450</v>
      </c>
      <c r="E528" s="139" t="s">
        <v>1423</v>
      </c>
      <c r="F528" s="139" t="s">
        <v>1402</v>
      </c>
      <c r="G528" s="140">
        <v>-790376.92</v>
      </c>
      <c r="J528" s="149"/>
      <c r="K528" s="149"/>
    </row>
    <row r="529" spans="1:11" ht="21" hidden="1" x14ac:dyDescent="0.2">
      <c r="A529" s="139" t="s">
        <v>962</v>
      </c>
      <c r="B529" s="139" t="s">
        <v>1377</v>
      </c>
      <c r="C529" s="139" t="s">
        <v>1401</v>
      </c>
      <c r="D529" s="139" t="s">
        <v>1509</v>
      </c>
      <c r="E529" s="139" t="s">
        <v>1423</v>
      </c>
      <c r="F529" s="139" t="s">
        <v>1402</v>
      </c>
      <c r="G529" s="140">
        <v>-202527.2</v>
      </c>
      <c r="J529" s="149"/>
      <c r="K529" s="149"/>
    </row>
    <row r="530" spans="1:11" ht="21" hidden="1" x14ac:dyDescent="0.2">
      <c r="A530" s="139" t="s">
        <v>962</v>
      </c>
      <c r="B530" s="139" t="s">
        <v>1377</v>
      </c>
      <c r="C530" s="139" t="s">
        <v>1401</v>
      </c>
      <c r="D530" s="139" t="s">
        <v>1509</v>
      </c>
      <c r="E530" s="139" t="s">
        <v>1424</v>
      </c>
      <c r="F530" s="139" t="s">
        <v>1402</v>
      </c>
      <c r="G530" s="140">
        <v>-195180</v>
      </c>
      <c r="J530" s="149"/>
      <c r="K530" s="149"/>
    </row>
    <row r="531" spans="1:11" ht="21" hidden="1" x14ac:dyDescent="0.2">
      <c r="A531" s="139" t="s">
        <v>964</v>
      </c>
      <c r="B531" s="139" t="s">
        <v>1377</v>
      </c>
      <c r="C531" s="139" t="s">
        <v>1397</v>
      </c>
      <c r="D531" s="139" t="s">
        <v>1398</v>
      </c>
      <c r="E531" s="139" t="s">
        <v>1425</v>
      </c>
      <c r="F531" s="139" t="s">
        <v>1400</v>
      </c>
      <c r="G531" s="140">
        <v>-2</v>
      </c>
      <c r="H531" s="162">
        <v>17</v>
      </c>
      <c r="J531" s="149"/>
      <c r="K531" s="149"/>
    </row>
    <row r="532" spans="1:11" ht="21" hidden="1" x14ac:dyDescent="0.2">
      <c r="A532" s="139" t="s">
        <v>964</v>
      </c>
      <c r="B532" s="139" t="s">
        <v>1377</v>
      </c>
      <c r="C532" s="139" t="s">
        <v>1401</v>
      </c>
      <c r="D532" s="139" t="s">
        <v>1509</v>
      </c>
      <c r="E532" s="139" t="s">
        <v>1425</v>
      </c>
      <c r="F532" s="139" t="s">
        <v>1402</v>
      </c>
      <c r="G532" s="140">
        <v>-16777991</v>
      </c>
      <c r="J532" s="149"/>
      <c r="K532" s="149"/>
    </row>
    <row r="533" spans="1:11" ht="21" hidden="1" x14ac:dyDescent="0.2">
      <c r="A533" s="139" t="s">
        <v>964</v>
      </c>
      <c r="B533" s="139" t="s">
        <v>1377</v>
      </c>
      <c r="C533" s="139" t="s">
        <v>1397</v>
      </c>
      <c r="D533" s="139" t="s">
        <v>1398</v>
      </c>
      <c r="E533" s="139" t="s">
        <v>1443</v>
      </c>
      <c r="F533" s="139" t="s">
        <v>1400</v>
      </c>
      <c r="G533" s="140">
        <v>-0.14000000000000001</v>
      </c>
      <c r="H533" s="162">
        <v>17</v>
      </c>
      <c r="J533" s="149"/>
      <c r="K533" s="149"/>
    </row>
    <row r="534" spans="1:11" ht="21" hidden="1" x14ac:dyDescent="0.2">
      <c r="A534" s="139" t="s">
        <v>964</v>
      </c>
      <c r="B534" s="139" t="s">
        <v>1377</v>
      </c>
      <c r="C534" s="139" t="s">
        <v>1397</v>
      </c>
      <c r="D534" s="139" t="s">
        <v>1398</v>
      </c>
      <c r="E534" s="139" t="s">
        <v>1469</v>
      </c>
      <c r="F534" s="139" t="s">
        <v>1400</v>
      </c>
      <c r="G534" s="140">
        <v>-711.63</v>
      </c>
      <c r="H534" s="162">
        <v>17</v>
      </c>
      <c r="J534" s="149"/>
      <c r="K534" s="149"/>
    </row>
    <row r="535" spans="1:11" ht="21" hidden="1" x14ac:dyDescent="0.2">
      <c r="A535" s="139" t="s">
        <v>964</v>
      </c>
      <c r="B535" s="139" t="s">
        <v>1377</v>
      </c>
      <c r="C535" s="139" t="s">
        <v>1397</v>
      </c>
      <c r="D535" s="139" t="s">
        <v>1398</v>
      </c>
      <c r="E535" s="139" t="s">
        <v>1427</v>
      </c>
      <c r="F535" s="139" t="s">
        <v>1400</v>
      </c>
      <c r="G535" s="140">
        <v>-132.76</v>
      </c>
      <c r="H535" s="162">
        <v>17</v>
      </c>
      <c r="J535" s="149"/>
      <c r="K535" s="149"/>
    </row>
    <row r="536" spans="1:11" ht="21" hidden="1" x14ac:dyDescent="0.2">
      <c r="A536" s="139" t="s">
        <v>964</v>
      </c>
      <c r="B536" s="139" t="s">
        <v>1377</v>
      </c>
      <c r="C536" s="139" t="s">
        <v>1397</v>
      </c>
      <c r="D536" s="139" t="s">
        <v>1398</v>
      </c>
      <c r="E536" s="139" t="s">
        <v>1468</v>
      </c>
      <c r="F536" s="139" t="s">
        <v>1400</v>
      </c>
      <c r="G536" s="140">
        <v>-1000</v>
      </c>
      <c r="H536" s="162">
        <v>17</v>
      </c>
      <c r="J536" s="149"/>
      <c r="K536" s="149"/>
    </row>
    <row r="537" spans="1:11" ht="21" hidden="1" x14ac:dyDescent="0.2">
      <c r="A537" s="139" t="s">
        <v>1118</v>
      </c>
      <c r="B537" s="139" t="s">
        <v>1377</v>
      </c>
      <c r="C537" s="139" t="s">
        <v>1397</v>
      </c>
      <c r="D537" s="139" t="s">
        <v>1398</v>
      </c>
      <c r="E537" s="139" t="s">
        <v>1428</v>
      </c>
      <c r="F537" s="139" t="s">
        <v>1400</v>
      </c>
      <c r="G537" s="140">
        <v>-16238</v>
      </c>
      <c r="H537" s="162">
        <v>17</v>
      </c>
      <c r="J537" s="149"/>
      <c r="K537" s="149"/>
    </row>
    <row r="538" spans="1:11" ht="21" hidden="1" x14ac:dyDescent="0.2">
      <c r="A538" s="139" t="s">
        <v>1118</v>
      </c>
      <c r="B538" s="139" t="s">
        <v>1377</v>
      </c>
      <c r="C538" s="139" t="s">
        <v>1397</v>
      </c>
      <c r="D538" s="139" t="s">
        <v>1436</v>
      </c>
      <c r="E538" s="139" t="s">
        <v>1428</v>
      </c>
      <c r="F538" s="139" t="s">
        <v>1400</v>
      </c>
      <c r="G538" s="140">
        <v>-49000</v>
      </c>
      <c r="H538" s="162">
        <v>17</v>
      </c>
      <c r="J538" s="149"/>
      <c r="K538" s="149"/>
    </row>
    <row r="539" spans="1:11" ht="21" hidden="1" x14ac:dyDescent="0.2">
      <c r="A539" s="139" t="s">
        <v>1118</v>
      </c>
      <c r="B539" s="139" t="s">
        <v>1377</v>
      </c>
      <c r="C539" s="139" t="s">
        <v>1449</v>
      </c>
      <c r="D539" s="139" t="s">
        <v>1450</v>
      </c>
      <c r="E539" s="139" t="s">
        <v>1428</v>
      </c>
      <c r="F539" s="139" t="s">
        <v>1402</v>
      </c>
      <c r="G539" s="140">
        <v>-25900117.899999999</v>
      </c>
      <c r="J539" s="149"/>
      <c r="K539" s="149"/>
    </row>
    <row r="540" spans="1:11" ht="21" hidden="1" x14ac:dyDescent="0.2">
      <c r="A540" s="139" t="s">
        <v>1118</v>
      </c>
      <c r="B540" s="139" t="s">
        <v>1377</v>
      </c>
      <c r="C540" s="139" t="s">
        <v>1449</v>
      </c>
      <c r="D540" s="139" t="s">
        <v>1457</v>
      </c>
      <c r="E540" s="139" t="s">
        <v>1428</v>
      </c>
      <c r="F540" s="139" t="s">
        <v>1402</v>
      </c>
      <c r="G540" s="140">
        <v>-20000</v>
      </c>
      <c r="J540" s="149"/>
      <c r="K540" s="149"/>
    </row>
    <row r="541" spans="1:11" ht="21" hidden="1" x14ac:dyDescent="0.2">
      <c r="A541" s="139" t="s">
        <v>1118</v>
      </c>
      <c r="B541" s="139" t="s">
        <v>1377</v>
      </c>
      <c r="C541" s="139" t="s">
        <v>1458</v>
      </c>
      <c r="D541" s="139" t="s">
        <v>1509</v>
      </c>
      <c r="E541" s="139" t="s">
        <v>1428</v>
      </c>
      <c r="F541" s="139" t="s">
        <v>1407</v>
      </c>
      <c r="G541" s="140">
        <v>-274000</v>
      </c>
      <c r="J541" s="149"/>
      <c r="K541" s="149"/>
    </row>
    <row r="542" spans="1:11" ht="21" hidden="1" x14ac:dyDescent="0.2">
      <c r="A542" s="139" t="s">
        <v>1118</v>
      </c>
      <c r="B542" s="139" t="s">
        <v>1377</v>
      </c>
      <c r="C542" s="139" t="s">
        <v>1501</v>
      </c>
      <c r="D542" s="139" t="s">
        <v>1509</v>
      </c>
      <c r="E542" s="139" t="s">
        <v>1428</v>
      </c>
      <c r="F542" s="139" t="s">
        <v>1407</v>
      </c>
      <c r="G542" s="140">
        <v>-938340.44</v>
      </c>
      <c r="J542" s="149"/>
      <c r="K542" s="149"/>
    </row>
    <row r="543" spans="1:11" ht="21" x14ac:dyDescent="0.2">
      <c r="A543" s="139" t="s">
        <v>1118</v>
      </c>
      <c r="B543" s="139" t="s">
        <v>1377</v>
      </c>
      <c r="C543" s="139" t="s">
        <v>1449</v>
      </c>
      <c r="D543" s="139" t="s">
        <v>1450</v>
      </c>
      <c r="E543" s="139" t="s">
        <v>1430</v>
      </c>
      <c r="F543" s="139" t="s">
        <v>1402</v>
      </c>
      <c r="G543" s="140">
        <v>-5940</v>
      </c>
      <c r="J543" s="149"/>
      <c r="K543" s="149"/>
    </row>
    <row r="544" spans="1:11" ht="21" x14ac:dyDescent="0.2">
      <c r="A544" s="139" t="s">
        <v>1118</v>
      </c>
      <c r="B544" s="139" t="s">
        <v>1377</v>
      </c>
      <c r="C544" s="139" t="s">
        <v>1401</v>
      </c>
      <c r="D544" s="139" t="s">
        <v>1509</v>
      </c>
      <c r="E544" s="139" t="s">
        <v>1431</v>
      </c>
      <c r="F544" s="139" t="s">
        <v>1402</v>
      </c>
      <c r="G544" s="140">
        <v>-69484</v>
      </c>
      <c r="J544" s="149"/>
      <c r="K544" s="149"/>
    </row>
    <row r="545" spans="1:11" ht="21" x14ac:dyDescent="0.2">
      <c r="A545" s="139" t="s">
        <v>1118</v>
      </c>
      <c r="B545" s="139" t="s">
        <v>1377</v>
      </c>
      <c r="C545" s="139" t="s">
        <v>1397</v>
      </c>
      <c r="D545" s="139" t="s">
        <v>1436</v>
      </c>
      <c r="E545" s="139" t="s">
        <v>1438</v>
      </c>
      <c r="F545" s="139" t="s">
        <v>1400</v>
      </c>
      <c r="G545" s="140">
        <v>-27891</v>
      </c>
      <c r="H545" s="162">
        <v>17</v>
      </c>
      <c r="J545" s="149"/>
      <c r="K545" s="149"/>
    </row>
    <row r="546" spans="1:11" ht="21" x14ac:dyDescent="0.2">
      <c r="A546" s="139" t="s">
        <v>1118</v>
      </c>
      <c r="B546" s="139" t="s">
        <v>1377</v>
      </c>
      <c r="C546" s="139" t="s">
        <v>1449</v>
      </c>
      <c r="D546" s="139" t="s">
        <v>1450</v>
      </c>
      <c r="E546" s="139" t="s">
        <v>1438</v>
      </c>
      <c r="F546" s="139" t="s">
        <v>1402</v>
      </c>
      <c r="G546" s="140">
        <v>-50301</v>
      </c>
      <c r="J546" s="149"/>
      <c r="K546" s="149"/>
    </row>
    <row r="547" spans="1:11" ht="21" x14ac:dyDescent="0.2">
      <c r="A547" s="139" t="s">
        <v>1118</v>
      </c>
      <c r="B547" s="139" t="s">
        <v>1377</v>
      </c>
      <c r="C547" s="139" t="s">
        <v>1397</v>
      </c>
      <c r="D547" s="139" t="s">
        <v>1398</v>
      </c>
      <c r="E547" s="139" t="s">
        <v>1432</v>
      </c>
      <c r="F547" s="139" t="s">
        <v>1400</v>
      </c>
      <c r="G547" s="140">
        <v>-129911.89</v>
      </c>
      <c r="H547" s="162">
        <v>17</v>
      </c>
      <c r="J547" s="149"/>
      <c r="K547" s="149"/>
    </row>
    <row r="548" spans="1:11" ht="21" x14ac:dyDescent="0.2">
      <c r="A548" s="139" t="s">
        <v>1118</v>
      </c>
      <c r="B548" s="139" t="s">
        <v>1377</v>
      </c>
      <c r="C548" s="139" t="s">
        <v>1397</v>
      </c>
      <c r="D548" s="139" t="s">
        <v>1433</v>
      </c>
      <c r="E548" s="139" t="s">
        <v>1432</v>
      </c>
      <c r="F548" s="139" t="s">
        <v>1400</v>
      </c>
      <c r="G548" s="140">
        <v>-22634.73</v>
      </c>
      <c r="H548" s="162">
        <v>17</v>
      </c>
      <c r="J548" s="149"/>
      <c r="K548" s="149"/>
    </row>
    <row r="549" spans="1:11" ht="21" x14ac:dyDescent="0.2">
      <c r="A549" s="139" t="s">
        <v>1118</v>
      </c>
      <c r="B549" s="139" t="s">
        <v>1377</v>
      </c>
      <c r="C549" s="139" t="s">
        <v>1397</v>
      </c>
      <c r="D549" s="139" t="s">
        <v>1437</v>
      </c>
      <c r="E549" s="139" t="s">
        <v>1432</v>
      </c>
      <c r="F549" s="139" t="s">
        <v>1400</v>
      </c>
      <c r="G549" s="140">
        <v>-236.2</v>
      </c>
      <c r="H549" s="162">
        <v>19</v>
      </c>
      <c r="J549" s="149"/>
      <c r="K549" s="149"/>
    </row>
    <row r="550" spans="1:11" ht="21" x14ac:dyDescent="0.2">
      <c r="A550" s="139" t="s">
        <v>1118</v>
      </c>
      <c r="B550" s="139" t="s">
        <v>1377</v>
      </c>
      <c r="C550" s="139" t="s">
        <v>1397</v>
      </c>
      <c r="D550" s="139" t="s">
        <v>1436</v>
      </c>
      <c r="E550" s="139" t="s">
        <v>1432</v>
      </c>
      <c r="F550" s="139" t="s">
        <v>1400</v>
      </c>
      <c r="G550" s="140">
        <v>-41705.68</v>
      </c>
      <c r="H550" s="162">
        <v>17</v>
      </c>
      <c r="J550" s="149"/>
      <c r="K550" s="149"/>
    </row>
    <row r="551" spans="1:11" ht="21" x14ac:dyDescent="0.2">
      <c r="A551" s="139" t="s">
        <v>1118</v>
      </c>
      <c r="B551" s="139" t="s">
        <v>1377</v>
      </c>
      <c r="C551" s="139" t="s">
        <v>1449</v>
      </c>
      <c r="D551" s="139" t="s">
        <v>1450</v>
      </c>
      <c r="E551" s="139" t="s">
        <v>1432</v>
      </c>
      <c r="F551" s="139" t="s">
        <v>1402</v>
      </c>
      <c r="G551" s="140">
        <v>-910740</v>
      </c>
      <c r="J551" s="149"/>
      <c r="K551" s="149"/>
    </row>
    <row r="552" spans="1:11" ht="21" x14ac:dyDescent="0.2">
      <c r="A552" s="139" t="s">
        <v>1118</v>
      </c>
      <c r="B552" s="139" t="s">
        <v>1377</v>
      </c>
      <c r="C552" s="139" t="s">
        <v>1449</v>
      </c>
      <c r="D552" s="139" t="s">
        <v>1457</v>
      </c>
      <c r="E552" s="139" t="s">
        <v>1432</v>
      </c>
      <c r="F552" s="139" t="s">
        <v>1402</v>
      </c>
      <c r="G552" s="140">
        <v>-326406.71000000002</v>
      </c>
      <c r="J552" s="149"/>
      <c r="K552" s="149"/>
    </row>
    <row r="553" spans="1:11" ht="21" x14ac:dyDescent="0.2">
      <c r="A553" s="139" t="s">
        <v>1118</v>
      </c>
      <c r="B553" s="139" t="s">
        <v>1377</v>
      </c>
      <c r="C553" s="139" t="s">
        <v>1401</v>
      </c>
      <c r="D553" s="139" t="s">
        <v>1509</v>
      </c>
      <c r="E553" s="139" t="s">
        <v>1432</v>
      </c>
      <c r="F553" s="139" t="s">
        <v>1402</v>
      </c>
      <c r="G553" s="140">
        <v>-99140.1</v>
      </c>
      <c r="J553" s="149"/>
      <c r="K553" s="149"/>
    </row>
    <row r="554" spans="1:11" ht="21" x14ac:dyDescent="0.2">
      <c r="A554" s="139" t="s">
        <v>1118</v>
      </c>
      <c r="B554" s="139" t="s">
        <v>1377</v>
      </c>
      <c r="C554" s="139" t="s">
        <v>1401</v>
      </c>
      <c r="D554" s="139" t="s">
        <v>1499</v>
      </c>
      <c r="E554" s="139" t="s">
        <v>1432</v>
      </c>
      <c r="F554" s="139" t="s">
        <v>1402</v>
      </c>
      <c r="G554" s="140">
        <v>-31500</v>
      </c>
      <c r="J554" s="149"/>
      <c r="K554" s="149"/>
    </row>
    <row r="555" spans="1:11" ht="21" x14ac:dyDescent="0.2">
      <c r="A555" s="139" t="s">
        <v>1118</v>
      </c>
      <c r="B555" s="139" t="s">
        <v>1377</v>
      </c>
      <c r="C555" s="139" t="s">
        <v>1449</v>
      </c>
      <c r="D555" s="139" t="s">
        <v>1450</v>
      </c>
      <c r="E555" s="139" t="s">
        <v>1434</v>
      </c>
      <c r="F555" s="139" t="s">
        <v>1402</v>
      </c>
      <c r="G555" s="140">
        <v>-36737.5</v>
      </c>
      <c r="J555" s="149"/>
      <c r="K555" s="149"/>
    </row>
    <row r="556" spans="1:11" hidden="1" x14ac:dyDescent="0.2">
      <c r="A556" s="139" t="s">
        <v>196</v>
      </c>
      <c r="B556" s="139" t="s">
        <v>1378</v>
      </c>
      <c r="C556" s="139" t="s">
        <v>1397</v>
      </c>
      <c r="D556" s="139" t="s">
        <v>1398</v>
      </c>
      <c r="E556" s="139" t="s">
        <v>1399</v>
      </c>
      <c r="F556" s="139" t="s">
        <v>1400</v>
      </c>
      <c r="G556" s="140">
        <v>-2959177.68</v>
      </c>
      <c r="H556" s="162">
        <v>17</v>
      </c>
      <c r="J556" s="149"/>
      <c r="K556" s="149"/>
    </row>
    <row r="557" spans="1:11" hidden="1" x14ac:dyDescent="0.2">
      <c r="A557" s="139" t="s">
        <v>196</v>
      </c>
      <c r="B557" s="139" t="s">
        <v>1378</v>
      </c>
      <c r="C557" s="139" t="s">
        <v>1453</v>
      </c>
      <c r="D557" s="139" t="s">
        <v>1454</v>
      </c>
      <c r="E557" s="139" t="s">
        <v>1399</v>
      </c>
      <c r="F557" s="139" t="s">
        <v>1407</v>
      </c>
      <c r="G557" s="140">
        <v>-408267.9</v>
      </c>
      <c r="J557" s="149"/>
      <c r="K557" s="149"/>
    </row>
    <row r="558" spans="1:11" hidden="1" x14ac:dyDescent="0.2">
      <c r="A558" s="139" t="s">
        <v>196</v>
      </c>
      <c r="B558" s="139" t="s">
        <v>1378</v>
      </c>
      <c r="C558" s="139" t="s">
        <v>1451</v>
      </c>
      <c r="D558" s="139" t="s">
        <v>1450</v>
      </c>
      <c r="E558" s="139" t="s">
        <v>1399</v>
      </c>
      <c r="F558" s="139" t="s">
        <v>1402</v>
      </c>
      <c r="G558" s="140">
        <v>-5986.01</v>
      </c>
      <c r="J558" s="149"/>
      <c r="K558" s="149"/>
    </row>
    <row r="559" spans="1:11" hidden="1" x14ac:dyDescent="0.2">
      <c r="A559" s="139" t="s">
        <v>196</v>
      </c>
      <c r="B559" s="139" t="s">
        <v>1378</v>
      </c>
      <c r="C559" s="139" t="s">
        <v>1449</v>
      </c>
      <c r="D559" s="139" t="s">
        <v>1450</v>
      </c>
      <c r="E559" s="139" t="s">
        <v>1399</v>
      </c>
      <c r="F559" s="139" t="s">
        <v>1402</v>
      </c>
      <c r="G559" s="140">
        <v>-118878405.70999999</v>
      </c>
      <c r="J559" s="149"/>
      <c r="K559" s="149"/>
    </row>
    <row r="560" spans="1:11" hidden="1" x14ac:dyDescent="0.2">
      <c r="A560" s="139" t="s">
        <v>196</v>
      </c>
      <c r="B560" s="139" t="s">
        <v>1378</v>
      </c>
      <c r="C560" s="139" t="s">
        <v>1401</v>
      </c>
      <c r="D560" s="139" t="s">
        <v>1509</v>
      </c>
      <c r="E560" s="139" t="s">
        <v>1399</v>
      </c>
      <c r="F560" s="139" t="s">
        <v>1402</v>
      </c>
      <c r="G560" s="140">
        <v>-824100.9</v>
      </c>
      <c r="J560" s="149"/>
      <c r="K560" s="149"/>
    </row>
    <row r="561" spans="1:11" hidden="1" x14ac:dyDescent="0.2">
      <c r="A561" s="139" t="s">
        <v>196</v>
      </c>
      <c r="B561" s="139" t="s">
        <v>1378</v>
      </c>
      <c r="C561" s="139" t="s">
        <v>1452</v>
      </c>
      <c r="D561" s="139" t="s">
        <v>1510</v>
      </c>
      <c r="E561" s="139" t="s">
        <v>1399</v>
      </c>
      <c r="F561" s="139" t="s">
        <v>1407</v>
      </c>
      <c r="G561" s="140">
        <v>-5600561.46</v>
      </c>
      <c r="J561" s="149"/>
      <c r="K561" s="149"/>
    </row>
    <row r="562" spans="1:11" hidden="1" x14ac:dyDescent="0.2">
      <c r="A562" s="139" t="s">
        <v>196</v>
      </c>
      <c r="B562" s="139" t="s">
        <v>1378</v>
      </c>
      <c r="C562" s="139" t="s">
        <v>1511</v>
      </c>
      <c r="D562" s="139" t="s">
        <v>1512</v>
      </c>
      <c r="E562" s="139" t="s">
        <v>1399</v>
      </c>
      <c r="F562" s="139" t="s">
        <v>1407</v>
      </c>
      <c r="G562" s="140">
        <v>-34510.639999999999</v>
      </c>
      <c r="J562" s="149"/>
      <c r="K562" s="149"/>
    </row>
    <row r="563" spans="1:11" hidden="1" x14ac:dyDescent="0.2">
      <c r="A563" s="139" t="s">
        <v>196</v>
      </c>
      <c r="B563" s="139" t="s">
        <v>1378</v>
      </c>
      <c r="C563" s="139" t="s">
        <v>1397</v>
      </c>
      <c r="D563" s="139" t="s">
        <v>1398</v>
      </c>
      <c r="E563" s="139" t="s">
        <v>1404</v>
      </c>
      <c r="F563" s="139" t="s">
        <v>1400</v>
      </c>
      <c r="G563" s="140">
        <v>-15000</v>
      </c>
      <c r="H563" s="162">
        <v>17</v>
      </c>
      <c r="J563" s="149"/>
      <c r="K563" s="149"/>
    </row>
    <row r="564" spans="1:11" hidden="1" x14ac:dyDescent="0.2">
      <c r="A564" s="139" t="s">
        <v>201</v>
      </c>
      <c r="B564" s="139" t="s">
        <v>1378</v>
      </c>
      <c r="C564" s="139" t="s">
        <v>1397</v>
      </c>
      <c r="D564" s="139" t="s">
        <v>1398</v>
      </c>
      <c r="E564" s="139" t="s">
        <v>1408</v>
      </c>
      <c r="F564" s="139" t="s">
        <v>1400</v>
      </c>
      <c r="G564" s="140">
        <v>-971527.11</v>
      </c>
      <c r="H564" s="162">
        <v>17</v>
      </c>
      <c r="J564" s="149"/>
      <c r="K564" s="149"/>
    </row>
    <row r="565" spans="1:11" hidden="1" x14ac:dyDescent="0.2">
      <c r="A565" s="139" t="s">
        <v>201</v>
      </c>
      <c r="B565" s="139" t="s">
        <v>1378</v>
      </c>
      <c r="C565" s="139" t="s">
        <v>1453</v>
      </c>
      <c r="D565" s="139" t="s">
        <v>1454</v>
      </c>
      <c r="E565" s="139" t="s">
        <v>1408</v>
      </c>
      <c r="F565" s="139" t="s">
        <v>1407</v>
      </c>
      <c r="G565" s="140">
        <v>-122610.45</v>
      </c>
      <c r="J565" s="149"/>
      <c r="K565" s="149"/>
    </row>
    <row r="566" spans="1:11" hidden="1" x14ac:dyDescent="0.2">
      <c r="A566" s="139" t="s">
        <v>201</v>
      </c>
      <c r="B566" s="139" t="s">
        <v>1378</v>
      </c>
      <c r="C566" s="139" t="s">
        <v>1449</v>
      </c>
      <c r="D566" s="139" t="s">
        <v>1450</v>
      </c>
      <c r="E566" s="139" t="s">
        <v>1408</v>
      </c>
      <c r="F566" s="139" t="s">
        <v>1402</v>
      </c>
      <c r="G566" s="140">
        <v>-35623725.020000003</v>
      </c>
      <c r="J566" s="149"/>
      <c r="K566" s="149"/>
    </row>
    <row r="567" spans="1:11" hidden="1" x14ac:dyDescent="0.2">
      <c r="A567" s="139" t="s">
        <v>201</v>
      </c>
      <c r="B567" s="139" t="s">
        <v>1378</v>
      </c>
      <c r="C567" s="139" t="s">
        <v>1401</v>
      </c>
      <c r="D567" s="139" t="s">
        <v>1509</v>
      </c>
      <c r="E567" s="139" t="s">
        <v>1408</v>
      </c>
      <c r="F567" s="139" t="s">
        <v>1402</v>
      </c>
      <c r="G567" s="140">
        <v>-310870.09999999998</v>
      </c>
      <c r="J567" s="149"/>
      <c r="K567" s="149"/>
    </row>
    <row r="568" spans="1:11" hidden="1" x14ac:dyDescent="0.2">
      <c r="A568" s="139" t="s">
        <v>201</v>
      </c>
      <c r="B568" s="139" t="s">
        <v>1378</v>
      </c>
      <c r="C568" s="139" t="s">
        <v>1452</v>
      </c>
      <c r="D568" s="139" t="s">
        <v>1510</v>
      </c>
      <c r="E568" s="139" t="s">
        <v>1408</v>
      </c>
      <c r="F568" s="139" t="s">
        <v>1407</v>
      </c>
      <c r="G568" s="140">
        <v>-1683320.63</v>
      </c>
      <c r="J568" s="149"/>
      <c r="K568" s="149"/>
    </row>
    <row r="569" spans="1:11" hidden="1" x14ac:dyDescent="0.2">
      <c r="A569" s="139" t="s">
        <v>201</v>
      </c>
      <c r="B569" s="139" t="s">
        <v>1378</v>
      </c>
      <c r="C569" s="139" t="s">
        <v>1511</v>
      </c>
      <c r="D569" s="139" t="s">
        <v>1512</v>
      </c>
      <c r="E569" s="139" t="s">
        <v>1408</v>
      </c>
      <c r="F569" s="139" t="s">
        <v>1407</v>
      </c>
      <c r="G569" s="140">
        <v>-10972.71</v>
      </c>
      <c r="J569" s="149"/>
      <c r="K569" s="149"/>
    </row>
    <row r="570" spans="1:11" hidden="1" x14ac:dyDescent="0.2">
      <c r="A570" s="139" t="s">
        <v>196</v>
      </c>
      <c r="B570" s="139" t="s">
        <v>1378</v>
      </c>
      <c r="C570" s="139" t="s">
        <v>1401</v>
      </c>
      <c r="D570" s="139" t="s">
        <v>1509</v>
      </c>
      <c r="E570" s="139" t="s">
        <v>1409</v>
      </c>
      <c r="F570" s="139" t="s">
        <v>1402</v>
      </c>
      <c r="G570" s="140">
        <v>-1881089.14</v>
      </c>
      <c r="J570" s="149"/>
      <c r="K570" s="149"/>
    </row>
    <row r="571" spans="1:11" hidden="1" x14ac:dyDescent="0.2">
      <c r="A571" s="139" t="s">
        <v>196</v>
      </c>
      <c r="B571" s="139" t="s">
        <v>1378</v>
      </c>
      <c r="C571" s="139" t="s">
        <v>1403</v>
      </c>
      <c r="D571" s="139" t="s">
        <v>1509</v>
      </c>
      <c r="E571" s="139" t="s">
        <v>1409</v>
      </c>
      <c r="F571" s="139" t="s">
        <v>1402</v>
      </c>
      <c r="G571" s="140">
        <v>-184032.7</v>
      </c>
      <c r="J571" s="149"/>
      <c r="K571" s="149"/>
    </row>
    <row r="572" spans="1:11" hidden="1" x14ac:dyDescent="0.2">
      <c r="A572" s="139" t="s">
        <v>1112</v>
      </c>
      <c r="B572" s="139" t="s">
        <v>1378</v>
      </c>
      <c r="C572" s="139" t="s">
        <v>1397</v>
      </c>
      <c r="D572" s="139" t="s">
        <v>1398</v>
      </c>
      <c r="E572" s="139" t="s">
        <v>1410</v>
      </c>
      <c r="F572" s="139" t="s">
        <v>1400</v>
      </c>
      <c r="G572" s="140">
        <v>-64702.59</v>
      </c>
      <c r="H572" s="162">
        <v>17</v>
      </c>
      <c r="J572" s="149"/>
      <c r="K572" s="149"/>
    </row>
    <row r="573" spans="1:11" hidden="1" x14ac:dyDescent="0.2">
      <c r="A573" s="139" t="s">
        <v>1112</v>
      </c>
      <c r="B573" s="139" t="s">
        <v>1378</v>
      </c>
      <c r="C573" s="139" t="s">
        <v>1401</v>
      </c>
      <c r="D573" s="139" t="s">
        <v>1509</v>
      </c>
      <c r="E573" s="139" t="s">
        <v>1410</v>
      </c>
      <c r="F573" s="139" t="s">
        <v>1402</v>
      </c>
      <c r="G573" s="140">
        <v>-76306.05</v>
      </c>
      <c r="J573" s="149"/>
      <c r="K573" s="149"/>
    </row>
    <row r="574" spans="1:11" hidden="1" x14ac:dyDescent="0.2">
      <c r="A574" s="139" t="s">
        <v>1114</v>
      </c>
      <c r="B574" s="139" t="s">
        <v>1378</v>
      </c>
      <c r="C574" s="139" t="s">
        <v>1397</v>
      </c>
      <c r="D574" s="139" t="s">
        <v>1398</v>
      </c>
      <c r="E574" s="139" t="s">
        <v>1411</v>
      </c>
      <c r="F574" s="139" t="s">
        <v>1400</v>
      </c>
      <c r="G574" s="140">
        <v>-1395439.67</v>
      </c>
      <c r="H574" s="162">
        <v>17</v>
      </c>
      <c r="J574" s="149"/>
      <c r="K574" s="149"/>
    </row>
    <row r="575" spans="1:11" hidden="1" x14ac:dyDescent="0.2">
      <c r="A575" s="139" t="s">
        <v>1114</v>
      </c>
      <c r="B575" s="139" t="s">
        <v>1378</v>
      </c>
      <c r="C575" s="139" t="s">
        <v>1397</v>
      </c>
      <c r="D575" s="139" t="s">
        <v>1412</v>
      </c>
      <c r="E575" s="139" t="s">
        <v>1411</v>
      </c>
      <c r="F575" s="139" t="s">
        <v>1400</v>
      </c>
      <c r="G575" s="140">
        <v>-17820.009999999998</v>
      </c>
      <c r="H575" s="162">
        <v>17</v>
      </c>
      <c r="J575" s="149"/>
      <c r="K575" s="149"/>
    </row>
    <row r="576" spans="1:11" hidden="1" x14ac:dyDescent="0.2">
      <c r="A576" s="139" t="s">
        <v>1114</v>
      </c>
      <c r="B576" s="139" t="s">
        <v>1378</v>
      </c>
      <c r="C576" s="139" t="s">
        <v>1397</v>
      </c>
      <c r="D576" s="139" t="s">
        <v>1433</v>
      </c>
      <c r="E576" s="139" t="s">
        <v>1411</v>
      </c>
      <c r="F576" s="139" t="s">
        <v>1400</v>
      </c>
      <c r="G576" s="140">
        <v>-13989.29</v>
      </c>
      <c r="H576" s="162">
        <v>17</v>
      </c>
      <c r="J576" s="149"/>
      <c r="K576" s="149"/>
    </row>
    <row r="577" spans="1:11" hidden="1" x14ac:dyDescent="0.2">
      <c r="A577" s="139" t="s">
        <v>1114</v>
      </c>
      <c r="B577" s="139" t="s">
        <v>1378</v>
      </c>
      <c r="C577" s="139" t="s">
        <v>1397</v>
      </c>
      <c r="D577" s="139" t="s">
        <v>1436</v>
      </c>
      <c r="E577" s="139" t="s">
        <v>1411</v>
      </c>
      <c r="F577" s="139" t="s">
        <v>1400</v>
      </c>
      <c r="G577" s="140">
        <v>-30661.8</v>
      </c>
      <c r="H577" s="162">
        <v>17</v>
      </c>
      <c r="J577" s="149"/>
      <c r="K577" s="149"/>
    </row>
    <row r="578" spans="1:11" hidden="1" x14ac:dyDescent="0.2">
      <c r="A578" s="139" t="s">
        <v>1114</v>
      </c>
      <c r="B578" s="139" t="s">
        <v>1378</v>
      </c>
      <c r="C578" s="139" t="s">
        <v>1401</v>
      </c>
      <c r="D578" s="139" t="s">
        <v>1509</v>
      </c>
      <c r="E578" s="139" t="s">
        <v>1411</v>
      </c>
      <c r="F578" s="139" t="s">
        <v>1402</v>
      </c>
      <c r="G578" s="140">
        <v>-5599390.2999999998</v>
      </c>
      <c r="J578" s="149"/>
      <c r="K578" s="149"/>
    </row>
    <row r="579" spans="1:11" hidden="1" x14ac:dyDescent="0.2">
      <c r="A579" s="139" t="s">
        <v>1114</v>
      </c>
      <c r="B579" s="139" t="s">
        <v>1378</v>
      </c>
      <c r="C579" s="139" t="s">
        <v>1403</v>
      </c>
      <c r="D579" s="139" t="s">
        <v>1509</v>
      </c>
      <c r="E579" s="139" t="s">
        <v>1411</v>
      </c>
      <c r="F579" s="139" t="s">
        <v>1402</v>
      </c>
      <c r="G579" s="140">
        <v>-19863.32</v>
      </c>
      <c r="J579" s="149"/>
      <c r="K579" s="149"/>
    </row>
    <row r="580" spans="1:11" hidden="1" x14ac:dyDescent="0.2">
      <c r="A580" s="139" t="s">
        <v>1116</v>
      </c>
      <c r="B580" s="139" t="s">
        <v>1378</v>
      </c>
      <c r="C580" s="139" t="s">
        <v>1397</v>
      </c>
      <c r="D580" s="139" t="s">
        <v>1398</v>
      </c>
      <c r="E580" s="139" t="s">
        <v>1414</v>
      </c>
      <c r="F580" s="139" t="s">
        <v>1400</v>
      </c>
      <c r="G580" s="140">
        <v>-188862.2</v>
      </c>
      <c r="H580" s="162">
        <v>17</v>
      </c>
      <c r="J580" s="149"/>
      <c r="K580" s="149"/>
    </row>
    <row r="581" spans="1:11" hidden="1" x14ac:dyDescent="0.2">
      <c r="A581" s="139" t="s">
        <v>1116</v>
      </c>
      <c r="B581" s="139" t="s">
        <v>1378</v>
      </c>
      <c r="C581" s="139" t="s">
        <v>1401</v>
      </c>
      <c r="D581" s="139" t="s">
        <v>1509</v>
      </c>
      <c r="E581" s="139" t="s">
        <v>1414</v>
      </c>
      <c r="F581" s="139" t="s">
        <v>1402</v>
      </c>
      <c r="G581" s="140">
        <v>-938581.4</v>
      </c>
      <c r="J581" s="149"/>
      <c r="K581" s="149"/>
    </row>
    <row r="582" spans="1:11" hidden="1" x14ac:dyDescent="0.2">
      <c r="A582" s="139" t="s">
        <v>1117</v>
      </c>
      <c r="B582" s="139" t="s">
        <v>1378</v>
      </c>
      <c r="C582" s="139" t="s">
        <v>1397</v>
      </c>
      <c r="D582" s="139" t="s">
        <v>1398</v>
      </c>
      <c r="E582" s="139" t="s">
        <v>1415</v>
      </c>
      <c r="F582" s="139" t="s">
        <v>1400</v>
      </c>
      <c r="G582" s="140">
        <v>-696434.03</v>
      </c>
      <c r="H582" s="162">
        <v>17</v>
      </c>
      <c r="J582" s="149"/>
      <c r="K582" s="149"/>
    </row>
    <row r="583" spans="1:11" hidden="1" x14ac:dyDescent="0.2">
      <c r="A583" s="139" t="s">
        <v>1117</v>
      </c>
      <c r="B583" s="139" t="s">
        <v>1378</v>
      </c>
      <c r="C583" s="139" t="s">
        <v>1416</v>
      </c>
      <c r="D583" s="139" t="s">
        <v>1417</v>
      </c>
      <c r="E583" s="139" t="s">
        <v>1415</v>
      </c>
      <c r="F583" s="139" t="s">
        <v>1402</v>
      </c>
      <c r="G583" s="140">
        <v>-673959</v>
      </c>
      <c r="J583" s="149"/>
      <c r="K583" s="149"/>
    </row>
    <row r="584" spans="1:11" hidden="1" x14ac:dyDescent="0.2">
      <c r="A584" s="139" t="s">
        <v>1117</v>
      </c>
      <c r="B584" s="139" t="s">
        <v>1378</v>
      </c>
      <c r="C584" s="139" t="s">
        <v>1401</v>
      </c>
      <c r="D584" s="139" t="s">
        <v>1418</v>
      </c>
      <c r="E584" s="139" t="s">
        <v>1415</v>
      </c>
      <c r="F584" s="139" t="s">
        <v>1402</v>
      </c>
      <c r="G584" s="140">
        <v>-449306</v>
      </c>
      <c r="J584" s="149"/>
      <c r="K584" s="149"/>
    </row>
    <row r="585" spans="1:11" hidden="1" x14ac:dyDescent="0.2">
      <c r="A585" s="139" t="s">
        <v>1117</v>
      </c>
      <c r="B585" s="139" t="s">
        <v>1378</v>
      </c>
      <c r="C585" s="139" t="s">
        <v>1449</v>
      </c>
      <c r="D585" s="139" t="s">
        <v>1450</v>
      </c>
      <c r="E585" s="139" t="s">
        <v>1415</v>
      </c>
      <c r="F585" s="139" t="s">
        <v>1402</v>
      </c>
      <c r="G585" s="140">
        <v>-9116.5</v>
      </c>
      <c r="J585" s="149"/>
      <c r="K585" s="149"/>
    </row>
    <row r="586" spans="1:11" hidden="1" x14ac:dyDescent="0.2">
      <c r="A586" s="139" t="s">
        <v>1117</v>
      </c>
      <c r="B586" s="139" t="s">
        <v>1378</v>
      </c>
      <c r="C586" s="139" t="s">
        <v>1449</v>
      </c>
      <c r="D586" s="139" t="s">
        <v>1457</v>
      </c>
      <c r="E586" s="139" t="s">
        <v>1415</v>
      </c>
      <c r="F586" s="139" t="s">
        <v>1402</v>
      </c>
      <c r="G586" s="140">
        <v>-29793.29</v>
      </c>
      <c r="J586" s="149"/>
      <c r="K586" s="149"/>
    </row>
    <row r="587" spans="1:11" hidden="1" x14ac:dyDescent="0.2">
      <c r="A587" s="139" t="s">
        <v>1117</v>
      </c>
      <c r="B587" s="139" t="s">
        <v>1378</v>
      </c>
      <c r="C587" s="139" t="s">
        <v>1401</v>
      </c>
      <c r="D587" s="139" t="s">
        <v>1509</v>
      </c>
      <c r="E587" s="139" t="s">
        <v>1415</v>
      </c>
      <c r="F587" s="139" t="s">
        <v>1402</v>
      </c>
      <c r="G587" s="140">
        <v>-1812670.2</v>
      </c>
      <c r="J587" s="149"/>
      <c r="K587" s="149"/>
    </row>
    <row r="588" spans="1:11" hidden="1" x14ac:dyDescent="0.2">
      <c r="A588" s="139" t="s">
        <v>1117</v>
      </c>
      <c r="B588" s="139" t="s">
        <v>1378</v>
      </c>
      <c r="C588" s="139" t="s">
        <v>1401</v>
      </c>
      <c r="D588" s="139" t="s">
        <v>1499</v>
      </c>
      <c r="E588" s="139" t="s">
        <v>1415</v>
      </c>
      <c r="F588" s="139" t="s">
        <v>1402</v>
      </c>
      <c r="G588" s="140">
        <v>-36597.5</v>
      </c>
      <c r="J588" s="149"/>
      <c r="K588" s="149"/>
    </row>
    <row r="589" spans="1:11" hidden="1" x14ac:dyDescent="0.2">
      <c r="A589" s="139" t="s">
        <v>1117</v>
      </c>
      <c r="B589" s="139" t="s">
        <v>1378</v>
      </c>
      <c r="C589" s="139" t="s">
        <v>1401</v>
      </c>
      <c r="D589" s="139" t="s">
        <v>1509</v>
      </c>
      <c r="E589" s="139" t="s">
        <v>1419</v>
      </c>
      <c r="F589" s="139" t="s">
        <v>1402</v>
      </c>
      <c r="G589" s="140">
        <v>-2919.72</v>
      </c>
      <c r="J589" s="149"/>
      <c r="K589" s="149"/>
    </row>
    <row r="590" spans="1:11" hidden="1" x14ac:dyDescent="0.2">
      <c r="A590" s="139" t="s">
        <v>1117</v>
      </c>
      <c r="B590" s="139" t="s">
        <v>1378</v>
      </c>
      <c r="C590" s="139" t="s">
        <v>1401</v>
      </c>
      <c r="D590" s="139" t="s">
        <v>1499</v>
      </c>
      <c r="E590" s="139" t="s">
        <v>1419</v>
      </c>
      <c r="F590" s="139" t="s">
        <v>1402</v>
      </c>
      <c r="G590" s="140">
        <v>-7150</v>
      </c>
      <c r="J590" s="149"/>
      <c r="K590" s="149"/>
    </row>
    <row r="591" spans="1:11" hidden="1" x14ac:dyDescent="0.2">
      <c r="A591" s="139" t="s">
        <v>962</v>
      </c>
      <c r="B591" s="139" t="s">
        <v>1378</v>
      </c>
      <c r="C591" s="139" t="s">
        <v>1449</v>
      </c>
      <c r="D591" s="139" t="s">
        <v>1450</v>
      </c>
      <c r="E591" s="139" t="s">
        <v>1423</v>
      </c>
      <c r="F591" s="139" t="s">
        <v>1402</v>
      </c>
      <c r="G591" s="140">
        <v>-648345.51</v>
      </c>
      <c r="J591" s="149"/>
      <c r="K591" s="149"/>
    </row>
    <row r="592" spans="1:11" hidden="1" x14ac:dyDescent="0.2">
      <c r="A592" s="139" t="s">
        <v>962</v>
      </c>
      <c r="B592" s="139" t="s">
        <v>1378</v>
      </c>
      <c r="C592" s="139" t="s">
        <v>1401</v>
      </c>
      <c r="D592" s="139" t="s">
        <v>1509</v>
      </c>
      <c r="E592" s="139" t="s">
        <v>1423</v>
      </c>
      <c r="F592" s="139" t="s">
        <v>1402</v>
      </c>
      <c r="G592" s="140">
        <v>-155330.28</v>
      </c>
      <c r="J592" s="149"/>
      <c r="K592" s="149"/>
    </row>
    <row r="593" spans="1:11" hidden="1" x14ac:dyDescent="0.2">
      <c r="A593" s="139" t="s">
        <v>962</v>
      </c>
      <c r="B593" s="139" t="s">
        <v>1378</v>
      </c>
      <c r="C593" s="139" t="s">
        <v>1401</v>
      </c>
      <c r="D593" s="139" t="s">
        <v>1509</v>
      </c>
      <c r="E593" s="139" t="s">
        <v>1424</v>
      </c>
      <c r="F593" s="139" t="s">
        <v>1402</v>
      </c>
      <c r="G593" s="140">
        <v>-279497.75</v>
      </c>
      <c r="J593" s="149"/>
      <c r="K593" s="149"/>
    </row>
    <row r="594" spans="1:11" hidden="1" x14ac:dyDescent="0.2">
      <c r="A594" s="139" t="s">
        <v>964</v>
      </c>
      <c r="B594" s="139" t="s">
        <v>1378</v>
      </c>
      <c r="C594" s="139" t="s">
        <v>1397</v>
      </c>
      <c r="D594" s="139" t="s">
        <v>1398</v>
      </c>
      <c r="E594" s="139" t="s">
        <v>1425</v>
      </c>
      <c r="F594" s="139" t="s">
        <v>1400</v>
      </c>
      <c r="G594" s="140">
        <v>-63</v>
      </c>
      <c r="H594" s="162">
        <v>17</v>
      </c>
      <c r="J594" s="149"/>
      <c r="K594" s="149"/>
    </row>
    <row r="595" spans="1:11" hidden="1" x14ac:dyDescent="0.2">
      <c r="A595" s="139" t="s">
        <v>964</v>
      </c>
      <c r="B595" s="139" t="s">
        <v>1378</v>
      </c>
      <c r="C595" s="139" t="s">
        <v>1401</v>
      </c>
      <c r="D595" s="139" t="s">
        <v>1509</v>
      </c>
      <c r="E595" s="139" t="s">
        <v>1425</v>
      </c>
      <c r="F595" s="139" t="s">
        <v>1402</v>
      </c>
      <c r="G595" s="140">
        <v>-1630018</v>
      </c>
      <c r="J595" s="149"/>
      <c r="K595" s="149"/>
    </row>
    <row r="596" spans="1:11" hidden="1" x14ac:dyDescent="0.2">
      <c r="A596" s="139" t="s">
        <v>964</v>
      </c>
      <c r="B596" s="139" t="s">
        <v>1378</v>
      </c>
      <c r="C596" s="139" t="s">
        <v>1397</v>
      </c>
      <c r="D596" s="139" t="s">
        <v>1398</v>
      </c>
      <c r="E596" s="139" t="s">
        <v>1427</v>
      </c>
      <c r="F596" s="139" t="s">
        <v>1400</v>
      </c>
      <c r="G596" s="140">
        <v>-677.09</v>
      </c>
      <c r="H596" s="162">
        <v>17</v>
      </c>
      <c r="J596" s="149"/>
      <c r="K596" s="149"/>
    </row>
    <row r="597" spans="1:11" hidden="1" x14ac:dyDescent="0.2">
      <c r="A597" s="139" t="s">
        <v>1118</v>
      </c>
      <c r="B597" s="139" t="s">
        <v>1378</v>
      </c>
      <c r="C597" s="139" t="s">
        <v>1397</v>
      </c>
      <c r="D597" s="139" t="s">
        <v>1398</v>
      </c>
      <c r="E597" s="139" t="s">
        <v>1428</v>
      </c>
      <c r="F597" s="139" t="s">
        <v>1400</v>
      </c>
      <c r="G597" s="140">
        <v>-441506</v>
      </c>
      <c r="H597" s="162">
        <v>17</v>
      </c>
      <c r="J597" s="149"/>
      <c r="K597" s="149"/>
    </row>
    <row r="598" spans="1:11" hidden="1" x14ac:dyDescent="0.2">
      <c r="A598" s="139" t="s">
        <v>1118</v>
      </c>
      <c r="B598" s="139" t="s">
        <v>1378</v>
      </c>
      <c r="C598" s="139" t="s">
        <v>1449</v>
      </c>
      <c r="D598" s="139" t="s">
        <v>1450</v>
      </c>
      <c r="E598" s="139" t="s">
        <v>1428</v>
      </c>
      <c r="F598" s="139" t="s">
        <v>1402</v>
      </c>
      <c r="G598" s="140">
        <v>-8409246.6899999995</v>
      </c>
      <c r="J598" s="149"/>
      <c r="K598" s="149"/>
    </row>
    <row r="599" spans="1:11" x14ac:dyDescent="0.2">
      <c r="A599" s="139" t="s">
        <v>1118</v>
      </c>
      <c r="B599" s="139" t="s">
        <v>1378</v>
      </c>
      <c r="C599" s="139" t="s">
        <v>1401</v>
      </c>
      <c r="D599" s="139" t="s">
        <v>1509</v>
      </c>
      <c r="E599" s="139" t="s">
        <v>1431</v>
      </c>
      <c r="F599" s="139" t="s">
        <v>1402</v>
      </c>
      <c r="G599" s="140">
        <v>-114000</v>
      </c>
      <c r="J599" s="149"/>
      <c r="K599" s="149"/>
    </row>
    <row r="600" spans="1:11" x14ac:dyDescent="0.2">
      <c r="A600" s="139" t="s">
        <v>1118</v>
      </c>
      <c r="B600" s="139" t="s">
        <v>1378</v>
      </c>
      <c r="C600" s="139" t="s">
        <v>1397</v>
      </c>
      <c r="D600" s="139" t="s">
        <v>1398</v>
      </c>
      <c r="E600" s="139" t="s">
        <v>1432</v>
      </c>
      <c r="F600" s="139" t="s">
        <v>1400</v>
      </c>
      <c r="G600" s="140">
        <v>-420925.58</v>
      </c>
      <c r="H600" s="162">
        <v>17</v>
      </c>
      <c r="J600" s="149"/>
      <c r="K600" s="149"/>
    </row>
    <row r="601" spans="1:11" x14ac:dyDescent="0.2">
      <c r="A601" s="139" t="s">
        <v>1118</v>
      </c>
      <c r="B601" s="139" t="s">
        <v>1378</v>
      </c>
      <c r="C601" s="139" t="s">
        <v>1449</v>
      </c>
      <c r="D601" s="139" t="s">
        <v>1450</v>
      </c>
      <c r="E601" s="139" t="s">
        <v>1432</v>
      </c>
      <c r="F601" s="139" t="s">
        <v>1402</v>
      </c>
      <c r="G601" s="140">
        <v>-205680</v>
      </c>
      <c r="J601" s="149"/>
      <c r="K601" s="149"/>
    </row>
    <row r="602" spans="1:11" x14ac:dyDescent="0.2">
      <c r="A602" s="139" t="s">
        <v>1118</v>
      </c>
      <c r="B602" s="139" t="s">
        <v>1378</v>
      </c>
      <c r="C602" s="139" t="s">
        <v>1449</v>
      </c>
      <c r="D602" s="139" t="s">
        <v>1457</v>
      </c>
      <c r="E602" s="139" t="s">
        <v>1432</v>
      </c>
      <c r="F602" s="139" t="s">
        <v>1402</v>
      </c>
      <c r="G602" s="140">
        <v>-420206.71</v>
      </c>
      <c r="J602" s="149"/>
      <c r="K602" s="149"/>
    </row>
    <row r="603" spans="1:11" x14ac:dyDescent="0.2">
      <c r="A603" s="139" t="s">
        <v>1118</v>
      </c>
      <c r="B603" s="139" t="s">
        <v>1378</v>
      </c>
      <c r="C603" s="139" t="s">
        <v>1401</v>
      </c>
      <c r="D603" s="139" t="s">
        <v>1509</v>
      </c>
      <c r="E603" s="139" t="s">
        <v>1432</v>
      </c>
      <c r="F603" s="139" t="s">
        <v>1402</v>
      </c>
      <c r="G603" s="140">
        <v>-127140</v>
      </c>
      <c r="J603" s="149"/>
      <c r="K603" s="149"/>
    </row>
    <row r="604" spans="1:11" x14ac:dyDescent="0.2">
      <c r="A604" s="139" t="s">
        <v>1118</v>
      </c>
      <c r="B604" s="139" t="s">
        <v>1378</v>
      </c>
      <c r="C604" s="139" t="s">
        <v>1401</v>
      </c>
      <c r="D604" s="139" t="s">
        <v>1499</v>
      </c>
      <c r="E604" s="139" t="s">
        <v>1432</v>
      </c>
      <c r="F604" s="139" t="s">
        <v>1402</v>
      </c>
      <c r="G604" s="140">
        <v>-20000</v>
      </c>
      <c r="J604" s="149"/>
      <c r="K604" s="149"/>
    </row>
    <row r="605" spans="1:11" x14ac:dyDescent="0.2">
      <c r="A605" s="139" t="s">
        <v>1118</v>
      </c>
      <c r="B605" s="139" t="s">
        <v>1378</v>
      </c>
      <c r="C605" s="139" t="s">
        <v>1397</v>
      </c>
      <c r="D605" s="139" t="s">
        <v>1398</v>
      </c>
      <c r="E605" s="139" t="s">
        <v>1434</v>
      </c>
      <c r="F605" s="139" t="s">
        <v>1400</v>
      </c>
      <c r="G605" s="140">
        <v>-9460</v>
      </c>
      <c r="H605" s="162">
        <v>17</v>
      </c>
      <c r="J605" s="149"/>
      <c r="K605" s="149"/>
    </row>
    <row r="606" spans="1:11" x14ac:dyDescent="0.2">
      <c r="A606" s="139" t="s">
        <v>1118</v>
      </c>
      <c r="B606" s="139" t="s">
        <v>1378</v>
      </c>
      <c r="C606" s="139" t="s">
        <v>1449</v>
      </c>
      <c r="D606" s="139" t="s">
        <v>1450</v>
      </c>
      <c r="E606" s="139" t="s">
        <v>1434</v>
      </c>
      <c r="F606" s="139" t="s">
        <v>1402</v>
      </c>
      <c r="G606" s="140">
        <v>-50000</v>
      </c>
      <c r="J606" s="149"/>
      <c r="K606" s="149"/>
    </row>
    <row r="607" spans="1:11" x14ac:dyDescent="0.2">
      <c r="A607" s="139" t="s">
        <v>1118</v>
      </c>
      <c r="B607" s="139" t="s">
        <v>1378</v>
      </c>
      <c r="C607" s="139" t="s">
        <v>1397</v>
      </c>
      <c r="D607" s="139" t="s">
        <v>1470</v>
      </c>
      <c r="E607" s="139" t="s">
        <v>1434</v>
      </c>
      <c r="F607" s="139" t="s">
        <v>1400</v>
      </c>
      <c r="G607" s="140">
        <v>-50000</v>
      </c>
      <c r="H607" s="162">
        <v>11</v>
      </c>
      <c r="J607" s="149"/>
      <c r="K607" s="149"/>
    </row>
    <row r="608" spans="1:11" hidden="1" x14ac:dyDescent="0.2">
      <c r="A608" s="139" t="s">
        <v>196</v>
      </c>
      <c r="B608" s="139" t="s">
        <v>1379</v>
      </c>
      <c r="C608" s="139" t="s">
        <v>1397</v>
      </c>
      <c r="D608" s="139" t="s">
        <v>1398</v>
      </c>
      <c r="E608" s="139" t="s">
        <v>1399</v>
      </c>
      <c r="F608" s="139" t="s">
        <v>1400</v>
      </c>
      <c r="G608" s="140">
        <v>-809593.63</v>
      </c>
      <c r="H608" s="162">
        <v>17</v>
      </c>
      <c r="J608" s="149"/>
      <c r="K608" s="149"/>
    </row>
    <row r="609" spans="1:11" hidden="1" x14ac:dyDescent="0.2">
      <c r="A609" s="139" t="s">
        <v>196</v>
      </c>
      <c r="B609" s="139" t="s">
        <v>1379</v>
      </c>
      <c r="C609" s="139" t="s">
        <v>1453</v>
      </c>
      <c r="D609" s="139" t="s">
        <v>1454</v>
      </c>
      <c r="E609" s="139" t="s">
        <v>1399</v>
      </c>
      <c r="F609" s="139" t="s">
        <v>1407</v>
      </c>
      <c r="G609" s="140">
        <v>-450226.21</v>
      </c>
      <c r="J609" s="149"/>
      <c r="K609" s="149"/>
    </row>
    <row r="610" spans="1:11" hidden="1" x14ac:dyDescent="0.2">
      <c r="A610" s="139" t="s">
        <v>196</v>
      </c>
      <c r="B610" s="139" t="s">
        <v>1379</v>
      </c>
      <c r="C610" s="139" t="s">
        <v>1451</v>
      </c>
      <c r="D610" s="139" t="s">
        <v>1450</v>
      </c>
      <c r="E610" s="139" t="s">
        <v>1399</v>
      </c>
      <c r="F610" s="139" t="s">
        <v>1402</v>
      </c>
      <c r="G610" s="140">
        <v>-63202.75</v>
      </c>
      <c r="J610" s="149"/>
      <c r="K610" s="149"/>
    </row>
    <row r="611" spans="1:11" hidden="1" x14ac:dyDescent="0.2">
      <c r="A611" s="139" t="s">
        <v>196</v>
      </c>
      <c r="B611" s="139" t="s">
        <v>1379</v>
      </c>
      <c r="C611" s="139" t="s">
        <v>1449</v>
      </c>
      <c r="D611" s="139" t="s">
        <v>1450</v>
      </c>
      <c r="E611" s="139" t="s">
        <v>1399</v>
      </c>
      <c r="F611" s="139" t="s">
        <v>1402</v>
      </c>
      <c r="G611" s="140">
        <v>-109864680.69</v>
      </c>
      <c r="J611" s="149"/>
      <c r="K611" s="149"/>
    </row>
    <row r="612" spans="1:11" hidden="1" x14ac:dyDescent="0.2">
      <c r="A612" s="139" t="s">
        <v>196</v>
      </c>
      <c r="B612" s="139" t="s">
        <v>1379</v>
      </c>
      <c r="C612" s="139" t="s">
        <v>1401</v>
      </c>
      <c r="D612" s="139" t="s">
        <v>1509</v>
      </c>
      <c r="E612" s="139" t="s">
        <v>1399</v>
      </c>
      <c r="F612" s="139" t="s">
        <v>1402</v>
      </c>
      <c r="G612" s="140">
        <v>-622970.65</v>
      </c>
      <c r="J612" s="149"/>
      <c r="K612" s="149"/>
    </row>
    <row r="613" spans="1:11" hidden="1" x14ac:dyDescent="0.2">
      <c r="A613" s="139" t="s">
        <v>196</v>
      </c>
      <c r="B613" s="139" t="s">
        <v>1379</v>
      </c>
      <c r="C613" s="139" t="s">
        <v>1452</v>
      </c>
      <c r="D613" s="139" t="s">
        <v>1510</v>
      </c>
      <c r="E613" s="139" t="s">
        <v>1399</v>
      </c>
      <c r="F613" s="139" t="s">
        <v>1407</v>
      </c>
      <c r="G613" s="140">
        <v>-4955071.38</v>
      </c>
      <c r="J613" s="149"/>
      <c r="K613" s="149"/>
    </row>
    <row r="614" spans="1:11" hidden="1" x14ac:dyDescent="0.2">
      <c r="A614" s="139" t="s">
        <v>196</v>
      </c>
      <c r="B614" s="139" t="s">
        <v>1379</v>
      </c>
      <c r="C614" s="139" t="s">
        <v>1511</v>
      </c>
      <c r="D614" s="139" t="s">
        <v>1512</v>
      </c>
      <c r="E614" s="139" t="s">
        <v>1399</v>
      </c>
      <c r="F614" s="139" t="s">
        <v>1407</v>
      </c>
      <c r="G614" s="140">
        <v>-36544.6</v>
      </c>
      <c r="J614" s="149"/>
      <c r="K614" s="149"/>
    </row>
    <row r="615" spans="1:11" hidden="1" x14ac:dyDescent="0.2">
      <c r="A615" s="139" t="s">
        <v>196</v>
      </c>
      <c r="B615" s="139" t="s">
        <v>1379</v>
      </c>
      <c r="C615" s="139" t="s">
        <v>1397</v>
      </c>
      <c r="D615" s="139" t="s">
        <v>1398</v>
      </c>
      <c r="E615" s="139" t="s">
        <v>1404</v>
      </c>
      <c r="F615" s="139" t="s">
        <v>1400</v>
      </c>
      <c r="G615" s="140">
        <v>-8500</v>
      </c>
      <c r="H615" s="162">
        <v>17</v>
      </c>
      <c r="J615" s="149"/>
      <c r="K615" s="149"/>
    </row>
    <row r="616" spans="1:11" hidden="1" x14ac:dyDescent="0.2">
      <c r="A616" s="139" t="s">
        <v>201</v>
      </c>
      <c r="B616" s="139" t="s">
        <v>1379</v>
      </c>
      <c r="C616" s="139" t="s">
        <v>1397</v>
      </c>
      <c r="D616" s="139" t="s">
        <v>1398</v>
      </c>
      <c r="E616" s="139" t="s">
        <v>1408</v>
      </c>
      <c r="F616" s="139" t="s">
        <v>1400</v>
      </c>
      <c r="G616" s="140">
        <v>-228122.63</v>
      </c>
      <c r="H616" s="162">
        <v>17</v>
      </c>
      <c r="J616" s="149"/>
      <c r="K616" s="149"/>
    </row>
    <row r="617" spans="1:11" hidden="1" x14ac:dyDescent="0.2">
      <c r="A617" s="139" t="s">
        <v>201</v>
      </c>
      <c r="B617" s="139" t="s">
        <v>1379</v>
      </c>
      <c r="C617" s="139" t="s">
        <v>1453</v>
      </c>
      <c r="D617" s="139" t="s">
        <v>1454</v>
      </c>
      <c r="E617" s="139" t="s">
        <v>1408</v>
      </c>
      <c r="F617" s="139" t="s">
        <v>1407</v>
      </c>
      <c r="G617" s="140">
        <v>-135607.42000000001</v>
      </c>
      <c r="J617" s="149"/>
      <c r="K617" s="149"/>
    </row>
    <row r="618" spans="1:11" hidden="1" x14ac:dyDescent="0.2">
      <c r="A618" s="139" t="s">
        <v>201</v>
      </c>
      <c r="B618" s="139" t="s">
        <v>1379</v>
      </c>
      <c r="C618" s="139" t="s">
        <v>1449</v>
      </c>
      <c r="D618" s="139" t="s">
        <v>1450</v>
      </c>
      <c r="E618" s="139" t="s">
        <v>1408</v>
      </c>
      <c r="F618" s="139" t="s">
        <v>1402</v>
      </c>
      <c r="G618" s="140">
        <v>-32941577.510000002</v>
      </c>
      <c r="J618" s="149"/>
      <c r="K618" s="149"/>
    </row>
    <row r="619" spans="1:11" hidden="1" x14ac:dyDescent="0.2">
      <c r="A619" s="139" t="s">
        <v>201</v>
      </c>
      <c r="B619" s="139" t="s">
        <v>1379</v>
      </c>
      <c r="C619" s="139" t="s">
        <v>1401</v>
      </c>
      <c r="D619" s="139" t="s">
        <v>1509</v>
      </c>
      <c r="E619" s="139" t="s">
        <v>1408</v>
      </c>
      <c r="F619" s="139" t="s">
        <v>1402</v>
      </c>
      <c r="G619" s="140">
        <v>-451953.27</v>
      </c>
      <c r="J619" s="149"/>
      <c r="K619" s="149"/>
    </row>
    <row r="620" spans="1:11" hidden="1" x14ac:dyDescent="0.2">
      <c r="A620" s="139" t="s">
        <v>201</v>
      </c>
      <c r="B620" s="139" t="s">
        <v>1379</v>
      </c>
      <c r="C620" s="139" t="s">
        <v>1452</v>
      </c>
      <c r="D620" s="139" t="s">
        <v>1510</v>
      </c>
      <c r="E620" s="139" t="s">
        <v>1408</v>
      </c>
      <c r="F620" s="139" t="s">
        <v>1407</v>
      </c>
      <c r="G620" s="140">
        <v>-1493408.27</v>
      </c>
      <c r="J620" s="149"/>
      <c r="K620" s="149"/>
    </row>
    <row r="621" spans="1:11" hidden="1" x14ac:dyDescent="0.2">
      <c r="A621" s="139" t="s">
        <v>201</v>
      </c>
      <c r="B621" s="139" t="s">
        <v>1379</v>
      </c>
      <c r="C621" s="139" t="s">
        <v>1511</v>
      </c>
      <c r="D621" s="139" t="s">
        <v>1512</v>
      </c>
      <c r="E621" s="139" t="s">
        <v>1408</v>
      </c>
      <c r="F621" s="139" t="s">
        <v>1407</v>
      </c>
      <c r="G621" s="140">
        <v>-15535.4</v>
      </c>
      <c r="J621" s="149"/>
      <c r="K621" s="149"/>
    </row>
    <row r="622" spans="1:11" hidden="1" x14ac:dyDescent="0.2">
      <c r="A622" s="139" t="s">
        <v>196</v>
      </c>
      <c r="B622" s="139" t="s">
        <v>1379</v>
      </c>
      <c r="C622" s="139" t="s">
        <v>1397</v>
      </c>
      <c r="D622" s="139" t="s">
        <v>1398</v>
      </c>
      <c r="E622" s="139" t="s">
        <v>1409</v>
      </c>
      <c r="F622" s="139" t="s">
        <v>1400</v>
      </c>
      <c r="G622" s="140">
        <v>-20130</v>
      </c>
      <c r="H622" s="162">
        <v>17</v>
      </c>
      <c r="J622" s="149"/>
      <c r="K622" s="149"/>
    </row>
    <row r="623" spans="1:11" hidden="1" x14ac:dyDescent="0.2">
      <c r="A623" s="139" t="s">
        <v>196</v>
      </c>
      <c r="B623" s="139" t="s">
        <v>1379</v>
      </c>
      <c r="C623" s="139" t="s">
        <v>1401</v>
      </c>
      <c r="D623" s="139" t="s">
        <v>1509</v>
      </c>
      <c r="E623" s="139" t="s">
        <v>1409</v>
      </c>
      <c r="F623" s="139" t="s">
        <v>1402</v>
      </c>
      <c r="G623" s="140">
        <v>-2619940.9700000002</v>
      </c>
      <c r="J623" s="149"/>
      <c r="K623" s="149"/>
    </row>
    <row r="624" spans="1:11" hidden="1" x14ac:dyDescent="0.2">
      <c r="A624" s="139" t="s">
        <v>196</v>
      </c>
      <c r="B624" s="139" t="s">
        <v>1379</v>
      </c>
      <c r="C624" s="139" t="s">
        <v>1403</v>
      </c>
      <c r="D624" s="139" t="s">
        <v>1509</v>
      </c>
      <c r="E624" s="139" t="s">
        <v>1409</v>
      </c>
      <c r="F624" s="139" t="s">
        <v>1402</v>
      </c>
      <c r="G624" s="140">
        <v>-126557.21</v>
      </c>
      <c r="J624" s="149"/>
      <c r="K624" s="149"/>
    </row>
    <row r="625" spans="1:11" hidden="1" x14ac:dyDescent="0.2">
      <c r="A625" s="139" t="s">
        <v>1112</v>
      </c>
      <c r="B625" s="139" t="s">
        <v>1379</v>
      </c>
      <c r="C625" s="139" t="s">
        <v>1397</v>
      </c>
      <c r="D625" s="139" t="s">
        <v>1398</v>
      </c>
      <c r="E625" s="139" t="s">
        <v>1410</v>
      </c>
      <c r="F625" s="139" t="s">
        <v>1400</v>
      </c>
      <c r="G625" s="140">
        <v>-2974.24</v>
      </c>
      <c r="H625" s="162">
        <v>17</v>
      </c>
      <c r="J625" s="149"/>
      <c r="K625" s="149"/>
    </row>
    <row r="626" spans="1:11" hidden="1" x14ac:dyDescent="0.2">
      <c r="A626" s="139" t="s">
        <v>1112</v>
      </c>
      <c r="B626" s="139" t="s">
        <v>1379</v>
      </c>
      <c r="C626" s="139" t="s">
        <v>1401</v>
      </c>
      <c r="D626" s="139" t="s">
        <v>1509</v>
      </c>
      <c r="E626" s="139" t="s">
        <v>1410</v>
      </c>
      <c r="F626" s="139" t="s">
        <v>1402</v>
      </c>
      <c r="G626" s="140">
        <v>-83875.34</v>
      </c>
      <c r="J626" s="149"/>
      <c r="K626" s="149"/>
    </row>
    <row r="627" spans="1:11" hidden="1" x14ac:dyDescent="0.2">
      <c r="A627" s="139" t="s">
        <v>1114</v>
      </c>
      <c r="B627" s="139" t="s">
        <v>1379</v>
      </c>
      <c r="C627" s="139" t="s">
        <v>1397</v>
      </c>
      <c r="D627" s="139" t="s">
        <v>1398</v>
      </c>
      <c r="E627" s="139" t="s">
        <v>1411</v>
      </c>
      <c r="F627" s="139" t="s">
        <v>1400</v>
      </c>
      <c r="G627" s="140">
        <v>-46740.53</v>
      </c>
      <c r="H627" s="162">
        <v>17</v>
      </c>
      <c r="J627" s="149"/>
      <c r="K627" s="149"/>
    </row>
    <row r="628" spans="1:11" hidden="1" x14ac:dyDescent="0.2">
      <c r="A628" s="139" t="s">
        <v>1114</v>
      </c>
      <c r="B628" s="139" t="s">
        <v>1379</v>
      </c>
      <c r="C628" s="139" t="s">
        <v>1397</v>
      </c>
      <c r="D628" s="139" t="s">
        <v>1412</v>
      </c>
      <c r="E628" s="139" t="s">
        <v>1411</v>
      </c>
      <c r="F628" s="139" t="s">
        <v>1400</v>
      </c>
      <c r="G628" s="140">
        <v>-7195.08</v>
      </c>
      <c r="H628" s="162">
        <v>17</v>
      </c>
      <c r="J628" s="149"/>
      <c r="K628" s="149"/>
    </row>
    <row r="629" spans="1:11" hidden="1" x14ac:dyDescent="0.2">
      <c r="A629" s="139" t="s">
        <v>1114</v>
      </c>
      <c r="B629" s="139" t="s">
        <v>1379</v>
      </c>
      <c r="C629" s="139" t="s">
        <v>1401</v>
      </c>
      <c r="D629" s="139" t="s">
        <v>1509</v>
      </c>
      <c r="E629" s="139" t="s">
        <v>1411</v>
      </c>
      <c r="F629" s="139" t="s">
        <v>1402</v>
      </c>
      <c r="G629" s="140">
        <v>-8687468.5299999993</v>
      </c>
      <c r="J629" s="149"/>
      <c r="K629" s="149"/>
    </row>
    <row r="630" spans="1:11" hidden="1" x14ac:dyDescent="0.2">
      <c r="A630" s="139" t="s">
        <v>1114</v>
      </c>
      <c r="B630" s="139" t="s">
        <v>1379</v>
      </c>
      <c r="C630" s="139" t="s">
        <v>1403</v>
      </c>
      <c r="D630" s="139" t="s">
        <v>1509</v>
      </c>
      <c r="E630" s="139" t="s">
        <v>1411</v>
      </c>
      <c r="F630" s="139" t="s">
        <v>1402</v>
      </c>
      <c r="G630" s="140">
        <v>-27275.61</v>
      </c>
      <c r="J630" s="149"/>
      <c r="K630" s="149"/>
    </row>
    <row r="631" spans="1:11" hidden="1" x14ac:dyDescent="0.2">
      <c r="A631" s="139" t="s">
        <v>1115</v>
      </c>
      <c r="B631" s="139" t="s">
        <v>1379</v>
      </c>
      <c r="C631" s="139" t="s">
        <v>1401</v>
      </c>
      <c r="D631" s="139" t="s">
        <v>1509</v>
      </c>
      <c r="E631" s="139" t="s">
        <v>1413</v>
      </c>
      <c r="F631" s="139" t="s">
        <v>1402</v>
      </c>
      <c r="G631" s="140">
        <v>-5630.28</v>
      </c>
      <c r="J631" s="149"/>
      <c r="K631" s="149"/>
    </row>
    <row r="632" spans="1:11" hidden="1" x14ac:dyDescent="0.2">
      <c r="A632" s="139" t="s">
        <v>1116</v>
      </c>
      <c r="B632" s="139" t="s">
        <v>1379</v>
      </c>
      <c r="C632" s="139" t="s">
        <v>1397</v>
      </c>
      <c r="D632" s="139" t="s">
        <v>1398</v>
      </c>
      <c r="E632" s="139" t="s">
        <v>1414</v>
      </c>
      <c r="F632" s="139" t="s">
        <v>1400</v>
      </c>
      <c r="G632" s="140">
        <v>-98666.880000000005</v>
      </c>
      <c r="H632" s="162">
        <v>17</v>
      </c>
      <c r="J632" s="149"/>
      <c r="K632" s="149"/>
    </row>
    <row r="633" spans="1:11" hidden="1" x14ac:dyDescent="0.2">
      <c r="A633" s="139" t="s">
        <v>1116</v>
      </c>
      <c r="B633" s="139" t="s">
        <v>1379</v>
      </c>
      <c r="C633" s="139" t="s">
        <v>1401</v>
      </c>
      <c r="D633" s="139" t="s">
        <v>1509</v>
      </c>
      <c r="E633" s="139" t="s">
        <v>1414</v>
      </c>
      <c r="F633" s="139" t="s">
        <v>1402</v>
      </c>
      <c r="G633" s="140">
        <v>-1533581.32</v>
      </c>
      <c r="J633" s="149"/>
      <c r="K633" s="149"/>
    </row>
    <row r="634" spans="1:11" hidden="1" x14ac:dyDescent="0.2">
      <c r="A634" s="139" t="s">
        <v>1117</v>
      </c>
      <c r="B634" s="139" t="s">
        <v>1379</v>
      </c>
      <c r="C634" s="139" t="s">
        <v>1397</v>
      </c>
      <c r="D634" s="139" t="s">
        <v>1398</v>
      </c>
      <c r="E634" s="139" t="s">
        <v>1415</v>
      </c>
      <c r="F634" s="139" t="s">
        <v>1400</v>
      </c>
      <c r="G634" s="140">
        <v>-127217.79</v>
      </c>
      <c r="H634" s="162">
        <v>17</v>
      </c>
      <c r="J634" s="149"/>
      <c r="K634" s="149"/>
    </row>
    <row r="635" spans="1:11" hidden="1" x14ac:dyDescent="0.2">
      <c r="A635" s="139" t="s">
        <v>1117</v>
      </c>
      <c r="B635" s="139" t="s">
        <v>1379</v>
      </c>
      <c r="C635" s="139" t="s">
        <v>1416</v>
      </c>
      <c r="D635" s="139" t="s">
        <v>1417</v>
      </c>
      <c r="E635" s="139" t="s">
        <v>1415</v>
      </c>
      <c r="F635" s="139" t="s">
        <v>1402</v>
      </c>
      <c r="G635" s="140">
        <v>-565088.69999999995</v>
      </c>
      <c r="J635" s="149"/>
      <c r="K635" s="149"/>
    </row>
    <row r="636" spans="1:11" hidden="1" x14ac:dyDescent="0.2">
      <c r="A636" s="139" t="s">
        <v>1117</v>
      </c>
      <c r="B636" s="139" t="s">
        <v>1379</v>
      </c>
      <c r="C636" s="139" t="s">
        <v>1401</v>
      </c>
      <c r="D636" s="139" t="s">
        <v>1418</v>
      </c>
      <c r="E636" s="139" t="s">
        <v>1415</v>
      </c>
      <c r="F636" s="139" t="s">
        <v>1402</v>
      </c>
      <c r="G636" s="140">
        <v>-376725.8</v>
      </c>
      <c r="J636" s="149"/>
      <c r="K636" s="149"/>
    </row>
    <row r="637" spans="1:11" hidden="1" x14ac:dyDescent="0.2">
      <c r="A637" s="139" t="s">
        <v>1117</v>
      </c>
      <c r="B637" s="139" t="s">
        <v>1379</v>
      </c>
      <c r="C637" s="139" t="s">
        <v>1449</v>
      </c>
      <c r="D637" s="139" t="s">
        <v>1450</v>
      </c>
      <c r="E637" s="139" t="s">
        <v>1415</v>
      </c>
      <c r="F637" s="139" t="s">
        <v>1402</v>
      </c>
      <c r="G637" s="140">
        <v>-10076.5</v>
      </c>
      <c r="J637" s="149"/>
      <c r="K637" s="149"/>
    </row>
    <row r="638" spans="1:11" hidden="1" x14ac:dyDescent="0.2">
      <c r="A638" s="139" t="s">
        <v>1117</v>
      </c>
      <c r="B638" s="139" t="s">
        <v>1379</v>
      </c>
      <c r="C638" s="139" t="s">
        <v>1449</v>
      </c>
      <c r="D638" s="139" t="s">
        <v>1457</v>
      </c>
      <c r="E638" s="139" t="s">
        <v>1415</v>
      </c>
      <c r="F638" s="139" t="s">
        <v>1402</v>
      </c>
      <c r="G638" s="140">
        <v>-77073.289999999994</v>
      </c>
      <c r="J638" s="149"/>
      <c r="K638" s="149"/>
    </row>
    <row r="639" spans="1:11" hidden="1" x14ac:dyDescent="0.2">
      <c r="A639" s="139" t="s">
        <v>1117</v>
      </c>
      <c r="B639" s="139" t="s">
        <v>1379</v>
      </c>
      <c r="C639" s="139" t="s">
        <v>1401</v>
      </c>
      <c r="D639" s="139" t="s">
        <v>1509</v>
      </c>
      <c r="E639" s="139" t="s">
        <v>1415</v>
      </c>
      <c r="F639" s="139" t="s">
        <v>1402</v>
      </c>
      <c r="G639" s="140">
        <v>-1685259.4</v>
      </c>
      <c r="J639" s="149"/>
      <c r="K639" s="149"/>
    </row>
    <row r="640" spans="1:11" hidden="1" x14ac:dyDescent="0.2">
      <c r="A640" s="139" t="s">
        <v>1117</v>
      </c>
      <c r="B640" s="139" t="s">
        <v>1379</v>
      </c>
      <c r="C640" s="139" t="s">
        <v>1501</v>
      </c>
      <c r="D640" s="139" t="s">
        <v>1509</v>
      </c>
      <c r="E640" s="139" t="s">
        <v>1415</v>
      </c>
      <c r="F640" s="139" t="s">
        <v>1407</v>
      </c>
      <c r="G640" s="140">
        <v>-20000</v>
      </c>
      <c r="J640" s="149"/>
      <c r="K640" s="149"/>
    </row>
    <row r="641" spans="1:11" hidden="1" x14ac:dyDescent="0.2">
      <c r="A641" s="139" t="s">
        <v>1117</v>
      </c>
      <c r="B641" s="139" t="s">
        <v>1379</v>
      </c>
      <c r="C641" s="139" t="s">
        <v>1401</v>
      </c>
      <c r="D641" s="139" t="s">
        <v>1499</v>
      </c>
      <c r="E641" s="139" t="s">
        <v>1415</v>
      </c>
      <c r="F641" s="139" t="s">
        <v>1402</v>
      </c>
      <c r="G641" s="140">
        <v>-36597.599999999999</v>
      </c>
      <c r="J641" s="149"/>
      <c r="K641" s="149"/>
    </row>
    <row r="642" spans="1:11" hidden="1" x14ac:dyDescent="0.2">
      <c r="A642" s="139" t="s">
        <v>1117</v>
      </c>
      <c r="B642" s="139" t="s">
        <v>1379</v>
      </c>
      <c r="C642" s="139" t="s">
        <v>1401</v>
      </c>
      <c r="D642" s="139" t="s">
        <v>1509</v>
      </c>
      <c r="E642" s="139" t="s">
        <v>1419</v>
      </c>
      <c r="F642" s="139" t="s">
        <v>1402</v>
      </c>
      <c r="G642" s="140">
        <v>-4357.75</v>
      </c>
      <c r="J642" s="149"/>
      <c r="K642" s="149"/>
    </row>
    <row r="643" spans="1:11" hidden="1" x14ac:dyDescent="0.2">
      <c r="A643" s="139" t="s">
        <v>1117</v>
      </c>
      <c r="B643" s="139" t="s">
        <v>1379</v>
      </c>
      <c r="C643" s="139" t="s">
        <v>1401</v>
      </c>
      <c r="D643" s="139" t="s">
        <v>1499</v>
      </c>
      <c r="E643" s="139" t="s">
        <v>1419</v>
      </c>
      <c r="F643" s="139" t="s">
        <v>1402</v>
      </c>
      <c r="G643" s="140">
        <v>-4875</v>
      </c>
      <c r="J643" s="149"/>
      <c r="K643" s="149"/>
    </row>
    <row r="644" spans="1:11" hidden="1" x14ac:dyDescent="0.2">
      <c r="A644" s="139" t="s">
        <v>962</v>
      </c>
      <c r="B644" s="139" t="s">
        <v>1379</v>
      </c>
      <c r="C644" s="139" t="s">
        <v>1449</v>
      </c>
      <c r="D644" s="139" t="s">
        <v>1450</v>
      </c>
      <c r="E644" s="139" t="s">
        <v>1440</v>
      </c>
      <c r="F644" s="139" t="s">
        <v>1402</v>
      </c>
      <c r="G644" s="140">
        <v>-5180.16</v>
      </c>
      <c r="J644" s="149"/>
      <c r="K644" s="149"/>
    </row>
    <row r="645" spans="1:11" hidden="1" x14ac:dyDescent="0.2">
      <c r="A645" s="139" t="s">
        <v>962</v>
      </c>
      <c r="B645" s="139" t="s">
        <v>1379</v>
      </c>
      <c r="C645" s="139" t="s">
        <v>1449</v>
      </c>
      <c r="D645" s="139" t="s">
        <v>1450</v>
      </c>
      <c r="E645" s="139" t="s">
        <v>1423</v>
      </c>
      <c r="F645" s="139" t="s">
        <v>1402</v>
      </c>
      <c r="G645" s="140">
        <v>-690420.85</v>
      </c>
      <c r="J645" s="149"/>
      <c r="K645" s="149"/>
    </row>
    <row r="646" spans="1:11" hidden="1" x14ac:dyDescent="0.2">
      <c r="A646" s="139" t="s">
        <v>962</v>
      </c>
      <c r="B646" s="139" t="s">
        <v>1379</v>
      </c>
      <c r="C646" s="139" t="s">
        <v>1401</v>
      </c>
      <c r="D646" s="139" t="s">
        <v>1509</v>
      </c>
      <c r="E646" s="139" t="s">
        <v>1423</v>
      </c>
      <c r="F646" s="139" t="s">
        <v>1402</v>
      </c>
      <c r="G646" s="140">
        <v>-147973.28</v>
      </c>
      <c r="J646" s="149"/>
      <c r="K646" s="149"/>
    </row>
    <row r="647" spans="1:11" hidden="1" x14ac:dyDescent="0.2">
      <c r="A647" s="139" t="s">
        <v>964</v>
      </c>
      <c r="B647" s="139" t="s">
        <v>1379</v>
      </c>
      <c r="C647" s="139" t="s">
        <v>1397</v>
      </c>
      <c r="D647" s="139" t="s">
        <v>1398</v>
      </c>
      <c r="E647" s="139" t="s">
        <v>1425</v>
      </c>
      <c r="F647" s="139" t="s">
        <v>1400</v>
      </c>
      <c r="G647" s="140">
        <v>-200</v>
      </c>
      <c r="H647" s="162">
        <v>17</v>
      </c>
      <c r="J647" s="149"/>
      <c r="K647" s="149"/>
    </row>
    <row r="648" spans="1:11" hidden="1" x14ac:dyDescent="0.2">
      <c r="A648" s="139" t="s">
        <v>964</v>
      </c>
      <c r="B648" s="139" t="s">
        <v>1379</v>
      </c>
      <c r="C648" s="139" t="s">
        <v>1401</v>
      </c>
      <c r="D648" s="139" t="s">
        <v>1509</v>
      </c>
      <c r="E648" s="139" t="s">
        <v>1425</v>
      </c>
      <c r="F648" s="139" t="s">
        <v>1402</v>
      </c>
      <c r="G648" s="140">
        <v>-1058449</v>
      </c>
      <c r="J648" s="149"/>
      <c r="K648" s="149"/>
    </row>
    <row r="649" spans="1:11" hidden="1" x14ac:dyDescent="0.2">
      <c r="A649" s="139" t="s">
        <v>964</v>
      </c>
      <c r="B649" s="139" t="s">
        <v>1379</v>
      </c>
      <c r="C649" s="139" t="s">
        <v>1397</v>
      </c>
      <c r="D649" s="139" t="s">
        <v>1398</v>
      </c>
      <c r="E649" s="139" t="s">
        <v>1443</v>
      </c>
      <c r="F649" s="139" t="s">
        <v>1400</v>
      </c>
      <c r="G649" s="140">
        <v>-1.02</v>
      </c>
      <c r="H649" s="162">
        <v>17</v>
      </c>
      <c r="J649" s="149"/>
      <c r="K649" s="149"/>
    </row>
    <row r="650" spans="1:11" hidden="1" x14ac:dyDescent="0.2">
      <c r="A650" s="139" t="s">
        <v>964</v>
      </c>
      <c r="B650" s="139" t="s">
        <v>1379</v>
      </c>
      <c r="C650" s="139" t="s">
        <v>1397</v>
      </c>
      <c r="D650" s="139" t="s">
        <v>1398</v>
      </c>
      <c r="E650" s="139" t="s">
        <v>1427</v>
      </c>
      <c r="F650" s="139" t="s">
        <v>1400</v>
      </c>
      <c r="G650" s="140">
        <v>-120.89</v>
      </c>
      <c r="H650" s="162">
        <v>17</v>
      </c>
      <c r="J650" s="149"/>
      <c r="K650" s="149"/>
    </row>
    <row r="651" spans="1:11" hidden="1" x14ac:dyDescent="0.2">
      <c r="A651" s="139" t="s">
        <v>1118</v>
      </c>
      <c r="B651" s="139" t="s">
        <v>1379</v>
      </c>
      <c r="C651" s="139" t="s">
        <v>1397</v>
      </c>
      <c r="D651" s="139" t="s">
        <v>1398</v>
      </c>
      <c r="E651" s="139" t="s">
        <v>1428</v>
      </c>
      <c r="F651" s="139" t="s">
        <v>1400</v>
      </c>
      <c r="G651" s="140">
        <v>-413405.78</v>
      </c>
      <c r="H651" s="162">
        <v>17</v>
      </c>
      <c r="J651" s="149"/>
      <c r="K651" s="149"/>
    </row>
    <row r="652" spans="1:11" hidden="1" x14ac:dyDescent="0.2">
      <c r="A652" s="139" t="s">
        <v>1118</v>
      </c>
      <c r="B652" s="139" t="s">
        <v>1379</v>
      </c>
      <c r="C652" s="139" t="s">
        <v>1397</v>
      </c>
      <c r="D652" s="139" t="s">
        <v>1429</v>
      </c>
      <c r="E652" s="139" t="s">
        <v>1428</v>
      </c>
      <c r="F652" s="139" t="s">
        <v>1400</v>
      </c>
      <c r="G652" s="140">
        <v>-17640.150000000001</v>
      </c>
      <c r="H652" s="162">
        <v>17</v>
      </c>
      <c r="J652" s="149"/>
      <c r="K652" s="149"/>
    </row>
    <row r="653" spans="1:11" hidden="1" x14ac:dyDescent="0.2">
      <c r="A653" s="139" t="s">
        <v>1118</v>
      </c>
      <c r="B653" s="139" t="s">
        <v>1379</v>
      </c>
      <c r="C653" s="139" t="s">
        <v>1397</v>
      </c>
      <c r="D653" s="139" t="s">
        <v>1433</v>
      </c>
      <c r="E653" s="139" t="s">
        <v>1428</v>
      </c>
      <c r="F653" s="139" t="s">
        <v>1400</v>
      </c>
      <c r="G653" s="140">
        <v>-7676.13</v>
      </c>
      <c r="H653" s="162">
        <v>17</v>
      </c>
      <c r="J653" s="149"/>
      <c r="K653" s="149"/>
    </row>
    <row r="654" spans="1:11" hidden="1" x14ac:dyDescent="0.2">
      <c r="A654" s="139" t="s">
        <v>1118</v>
      </c>
      <c r="B654" s="139" t="s">
        <v>1379</v>
      </c>
      <c r="C654" s="139" t="s">
        <v>1449</v>
      </c>
      <c r="D654" s="139" t="s">
        <v>1450</v>
      </c>
      <c r="E654" s="139" t="s">
        <v>1428</v>
      </c>
      <c r="F654" s="139" t="s">
        <v>1402</v>
      </c>
      <c r="G654" s="140">
        <v>-3320406.94</v>
      </c>
      <c r="J654" s="149"/>
      <c r="K654" s="149"/>
    </row>
    <row r="655" spans="1:11" hidden="1" x14ac:dyDescent="0.2">
      <c r="A655" s="139" t="s">
        <v>1118</v>
      </c>
      <c r="B655" s="139" t="s">
        <v>1379</v>
      </c>
      <c r="C655" s="139" t="s">
        <v>1501</v>
      </c>
      <c r="D655" s="139" t="s">
        <v>1509</v>
      </c>
      <c r="E655" s="139" t="s">
        <v>1428</v>
      </c>
      <c r="F655" s="139" t="s">
        <v>1407</v>
      </c>
      <c r="G655" s="140">
        <v>-466478.83</v>
      </c>
      <c r="J655" s="149"/>
      <c r="K655" s="149"/>
    </row>
    <row r="656" spans="1:11" hidden="1" x14ac:dyDescent="0.2">
      <c r="A656" s="139" t="s">
        <v>1118</v>
      </c>
      <c r="B656" s="139" t="s">
        <v>1379</v>
      </c>
      <c r="C656" s="139" t="s">
        <v>1513</v>
      </c>
      <c r="D656" s="139" t="s">
        <v>1509</v>
      </c>
      <c r="E656" s="139" t="s">
        <v>1428</v>
      </c>
      <c r="F656" s="139" t="s">
        <v>1407</v>
      </c>
      <c r="G656" s="140">
        <v>-17300</v>
      </c>
      <c r="J656" s="149"/>
      <c r="K656" s="149"/>
    </row>
    <row r="657" spans="1:11" x14ac:dyDescent="0.2">
      <c r="A657" s="139" t="s">
        <v>1118</v>
      </c>
      <c r="B657" s="139" t="s">
        <v>1379</v>
      </c>
      <c r="C657" s="139" t="s">
        <v>1401</v>
      </c>
      <c r="D657" s="139" t="s">
        <v>1509</v>
      </c>
      <c r="E657" s="139" t="s">
        <v>1431</v>
      </c>
      <c r="F657" s="139" t="s">
        <v>1402</v>
      </c>
      <c r="G657" s="140">
        <v>-121550</v>
      </c>
      <c r="J657" s="149"/>
      <c r="K657" s="149"/>
    </row>
    <row r="658" spans="1:11" x14ac:dyDescent="0.2">
      <c r="A658" s="139" t="s">
        <v>1118</v>
      </c>
      <c r="B658" s="139" t="s">
        <v>1379</v>
      </c>
      <c r="C658" s="139" t="s">
        <v>1397</v>
      </c>
      <c r="D658" s="139" t="s">
        <v>1398</v>
      </c>
      <c r="E658" s="139" t="s">
        <v>1438</v>
      </c>
      <c r="F658" s="139" t="s">
        <v>1400</v>
      </c>
      <c r="G658" s="140">
        <v>-43650</v>
      </c>
      <c r="H658" s="162">
        <v>17</v>
      </c>
      <c r="J658" s="149"/>
      <c r="K658" s="149"/>
    </row>
    <row r="659" spans="1:11" x14ac:dyDescent="0.2">
      <c r="A659" s="139" t="s">
        <v>1118</v>
      </c>
      <c r="B659" s="139" t="s">
        <v>1379</v>
      </c>
      <c r="C659" s="139" t="s">
        <v>1397</v>
      </c>
      <c r="D659" s="139" t="s">
        <v>1433</v>
      </c>
      <c r="E659" s="139" t="s">
        <v>1438</v>
      </c>
      <c r="F659" s="139" t="s">
        <v>1400</v>
      </c>
      <c r="G659" s="140">
        <v>-14400</v>
      </c>
      <c r="H659" s="162">
        <v>17</v>
      </c>
      <c r="J659" s="149"/>
      <c r="K659" s="149"/>
    </row>
    <row r="660" spans="1:11" x14ac:dyDescent="0.2">
      <c r="A660" s="139" t="s">
        <v>1118</v>
      </c>
      <c r="B660" s="139" t="s">
        <v>1379</v>
      </c>
      <c r="C660" s="139" t="s">
        <v>1397</v>
      </c>
      <c r="D660" s="139" t="s">
        <v>1398</v>
      </c>
      <c r="E660" s="139" t="s">
        <v>1432</v>
      </c>
      <c r="F660" s="139" t="s">
        <v>1400</v>
      </c>
      <c r="G660" s="140">
        <v>-46888.59</v>
      </c>
      <c r="H660" s="162">
        <v>17</v>
      </c>
      <c r="J660" s="149"/>
      <c r="K660" s="149"/>
    </row>
    <row r="661" spans="1:11" x14ac:dyDescent="0.2">
      <c r="A661" s="139" t="s">
        <v>1118</v>
      </c>
      <c r="B661" s="139" t="s">
        <v>1379</v>
      </c>
      <c r="C661" s="139" t="s">
        <v>1397</v>
      </c>
      <c r="D661" s="139" t="s">
        <v>1436</v>
      </c>
      <c r="E661" s="139" t="s">
        <v>1432</v>
      </c>
      <c r="F661" s="139" t="s">
        <v>1400</v>
      </c>
      <c r="G661" s="140">
        <v>-35115</v>
      </c>
      <c r="H661" s="162">
        <v>17</v>
      </c>
      <c r="J661" s="149"/>
      <c r="K661" s="149"/>
    </row>
    <row r="662" spans="1:11" x14ac:dyDescent="0.2">
      <c r="A662" s="139" t="s">
        <v>1118</v>
      </c>
      <c r="B662" s="139" t="s">
        <v>1379</v>
      </c>
      <c r="C662" s="139" t="s">
        <v>1449</v>
      </c>
      <c r="D662" s="139" t="s">
        <v>1450</v>
      </c>
      <c r="E662" s="139" t="s">
        <v>1432</v>
      </c>
      <c r="F662" s="139" t="s">
        <v>1402</v>
      </c>
      <c r="G662" s="140">
        <v>-1452.95</v>
      </c>
      <c r="J662" s="149"/>
      <c r="K662" s="149"/>
    </row>
    <row r="663" spans="1:11" x14ac:dyDescent="0.2">
      <c r="A663" s="139" t="s">
        <v>1118</v>
      </c>
      <c r="B663" s="139" t="s">
        <v>1379</v>
      </c>
      <c r="C663" s="139" t="s">
        <v>1449</v>
      </c>
      <c r="D663" s="139" t="s">
        <v>1457</v>
      </c>
      <c r="E663" s="139" t="s">
        <v>1432</v>
      </c>
      <c r="F663" s="139" t="s">
        <v>1402</v>
      </c>
      <c r="G663" s="140">
        <v>-372926.71</v>
      </c>
      <c r="J663" s="149"/>
      <c r="K663" s="149"/>
    </row>
    <row r="664" spans="1:11" x14ac:dyDescent="0.2">
      <c r="A664" s="139" t="s">
        <v>1118</v>
      </c>
      <c r="B664" s="139" t="s">
        <v>1379</v>
      </c>
      <c r="C664" s="139" t="s">
        <v>1401</v>
      </c>
      <c r="D664" s="139" t="s">
        <v>1509</v>
      </c>
      <c r="E664" s="139" t="s">
        <v>1432</v>
      </c>
      <c r="F664" s="139" t="s">
        <v>1402</v>
      </c>
      <c r="G664" s="140">
        <v>-188000</v>
      </c>
      <c r="J664" s="149"/>
      <c r="K664" s="149"/>
    </row>
    <row r="665" spans="1:11" x14ac:dyDescent="0.2">
      <c r="A665" s="139" t="s">
        <v>1118</v>
      </c>
      <c r="B665" s="139" t="s">
        <v>1379</v>
      </c>
      <c r="C665" s="139" t="s">
        <v>1401</v>
      </c>
      <c r="D665" s="139" t="s">
        <v>1499</v>
      </c>
      <c r="E665" s="139" t="s">
        <v>1432</v>
      </c>
      <c r="F665" s="139" t="s">
        <v>1402</v>
      </c>
      <c r="G665" s="140">
        <v>-17120</v>
      </c>
      <c r="J665" s="149"/>
      <c r="K665" s="149"/>
    </row>
    <row r="666" spans="1:11" x14ac:dyDescent="0.2">
      <c r="A666" s="139" t="s">
        <v>1118</v>
      </c>
      <c r="B666" s="139" t="s">
        <v>1379</v>
      </c>
      <c r="C666" s="139" t="s">
        <v>1397</v>
      </c>
      <c r="D666" s="139" t="s">
        <v>1398</v>
      </c>
      <c r="E666" s="139" t="s">
        <v>1434</v>
      </c>
      <c r="F666" s="139" t="s">
        <v>1400</v>
      </c>
      <c r="G666" s="140">
        <v>-14862.5</v>
      </c>
      <c r="H666" s="162">
        <v>17</v>
      </c>
      <c r="J666" s="149"/>
      <c r="K666" s="149"/>
    </row>
    <row r="667" spans="1:11" x14ac:dyDescent="0.2">
      <c r="A667" s="139" t="s">
        <v>1118</v>
      </c>
      <c r="B667" s="139" t="s">
        <v>1379</v>
      </c>
      <c r="C667" s="139" t="s">
        <v>1401</v>
      </c>
      <c r="D667" s="139" t="s">
        <v>1456</v>
      </c>
      <c r="E667" s="139" t="s">
        <v>1434</v>
      </c>
      <c r="F667" s="139" t="s">
        <v>1402</v>
      </c>
      <c r="G667" s="140">
        <v>-14240</v>
      </c>
      <c r="J667" s="149"/>
      <c r="K667" s="149"/>
    </row>
    <row r="668" spans="1:11" x14ac:dyDescent="0.2">
      <c r="A668" s="139" t="s">
        <v>1118</v>
      </c>
      <c r="B668" s="139" t="s">
        <v>1379</v>
      </c>
      <c r="C668" s="139" t="s">
        <v>1449</v>
      </c>
      <c r="D668" s="139" t="s">
        <v>1450</v>
      </c>
      <c r="E668" s="139" t="s">
        <v>1434</v>
      </c>
      <c r="F668" s="139" t="s">
        <v>1402</v>
      </c>
      <c r="G668" s="140">
        <v>-86777.5</v>
      </c>
      <c r="J668" s="149"/>
      <c r="K668" s="149"/>
    </row>
    <row r="669" spans="1:11" ht="31.5" hidden="1" x14ac:dyDescent="0.2">
      <c r="A669" s="139" t="s">
        <v>196</v>
      </c>
      <c r="B669" s="139" t="s">
        <v>1380</v>
      </c>
      <c r="C669" s="139" t="s">
        <v>1397</v>
      </c>
      <c r="D669" s="139" t="s">
        <v>1398</v>
      </c>
      <c r="E669" s="139" t="s">
        <v>1399</v>
      </c>
      <c r="F669" s="139" t="s">
        <v>1400</v>
      </c>
      <c r="G669" s="140">
        <v>-753757.63</v>
      </c>
      <c r="H669" s="162">
        <v>17</v>
      </c>
      <c r="J669" s="149"/>
      <c r="K669" s="149"/>
    </row>
    <row r="670" spans="1:11" ht="31.5" hidden="1" x14ac:dyDescent="0.2">
      <c r="A670" s="139" t="s">
        <v>196</v>
      </c>
      <c r="B670" s="139" t="s">
        <v>1380</v>
      </c>
      <c r="C670" s="139" t="s">
        <v>1453</v>
      </c>
      <c r="D670" s="139" t="s">
        <v>1454</v>
      </c>
      <c r="E670" s="139" t="s">
        <v>1399</v>
      </c>
      <c r="F670" s="139" t="s">
        <v>1407</v>
      </c>
      <c r="G670" s="140">
        <v>-438438.67</v>
      </c>
      <c r="J670" s="149"/>
      <c r="K670" s="149"/>
    </row>
    <row r="671" spans="1:11" ht="31.5" hidden="1" x14ac:dyDescent="0.2">
      <c r="A671" s="139" t="s">
        <v>196</v>
      </c>
      <c r="B671" s="139" t="s">
        <v>1380</v>
      </c>
      <c r="C671" s="139" t="s">
        <v>1449</v>
      </c>
      <c r="D671" s="139" t="s">
        <v>1450</v>
      </c>
      <c r="E671" s="139" t="s">
        <v>1399</v>
      </c>
      <c r="F671" s="139" t="s">
        <v>1402</v>
      </c>
      <c r="G671" s="140">
        <v>-193036559.49000001</v>
      </c>
      <c r="J671" s="149"/>
      <c r="K671" s="149"/>
    </row>
    <row r="672" spans="1:11" ht="31.5" hidden="1" x14ac:dyDescent="0.2">
      <c r="A672" s="139" t="s">
        <v>196</v>
      </c>
      <c r="B672" s="139" t="s">
        <v>1380</v>
      </c>
      <c r="C672" s="139" t="s">
        <v>1401</v>
      </c>
      <c r="D672" s="139" t="s">
        <v>1509</v>
      </c>
      <c r="E672" s="139" t="s">
        <v>1399</v>
      </c>
      <c r="F672" s="139" t="s">
        <v>1402</v>
      </c>
      <c r="G672" s="140">
        <v>-1514394.46</v>
      </c>
      <c r="J672" s="149"/>
      <c r="K672" s="149"/>
    </row>
    <row r="673" spans="1:11" ht="31.5" hidden="1" x14ac:dyDescent="0.2">
      <c r="A673" s="139" t="s">
        <v>196</v>
      </c>
      <c r="B673" s="139" t="s">
        <v>1380</v>
      </c>
      <c r="C673" s="139" t="s">
        <v>1452</v>
      </c>
      <c r="D673" s="139" t="s">
        <v>1510</v>
      </c>
      <c r="E673" s="139" t="s">
        <v>1399</v>
      </c>
      <c r="F673" s="139" t="s">
        <v>1407</v>
      </c>
      <c r="G673" s="140">
        <v>-8474854.2300000004</v>
      </c>
      <c r="J673" s="149"/>
      <c r="K673" s="149"/>
    </row>
    <row r="674" spans="1:11" ht="31.5" hidden="1" x14ac:dyDescent="0.2">
      <c r="A674" s="139" t="s">
        <v>196</v>
      </c>
      <c r="B674" s="139" t="s">
        <v>1380</v>
      </c>
      <c r="C674" s="139" t="s">
        <v>1511</v>
      </c>
      <c r="D674" s="139" t="s">
        <v>1512</v>
      </c>
      <c r="E674" s="139" t="s">
        <v>1399</v>
      </c>
      <c r="F674" s="139" t="s">
        <v>1407</v>
      </c>
      <c r="G674" s="140">
        <v>-37941.120000000003</v>
      </c>
      <c r="J674" s="149"/>
      <c r="K674" s="149"/>
    </row>
    <row r="675" spans="1:11" ht="31.5" hidden="1" x14ac:dyDescent="0.2">
      <c r="A675" s="139" t="s">
        <v>196</v>
      </c>
      <c r="B675" s="139" t="s">
        <v>1380</v>
      </c>
      <c r="C675" s="139" t="s">
        <v>1397</v>
      </c>
      <c r="D675" s="139" t="s">
        <v>1398</v>
      </c>
      <c r="E675" s="139" t="s">
        <v>1404</v>
      </c>
      <c r="F675" s="139" t="s">
        <v>1400</v>
      </c>
      <c r="G675" s="140">
        <v>-45300</v>
      </c>
      <c r="H675" s="162">
        <v>17</v>
      </c>
      <c r="J675" s="149"/>
      <c r="K675" s="149"/>
    </row>
    <row r="676" spans="1:11" ht="31.5" hidden="1" x14ac:dyDescent="0.2">
      <c r="A676" s="139" t="s">
        <v>201</v>
      </c>
      <c r="B676" s="139" t="s">
        <v>1380</v>
      </c>
      <c r="C676" s="139" t="s">
        <v>1397</v>
      </c>
      <c r="D676" s="139" t="s">
        <v>1398</v>
      </c>
      <c r="E676" s="139" t="s">
        <v>1408</v>
      </c>
      <c r="F676" s="139" t="s">
        <v>1400</v>
      </c>
      <c r="G676" s="140">
        <v>-243658.27</v>
      </c>
      <c r="H676" s="162">
        <v>17</v>
      </c>
      <c r="J676" s="149"/>
      <c r="K676" s="149"/>
    </row>
    <row r="677" spans="1:11" ht="31.5" hidden="1" x14ac:dyDescent="0.2">
      <c r="A677" s="139" t="s">
        <v>201</v>
      </c>
      <c r="B677" s="139" t="s">
        <v>1380</v>
      </c>
      <c r="C677" s="139" t="s">
        <v>1453</v>
      </c>
      <c r="D677" s="139" t="s">
        <v>1454</v>
      </c>
      <c r="E677" s="139" t="s">
        <v>1408</v>
      </c>
      <c r="F677" s="139" t="s">
        <v>1407</v>
      </c>
      <c r="G677" s="140">
        <v>-122824.86</v>
      </c>
      <c r="J677" s="149"/>
      <c r="K677" s="149"/>
    </row>
    <row r="678" spans="1:11" ht="31.5" hidden="1" x14ac:dyDescent="0.2">
      <c r="A678" s="139" t="s">
        <v>201</v>
      </c>
      <c r="B678" s="139" t="s">
        <v>1380</v>
      </c>
      <c r="C678" s="139" t="s">
        <v>1449</v>
      </c>
      <c r="D678" s="139" t="s">
        <v>1450</v>
      </c>
      <c r="E678" s="139" t="s">
        <v>1408</v>
      </c>
      <c r="F678" s="139" t="s">
        <v>1402</v>
      </c>
      <c r="G678" s="140">
        <v>-57767970.119999997</v>
      </c>
      <c r="J678" s="149"/>
      <c r="K678" s="149"/>
    </row>
    <row r="679" spans="1:11" ht="31.5" hidden="1" x14ac:dyDescent="0.2">
      <c r="A679" s="139" t="s">
        <v>201</v>
      </c>
      <c r="B679" s="139" t="s">
        <v>1380</v>
      </c>
      <c r="C679" s="139" t="s">
        <v>1401</v>
      </c>
      <c r="D679" s="139" t="s">
        <v>1509</v>
      </c>
      <c r="E679" s="139" t="s">
        <v>1408</v>
      </c>
      <c r="F679" s="139" t="s">
        <v>1402</v>
      </c>
      <c r="G679" s="140">
        <v>-632875.82999999996</v>
      </c>
      <c r="J679" s="149"/>
      <c r="K679" s="149"/>
    </row>
    <row r="680" spans="1:11" ht="31.5" hidden="1" x14ac:dyDescent="0.2">
      <c r="A680" s="139" t="s">
        <v>201</v>
      </c>
      <c r="B680" s="139" t="s">
        <v>1380</v>
      </c>
      <c r="C680" s="139" t="s">
        <v>1452</v>
      </c>
      <c r="D680" s="139" t="s">
        <v>1510</v>
      </c>
      <c r="E680" s="139" t="s">
        <v>1408</v>
      </c>
      <c r="F680" s="139" t="s">
        <v>1407</v>
      </c>
      <c r="G680" s="140">
        <v>-2551018.67</v>
      </c>
      <c r="J680" s="149"/>
      <c r="K680" s="149"/>
    </row>
    <row r="681" spans="1:11" ht="31.5" hidden="1" x14ac:dyDescent="0.2">
      <c r="A681" s="139" t="s">
        <v>201</v>
      </c>
      <c r="B681" s="139" t="s">
        <v>1380</v>
      </c>
      <c r="C681" s="139" t="s">
        <v>1511</v>
      </c>
      <c r="D681" s="139" t="s">
        <v>1512</v>
      </c>
      <c r="E681" s="139" t="s">
        <v>1408</v>
      </c>
      <c r="F681" s="139" t="s">
        <v>1407</v>
      </c>
      <c r="G681" s="140">
        <v>-14138.88</v>
      </c>
      <c r="J681" s="149"/>
      <c r="K681" s="149"/>
    </row>
    <row r="682" spans="1:11" ht="31.5" hidden="1" x14ac:dyDescent="0.2">
      <c r="A682" s="139" t="s">
        <v>196</v>
      </c>
      <c r="B682" s="139" t="s">
        <v>1380</v>
      </c>
      <c r="C682" s="139" t="s">
        <v>1397</v>
      </c>
      <c r="D682" s="139" t="s">
        <v>1398</v>
      </c>
      <c r="E682" s="139" t="s">
        <v>1409</v>
      </c>
      <c r="F682" s="139" t="s">
        <v>1400</v>
      </c>
      <c r="G682" s="140">
        <v>-103860.2</v>
      </c>
      <c r="H682" s="162">
        <v>17</v>
      </c>
      <c r="J682" s="149"/>
      <c r="K682" s="149"/>
    </row>
    <row r="683" spans="1:11" ht="31.5" hidden="1" x14ac:dyDescent="0.2">
      <c r="A683" s="139" t="s">
        <v>196</v>
      </c>
      <c r="B683" s="139" t="s">
        <v>1380</v>
      </c>
      <c r="C683" s="139" t="s">
        <v>1401</v>
      </c>
      <c r="D683" s="139" t="s">
        <v>1509</v>
      </c>
      <c r="E683" s="139" t="s">
        <v>1409</v>
      </c>
      <c r="F683" s="139" t="s">
        <v>1402</v>
      </c>
      <c r="G683" s="140">
        <v>-2785471.61</v>
      </c>
      <c r="J683" s="149"/>
      <c r="K683" s="149"/>
    </row>
    <row r="684" spans="1:11" ht="31.5" hidden="1" x14ac:dyDescent="0.2">
      <c r="A684" s="139" t="s">
        <v>196</v>
      </c>
      <c r="B684" s="139" t="s">
        <v>1380</v>
      </c>
      <c r="C684" s="139" t="s">
        <v>1403</v>
      </c>
      <c r="D684" s="139" t="s">
        <v>1509</v>
      </c>
      <c r="E684" s="139" t="s">
        <v>1409</v>
      </c>
      <c r="F684" s="139" t="s">
        <v>1402</v>
      </c>
      <c r="G684" s="140">
        <v>-301694.43</v>
      </c>
      <c r="J684" s="149"/>
      <c r="K684" s="149"/>
    </row>
    <row r="685" spans="1:11" ht="31.5" hidden="1" x14ac:dyDescent="0.2">
      <c r="A685" s="139" t="s">
        <v>1112</v>
      </c>
      <c r="B685" s="139" t="s">
        <v>1380</v>
      </c>
      <c r="C685" s="139" t="s">
        <v>1401</v>
      </c>
      <c r="D685" s="139" t="s">
        <v>1509</v>
      </c>
      <c r="E685" s="139" t="s">
        <v>1410</v>
      </c>
      <c r="F685" s="139" t="s">
        <v>1402</v>
      </c>
      <c r="G685" s="140">
        <v>-75448.91</v>
      </c>
      <c r="J685" s="149"/>
      <c r="K685" s="149"/>
    </row>
    <row r="686" spans="1:11" ht="31.5" hidden="1" x14ac:dyDescent="0.2">
      <c r="A686" s="139" t="s">
        <v>1114</v>
      </c>
      <c r="B686" s="139" t="s">
        <v>1380</v>
      </c>
      <c r="C686" s="139" t="s">
        <v>1397</v>
      </c>
      <c r="D686" s="139" t="s">
        <v>1398</v>
      </c>
      <c r="E686" s="139" t="s">
        <v>1411</v>
      </c>
      <c r="F686" s="139" t="s">
        <v>1400</v>
      </c>
      <c r="G686" s="140">
        <v>-273469.28000000003</v>
      </c>
      <c r="H686" s="162">
        <v>17</v>
      </c>
      <c r="J686" s="149"/>
      <c r="K686" s="149"/>
    </row>
    <row r="687" spans="1:11" ht="31.5" hidden="1" x14ac:dyDescent="0.2">
      <c r="A687" s="139" t="s">
        <v>1114</v>
      </c>
      <c r="B687" s="139" t="s">
        <v>1380</v>
      </c>
      <c r="C687" s="139" t="s">
        <v>1397</v>
      </c>
      <c r="D687" s="139" t="s">
        <v>1412</v>
      </c>
      <c r="E687" s="139" t="s">
        <v>1411</v>
      </c>
      <c r="F687" s="139" t="s">
        <v>1400</v>
      </c>
      <c r="G687" s="140">
        <v>-16893.13</v>
      </c>
      <c r="H687" s="162">
        <v>17</v>
      </c>
      <c r="J687" s="149"/>
      <c r="K687" s="149"/>
    </row>
    <row r="688" spans="1:11" ht="31.5" hidden="1" x14ac:dyDescent="0.2">
      <c r="A688" s="139" t="s">
        <v>1114</v>
      </c>
      <c r="B688" s="139" t="s">
        <v>1380</v>
      </c>
      <c r="C688" s="139" t="s">
        <v>1397</v>
      </c>
      <c r="D688" s="139" t="s">
        <v>1429</v>
      </c>
      <c r="E688" s="139" t="s">
        <v>1411</v>
      </c>
      <c r="F688" s="139" t="s">
        <v>1400</v>
      </c>
      <c r="G688" s="140">
        <v>-170507.98</v>
      </c>
      <c r="H688" s="162">
        <v>17</v>
      </c>
      <c r="J688" s="149"/>
      <c r="K688" s="149"/>
    </row>
    <row r="689" spans="1:11" ht="31.5" hidden="1" x14ac:dyDescent="0.2">
      <c r="A689" s="139" t="s">
        <v>1114</v>
      </c>
      <c r="B689" s="139" t="s">
        <v>1380</v>
      </c>
      <c r="C689" s="139" t="s">
        <v>1397</v>
      </c>
      <c r="D689" s="139" t="s">
        <v>1433</v>
      </c>
      <c r="E689" s="139" t="s">
        <v>1411</v>
      </c>
      <c r="F689" s="139" t="s">
        <v>1400</v>
      </c>
      <c r="G689" s="140">
        <v>-16200</v>
      </c>
      <c r="H689" s="162">
        <v>17</v>
      </c>
      <c r="J689" s="149"/>
      <c r="K689" s="149"/>
    </row>
    <row r="690" spans="1:11" ht="31.5" hidden="1" x14ac:dyDescent="0.2">
      <c r="A690" s="139" t="s">
        <v>1114</v>
      </c>
      <c r="B690" s="139" t="s">
        <v>1380</v>
      </c>
      <c r="C690" s="139" t="s">
        <v>1401</v>
      </c>
      <c r="D690" s="139" t="s">
        <v>1509</v>
      </c>
      <c r="E690" s="139" t="s">
        <v>1411</v>
      </c>
      <c r="F690" s="139" t="s">
        <v>1402</v>
      </c>
      <c r="G690" s="140">
        <v>-22140550.23</v>
      </c>
      <c r="J690" s="149"/>
      <c r="K690" s="149"/>
    </row>
    <row r="691" spans="1:11" ht="31.5" hidden="1" x14ac:dyDescent="0.2">
      <c r="A691" s="139" t="s">
        <v>1114</v>
      </c>
      <c r="B691" s="139" t="s">
        <v>1380</v>
      </c>
      <c r="C691" s="139" t="s">
        <v>1403</v>
      </c>
      <c r="D691" s="139" t="s">
        <v>1509</v>
      </c>
      <c r="E691" s="139" t="s">
        <v>1411</v>
      </c>
      <c r="F691" s="139" t="s">
        <v>1402</v>
      </c>
      <c r="G691" s="140">
        <v>-183042.18</v>
      </c>
      <c r="J691" s="149"/>
      <c r="K691" s="149"/>
    </row>
    <row r="692" spans="1:11" ht="31.5" hidden="1" x14ac:dyDescent="0.2">
      <c r="A692" s="139" t="s">
        <v>1116</v>
      </c>
      <c r="B692" s="139" t="s">
        <v>1380</v>
      </c>
      <c r="C692" s="139" t="s">
        <v>1397</v>
      </c>
      <c r="D692" s="139" t="s">
        <v>1398</v>
      </c>
      <c r="E692" s="139" t="s">
        <v>1414</v>
      </c>
      <c r="F692" s="139" t="s">
        <v>1400</v>
      </c>
      <c r="G692" s="140">
        <v>-292028</v>
      </c>
      <c r="H692" s="162">
        <v>17</v>
      </c>
      <c r="J692" s="149"/>
      <c r="K692" s="149"/>
    </row>
    <row r="693" spans="1:11" ht="31.5" hidden="1" x14ac:dyDescent="0.2">
      <c r="A693" s="139" t="s">
        <v>1116</v>
      </c>
      <c r="B693" s="139" t="s">
        <v>1380</v>
      </c>
      <c r="C693" s="139" t="s">
        <v>1401</v>
      </c>
      <c r="D693" s="139" t="s">
        <v>1509</v>
      </c>
      <c r="E693" s="139" t="s">
        <v>1414</v>
      </c>
      <c r="F693" s="139" t="s">
        <v>1402</v>
      </c>
      <c r="G693" s="140">
        <v>-2594061.52</v>
      </c>
      <c r="J693" s="149"/>
      <c r="K693" s="149"/>
    </row>
    <row r="694" spans="1:11" ht="31.5" hidden="1" x14ac:dyDescent="0.2">
      <c r="A694" s="139" t="s">
        <v>1117</v>
      </c>
      <c r="B694" s="139" t="s">
        <v>1380</v>
      </c>
      <c r="C694" s="139" t="s">
        <v>1397</v>
      </c>
      <c r="D694" s="139" t="s">
        <v>1398</v>
      </c>
      <c r="E694" s="139" t="s">
        <v>1415</v>
      </c>
      <c r="F694" s="139" t="s">
        <v>1400</v>
      </c>
      <c r="G694" s="140">
        <v>-447021.91</v>
      </c>
      <c r="H694" s="162">
        <v>17</v>
      </c>
      <c r="J694" s="149"/>
      <c r="K694" s="149"/>
    </row>
    <row r="695" spans="1:11" ht="31.5" hidden="1" x14ac:dyDescent="0.2">
      <c r="A695" s="139" t="s">
        <v>1117</v>
      </c>
      <c r="B695" s="139" t="s">
        <v>1380</v>
      </c>
      <c r="C695" s="139" t="s">
        <v>1416</v>
      </c>
      <c r="D695" s="139" t="s">
        <v>1417</v>
      </c>
      <c r="E695" s="139" t="s">
        <v>1415</v>
      </c>
      <c r="F695" s="139" t="s">
        <v>1402</v>
      </c>
      <c r="G695" s="140">
        <v>-1267872.4099999999</v>
      </c>
      <c r="J695" s="149"/>
      <c r="K695" s="149"/>
    </row>
    <row r="696" spans="1:11" ht="31.5" hidden="1" x14ac:dyDescent="0.2">
      <c r="A696" s="139" t="s">
        <v>1117</v>
      </c>
      <c r="B696" s="139" t="s">
        <v>1380</v>
      </c>
      <c r="C696" s="139" t="s">
        <v>1401</v>
      </c>
      <c r="D696" s="139" t="s">
        <v>1418</v>
      </c>
      <c r="E696" s="139" t="s">
        <v>1415</v>
      </c>
      <c r="F696" s="139" t="s">
        <v>1402</v>
      </c>
      <c r="G696" s="140">
        <v>-845248.27</v>
      </c>
      <c r="J696" s="149"/>
      <c r="K696" s="149"/>
    </row>
    <row r="697" spans="1:11" ht="31.5" hidden="1" x14ac:dyDescent="0.2">
      <c r="A697" s="139" t="s">
        <v>1117</v>
      </c>
      <c r="B697" s="139" t="s">
        <v>1380</v>
      </c>
      <c r="C697" s="139" t="s">
        <v>1449</v>
      </c>
      <c r="D697" s="139" t="s">
        <v>1450</v>
      </c>
      <c r="E697" s="139" t="s">
        <v>1415</v>
      </c>
      <c r="F697" s="139" t="s">
        <v>1402</v>
      </c>
      <c r="G697" s="140">
        <v>-107535.98</v>
      </c>
      <c r="J697" s="149"/>
      <c r="K697" s="149"/>
    </row>
    <row r="698" spans="1:11" ht="31.5" hidden="1" x14ac:dyDescent="0.2">
      <c r="A698" s="139" t="s">
        <v>1117</v>
      </c>
      <c r="B698" s="139" t="s">
        <v>1380</v>
      </c>
      <c r="C698" s="139" t="s">
        <v>1446</v>
      </c>
      <c r="D698" s="139" t="s">
        <v>1466</v>
      </c>
      <c r="E698" s="139" t="s">
        <v>1415</v>
      </c>
      <c r="F698" s="139" t="s">
        <v>1407</v>
      </c>
      <c r="G698" s="140">
        <v>-49800</v>
      </c>
      <c r="J698" s="149"/>
      <c r="K698" s="149"/>
    </row>
    <row r="699" spans="1:11" ht="31.5" hidden="1" x14ac:dyDescent="0.2">
      <c r="A699" s="139" t="s">
        <v>1117</v>
      </c>
      <c r="B699" s="139" t="s">
        <v>1380</v>
      </c>
      <c r="C699" s="139" t="s">
        <v>1401</v>
      </c>
      <c r="D699" s="139" t="s">
        <v>1509</v>
      </c>
      <c r="E699" s="139" t="s">
        <v>1415</v>
      </c>
      <c r="F699" s="139" t="s">
        <v>1402</v>
      </c>
      <c r="G699" s="140">
        <v>-2392727.9900000002</v>
      </c>
      <c r="J699" s="149"/>
      <c r="K699" s="149"/>
    </row>
    <row r="700" spans="1:11" ht="31.5" hidden="1" x14ac:dyDescent="0.2">
      <c r="A700" s="139" t="s">
        <v>1117</v>
      </c>
      <c r="B700" s="139" t="s">
        <v>1380</v>
      </c>
      <c r="C700" s="139" t="s">
        <v>1472</v>
      </c>
      <c r="D700" s="139" t="s">
        <v>1509</v>
      </c>
      <c r="E700" s="139" t="s">
        <v>1415</v>
      </c>
      <c r="F700" s="139" t="s">
        <v>1407</v>
      </c>
      <c r="G700" s="140">
        <v>-283903.18</v>
      </c>
      <c r="J700" s="149"/>
      <c r="K700" s="149"/>
    </row>
    <row r="701" spans="1:11" ht="31.5" hidden="1" x14ac:dyDescent="0.2">
      <c r="A701" s="139" t="s">
        <v>1117</v>
      </c>
      <c r="B701" s="139" t="s">
        <v>1380</v>
      </c>
      <c r="C701" s="139" t="s">
        <v>1501</v>
      </c>
      <c r="D701" s="139" t="s">
        <v>1509</v>
      </c>
      <c r="E701" s="139" t="s">
        <v>1415</v>
      </c>
      <c r="F701" s="139" t="s">
        <v>1407</v>
      </c>
      <c r="G701" s="140">
        <v>-40000</v>
      </c>
      <c r="J701" s="149"/>
      <c r="K701" s="149"/>
    </row>
    <row r="702" spans="1:11" ht="31.5" hidden="1" x14ac:dyDescent="0.2">
      <c r="A702" s="139" t="s">
        <v>1117</v>
      </c>
      <c r="B702" s="139" t="s">
        <v>1380</v>
      </c>
      <c r="C702" s="139" t="s">
        <v>1401</v>
      </c>
      <c r="D702" s="139" t="s">
        <v>1499</v>
      </c>
      <c r="E702" s="139" t="s">
        <v>1415</v>
      </c>
      <c r="F702" s="139" t="s">
        <v>1402</v>
      </c>
      <c r="G702" s="140">
        <v>-73195.17</v>
      </c>
      <c r="J702" s="149"/>
      <c r="K702" s="149"/>
    </row>
    <row r="703" spans="1:11" ht="31.5" hidden="1" x14ac:dyDescent="0.2">
      <c r="A703" s="139" t="s">
        <v>1117</v>
      </c>
      <c r="B703" s="139" t="s">
        <v>1380</v>
      </c>
      <c r="C703" s="139" t="s">
        <v>1401</v>
      </c>
      <c r="D703" s="139" t="s">
        <v>1509</v>
      </c>
      <c r="E703" s="139" t="s">
        <v>1419</v>
      </c>
      <c r="F703" s="139" t="s">
        <v>1402</v>
      </c>
      <c r="G703" s="140">
        <v>-10050.82</v>
      </c>
      <c r="J703" s="149"/>
      <c r="K703" s="149"/>
    </row>
    <row r="704" spans="1:11" ht="31.5" hidden="1" x14ac:dyDescent="0.2">
      <c r="A704" s="139" t="s">
        <v>1117</v>
      </c>
      <c r="B704" s="139" t="s">
        <v>1380</v>
      </c>
      <c r="C704" s="139" t="s">
        <v>1401</v>
      </c>
      <c r="D704" s="139" t="s">
        <v>1499</v>
      </c>
      <c r="E704" s="139" t="s">
        <v>1419</v>
      </c>
      <c r="F704" s="139" t="s">
        <v>1402</v>
      </c>
      <c r="G704" s="140">
        <v>-13475</v>
      </c>
      <c r="J704" s="149"/>
      <c r="K704" s="149"/>
    </row>
    <row r="705" spans="1:11" ht="31.5" hidden="1" x14ac:dyDescent="0.2">
      <c r="A705" s="139" t="s">
        <v>962</v>
      </c>
      <c r="B705" s="139" t="s">
        <v>1380</v>
      </c>
      <c r="C705" s="139" t="s">
        <v>1449</v>
      </c>
      <c r="D705" s="139" t="s">
        <v>1450</v>
      </c>
      <c r="E705" s="139" t="s">
        <v>1423</v>
      </c>
      <c r="F705" s="139" t="s">
        <v>1402</v>
      </c>
      <c r="G705" s="140">
        <v>-1070929.26</v>
      </c>
      <c r="J705" s="149"/>
      <c r="K705" s="149"/>
    </row>
    <row r="706" spans="1:11" ht="31.5" hidden="1" x14ac:dyDescent="0.2">
      <c r="A706" s="139" t="s">
        <v>962</v>
      </c>
      <c r="B706" s="139" t="s">
        <v>1380</v>
      </c>
      <c r="C706" s="139" t="s">
        <v>1401</v>
      </c>
      <c r="D706" s="139" t="s">
        <v>1509</v>
      </c>
      <c r="E706" s="139" t="s">
        <v>1424</v>
      </c>
      <c r="F706" s="139" t="s">
        <v>1402</v>
      </c>
      <c r="G706" s="140">
        <v>-130119.96</v>
      </c>
      <c r="J706" s="149"/>
      <c r="K706" s="149"/>
    </row>
    <row r="707" spans="1:11" ht="31.5" hidden="1" x14ac:dyDescent="0.2">
      <c r="A707" s="139" t="s">
        <v>964</v>
      </c>
      <c r="B707" s="139" t="s">
        <v>1380</v>
      </c>
      <c r="C707" s="139" t="s">
        <v>1401</v>
      </c>
      <c r="D707" s="139" t="s">
        <v>1509</v>
      </c>
      <c r="E707" s="139" t="s">
        <v>1425</v>
      </c>
      <c r="F707" s="139" t="s">
        <v>1402</v>
      </c>
      <c r="G707" s="140">
        <v>-24661829</v>
      </c>
      <c r="J707" s="149"/>
      <c r="K707" s="149"/>
    </row>
    <row r="708" spans="1:11" ht="31.5" hidden="1" x14ac:dyDescent="0.2">
      <c r="A708" s="139" t="s">
        <v>964</v>
      </c>
      <c r="B708" s="139" t="s">
        <v>1380</v>
      </c>
      <c r="C708" s="139" t="s">
        <v>1397</v>
      </c>
      <c r="D708" s="139" t="s">
        <v>1398</v>
      </c>
      <c r="E708" s="139" t="s">
        <v>1443</v>
      </c>
      <c r="F708" s="139" t="s">
        <v>1400</v>
      </c>
      <c r="G708" s="140">
        <v>-0.42</v>
      </c>
      <c r="H708" s="162">
        <v>17</v>
      </c>
      <c r="J708" s="149"/>
      <c r="K708" s="149"/>
    </row>
    <row r="709" spans="1:11" ht="31.5" hidden="1" x14ac:dyDescent="0.2">
      <c r="A709" s="139" t="s">
        <v>964</v>
      </c>
      <c r="B709" s="139" t="s">
        <v>1380</v>
      </c>
      <c r="C709" s="139" t="s">
        <v>1397</v>
      </c>
      <c r="D709" s="139" t="s">
        <v>1398</v>
      </c>
      <c r="E709" s="139" t="s">
        <v>1427</v>
      </c>
      <c r="F709" s="139" t="s">
        <v>1400</v>
      </c>
      <c r="G709" s="140">
        <v>-1071.68</v>
      </c>
      <c r="H709" s="162">
        <v>17</v>
      </c>
      <c r="J709" s="149"/>
      <c r="K709" s="149"/>
    </row>
    <row r="710" spans="1:11" ht="31.5" hidden="1" x14ac:dyDescent="0.2">
      <c r="A710" s="139" t="s">
        <v>1118</v>
      </c>
      <c r="B710" s="139" t="s">
        <v>1380</v>
      </c>
      <c r="C710" s="139" t="s">
        <v>1397</v>
      </c>
      <c r="D710" s="139" t="s">
        <v>1398</v>
      </c>
      <c r="E710" s="139" t="s">
        <v>1428</v>
      </c>
      <c r="F710" s="139" t="s">
        <v>1400</v>
      </c>
      <c r="G710" s="140">
        <v>-73621</v>
      </c>
      <c r="H710" s="162">
        <v>17</v>
      </c>
      <c r="J710" s="149"/>
      <c r="K710" s="149"/>
    </row>
    <row r="711" spans="1:11" ht="31.5" hidden="1" x14ac:dyDescent="0.2">
      <c r="A711" s="139" t="s">
        <v>1118</v>
      </c>
      <c r="B711" s="139" t="s">
        <v>1380</v>
      </c>
      <c r="C711" s="139" t="s">
        <v>1397</v>
      </c>
      <c r="D711" s="139" t="s">
        <v>1437</v>
      </c>
      <c r="E711" s="139" t="s">
        <v>1428</v>
      </c>
      <c r="F711" s="139" t="s">
        <v>1400</v>
      </c>
      <c r="G711" s="140">
        <v>-500000</v>
      </c>
      <c r="H711" s="162">
        <v>19</v>
      </c>
      <c r="J711" s="149"/>
      <c r="K711" s="149"/>
    </row>
    <row r="712" spans="1:11" ht="31.5" hidden="1" x14ac:dyDescent="0.2">
      <c r="A712" s="139" t="s">
        <v>1118</v>
      </c>
      <c r="B712" s="139" t="s">
        <v>1380</v>
      </c>
      <c r="C712" s="139" t="s">
        <v>1449</v>
      </c>
      <c r="D712" s="139" t="s">
        <v>1450</v>
      </c>
      <c r="E712" s="139" t="s">
        <v>1428</v>
      </c>
      <c r="F712" s="139" t="s">
        <v>1402</v>
      </c>
      <c r="G712" s="140">
        <v>-11823274.619999999</v>
      </c>
      <c r="J712" s="149"/>
      <c r="K712" s="149"/>
    </row>
    <row r="713" spans="1:11" ht="31.5" hidden="1" x14ac:dyDescent="0.2">
      <c r="A713" s="139" t="s">
        <v>1118</v>
      </c>
      <c r="B713" s="139" t="s">
        <v>1380</v>
      </c>
      <c r="C713" s="139" t="s">
        <v>1397</v>
      </c>
      <c r="D713" s="139" t="s">
        <v>1470</v>
      </c>
      <c r="E713" s="139" t="s">
        <v>1428</v>
      </c>
      <c r="F713" s="139" t="s">
        <v>1400</v>
      </c>
      <c r="G713" s="140">
        <v>-605000</v>
      </c>
      <c r="H713" s="162">
        <v>11</v>
      </c>
      <c r="J713" s="149"/>
      <c r="K713" s="149"/>
    </row>
    <row r="714" spans="1:11" ht="31.5" hidden="1" x14ac:dyDescent="0.2">
      <c r="A714" s="139" t="s">
        <v>1118</v>
      </c>
      <c r="B714" s="139" t="s">
        <v>1380</v>
      </c>
      <c r="C714" s="139" t="s">
        <v>1446</v>
      </c>
      <c r="D714" s="139" t="s">
        <v>1466</v>
      </c>
      <c r="E714" s="139" t="s">
        <v>1428</v>
      </c>
      <c r="F714" s="139" t="s">
        <v>1407</v>
      </c>
      <c r="G714" s="140">
        <v>-261275</v>
      </c>
      <c r="J714" s="149"/>
      <c r="K714" s="149"/>
    </row>
    <row r="715" spans="1:11" ht="31.5" hidden="1" x14ac:dyDescent="0.2">
      <c r="A715" s="139" t="s">
        <v>1118</v>
      </c>
      <c r="B715" s="139" t="s">
        <v>1380</v>
      </c>
      <c r="C715" s="139" t="s">
        <v>1458</v>
      </c>
      <c r="D715" s="139" t="s">
        <v>1509</v>
      </c>
      <c r="E715" s="139" t="s">
        <v>1428</v>
      </c>
      <c r="F715" s="139" t="s">
        <v>1407</v>
      </c>
      <c r="G715" s="140">
        <v>-87129</v>
      </c>
      <c r="J715" s="149"/>
      <c r="K715" s="149"/>
    </row>
    <row r="716" spans="1:11" ht="31.5" hidden="1" x14ac:dyDescent="0.2">
      <c r="A716" s="139" t="s">
        <v>1118</v>
      </c>
      <c r="B716" s="139" t="s">
        <v>1380</v>
      </c>
      <c r="C716" s="139" t="s">
        <v>1501</v>
      </c>
      <c r="D716" s="139" t="s">
        <v>1509</v>
      </c>
      <c r="E716" s="139" t="s">
        <v>1428</v>
      </c>
      <c r="F716" s="139" t="s">
        <v>1407</v>
      </c>
      <c r="G716" s="140">
        <v>-1004255</v>
      </c>
      <c r="J716" s="149"/>
      <c r="K716" s="149"/>
    </row>
    <row r="717" spans="1:11" ht="31.5" hidden="1" x14ac:dyDescent="0.2">
      <c r="A717" s="139" t="s">
        <v>1118</v>
      </c>
      <c r="B717" s="139" t="s">
        <v>1380</v>
      </c>
      <c r="C717" s="139" t="s">
        <v>1513</v>
      </c>
      <c r="D717" s="139" t="s">
        <v>1509</v>
      </c>
      <c r="E717" s="139" t="s">
        <v>1428</v>
      </c>
      <c r="F717" s="139" t="s">
        <v>1407</v>
      </c>
      <c r="G717" s="140">
        <v>-53800</v>
      </c>
      <c r="J717" s="149"/>
      <c r="K717" s="149"/>
    </row>
    <row r="718" spans="1:11" ht="31.5" hidden="1" x14ac:dyDescent="0.2">
      <c r="A718" s="139" t="s">
        <v>1118</v>
      </c>
      <c r="B718" s="139" t="s">
        <v>1380</v>
      </c>
      <c r="C718" s="139" t="s">
        <v>1459</v>
      </c>
      <c r="D718" s="139" t="s">
        <v>1509</v>
      </c>
      <c r="E718" s="139" t="s">
        <v>1428</v>
      </c>
      <c r="F718" s="139" t="s">
        <v>1407</v>
      </c>
      <c r="G718" s="140">
        <v>-332640</v>
      </c>
      <c r="J718" s="149"/>
      <c r="K718" s="149"/>
    </row>
    <row r="719" spans="1:11" ht="31.5" x14ac:dyDescent="0.2">
      <c r="A719" s="139" t="s">
        <v>1118</v>
      </c>
      <c r="B719" s="139" t="s">
        <v>1380</v>
      </c>
      <c r="C719" s="139" t="s">
        <v>1449</v>
      </c>
      <c r="D719" s="139" t="s">
        <v>1450</v>
      </c>
      <c r="E719" s="139" t="s">
        <v>1430</v>
      </c>
      <c r="F719" s="139" t="s">
        <v>1402</v>
      </c>
      <c r="G719" s="140">
        <v>-25070</v>
      </c>
      <c r="J719" s="149"/>
      <c r="K719" s="149"/>
    </row>
    <row r="720" spans="1:11" ht="31.5" x14ac:dyDescent="0.2">
      <c r="A720" s="139" t="s">
        <v>1118</v>
      </c>
      <c r="B720" s="139" t="s">
        <v>1380</v>
      </c>
      <c r="C720" s="139" t="s">
        <v>1401</v>
      </c>
      <c r="D720" s="139" t="s">
        <v>1509</v>
      </c>
      <c r="E720" s="139" t="s">
        <v>1431</v>
      </c>
      <c r="F720" s="139" t="s">
        <v>1402</v>
      </c>
      <c r="G720" s="140">
        <v>-181400</v>
      </c>
      <c r="J720" s="149"/>
      <c r="K720" s="149"/>
    </row>
    <row r="721" spans="1:11" ht="31.5" x14ac:dyDescent="0.2">
      <c r="A721" s="139" t="s">
        <v>1118</v>
      </c>
      <c r="B721" s="139" t="s">
        <v>1380</v>
      </c>
      <c r="C721" s="139" t="s">
        <v>1397</v>
      </c>
      <c r="D721" s="139" t="s">
        <v>1398</v>
      </c>
      <c r="E721" s="139" t="s">
        <v>1438</v>
      </c>
      <c r="F721" s="139" t="s">
        <v>1400</v>
      </c>
      <c r="G721" s="140">
        <v>-50301</v>
      </c>
      <c r="H721" s="162">
        <v>17</v>
      </c>
      <c r="J721" s="149"/>
      <c r="K721" s="149"/>
    </row>
    <row r="722" spans="1:11" ht="31.5" x14ac:dyDescent="0.2">
      <c r="A722" s="139" t="s">
        <v>1118</v>
      </c>
      <c r="B722" s="139" t="s">
        <v>1380</v>
      </c>
      <c r="C722" s="139" t="s">
        <v>1397</v>
      </c>
      <c r="D722" s="139" t="s">
        <v>1398</v>
      </c>
      <c r="E722" s="139" t="s">
        <v>1432</v>
      </c>
      <c r="F722" s="139" t="s">
        <v>1400</v>
      </c>
      <c r="G722" s="140">
        <v>-79700.3</v>
      </c>
      <c r="H722" s="162">
        <v>17</v>
      </c>
      <c r="J722" s="149"/>
      <c r="K722" s="149"/>
    </row>
    <row r="723" spans="1:11" ht="31.5" x14ac:dyDescent="0.2">
      <c r="A723" s="139" t="s">
        <v>1118</v>
      </c>
      <c r="B723" s="139" t="s">
        <v>1380</v>
      </c>
      <c r="C723" s="139" t="s">
        <v>1449</v>
      </c>
      <c r="D723" s="139" t="s">
        <v>1450</v>
      </c>
      <c r="E723" s="139" t="s">
        <v>1432</v>
      </c>
      <c r="F723" s="139" t="s">
        <v>1402</v>
      </c>
      <c r="G723" s="140">
        <v>-1345737.96</v>
      </c>
      <c r="J723" s="149"/>
      <c r="K723" s="149"/>
    </row>
    <row r="724" spans="1:11" ht="31.5" x14ac:dyDescent="0.2">
      <c r="A724" s="139" t="s">
        <v>1118</v>
      </c>
      <c r="B724" s="139" t="s">
        <v>1380</v>
      </c>
      <c r="C724" s="139" t="s">
        <v>1446</v>
      </c>
      <c r="D724" s="139" t="s">
        <v>1466</v>
      </c>
      <c r="E724" s="139" t="s">
        <v>1432</v>
      </c>
      <c r="F724" s="139" t="s">
        <v>1407</v>
      </c>
      <c r="G724" s="140">
        <v>-88925</v>
      </c>
      <c r="J724" s="149"/>
      <c r="K724" s="149"/>
    </row>
    <row r="725" spans="1:11" ht="31.5" x14ac:dyDescent="0.2">
      <c r="A725" s="139" t="s">
        <v>1118</v>
      </c>
      <c r="B725" s="139" t="s">
        <v>1380</v>
      </c>
      <c r="C725" s="139" t="s">
        <v>1401</v>
      </c>
      <c r="D725" s="139" t="s">
        <v>1509</v>
      </c>
      <c r="E725" s="139" t="s">
        <v>1432</v>
      </c>
      <c r="F725" s="139" t="s">
        <v>1402</v>
      </c>
      <c r="G725" s="140">
        <v>-311341.7</v>
      </c>
      <c r="J725" s="149"/>
      <c r="K725" s="149"/>
    </row>
    <row r="726" spans="1:11" ht="31.5" x14ac:dyDescent="0.2">
      <c r="A726" s="139" t="s">
        <v>1118</v>
      </c>
      <c r="B726" s="139" t="s">
        <v>1380</v>
      </c>
      <c r="C726" s="139" t="s">
        <v>1401</v>
      </c>
      <c r="D726" s="139" t="s">
        <v>1499</v>
      </c>
      <c r="E726" s="139" t="s">
        <v>1432</v>
      </c>
      <c r="F726" s="139" t="s">
        <v>1402</v>
      </c>
      <c r="G726" s="140">
        <v>-39999.800000000003</v>
      </c>
      <c r="J726" s="149"/>
      <c r="K726" s="149"/>
    </row>
    <row r="727" spans="1:11" ht="31.5" x14ac:dyDescent="0.2">
      <c r="A727" s="139" t="s">
        <v>1118</v>
      </c>
      <c r="B727" s="139" t="s">
        <v>1380</v>
      </c>
      <c r="C727" s="139" t="s">
        <v>1439</v>
      </c>
      <c r="D727" s="139" t="s">
        <v>1516</v>
      </c>
      <c r="E727" s="139" t="s">
        <v>1432</v>
      </c>
      <c r="F727" s="139" t="s">
        <v>1407</v>
      </c>
      <c r="G727" s="140">
        <v>-9250</v>
      </c>
      <c r="J727" s="149"/>
      <c r="K727" s="149"/>
    </row>
    <row r="728" spans="1:11" ht="31.5" x14ac:dyDescent="0.2">
      <c r="A728" s="139" t="s">
        <v>1118</v>
      </c>
      <c r="B728" s="139" t="s">
        <v>1380</v>
      </c>
      <c r="C728" s="139" t="s">
        <v>1401</v>
      </c>
      <c r="D728" s="139" t="s">
        <v>1456</v>
      </c>
      <c r="E728" s="139" t="s">
        <v>1434</v>
      </c>
      <c r="F728" s="139" t="s">
        <v>1402</v>
      </c>
      <c r="G728" s="140">
        <v>-14820</v>
      </c>
      <c r="J728" s="149"/>
      <c r="K728" s="149"/>
    </row>
    <row r="729" spans="1:11" ht="31.5" x14ac:dyDescent="0.2">
      <c r="A729" s="139" t="s">
        <v>1118</v>
      </c>
      <c r="B729" s="139" t="s">
        <v>1380</v>
      </c>
      <c r="C729" s="139" t="s">
        <v>1449</v>
      </c>
      <c r="D729" s="139" t="s">
        <v>1450</v>
      </c>
      <c r="E729" s="139" t="s">
        <v>1434</v>
      </c>
      <c r="F729" s="139" t="s">
        <v>1402</v>
      </c>
      <c r="G729" s="140">
        <v>-97806.5</v>
      </c>
      <c r="J729" s="149"/>
      <c r="K729" s="149"/>
    </row>
    <row r="730" spans="1:11" ht="31.5" x14ac:dyDescent="0.2">
      <c r="A730" s="139" t="s">
        <v>1118</v>
      </c>
      <c r="B730" s="139" t="s">
        <v>1380</v>
      </c>
      <c r="C730" s="139" t="s">
        <v>1439</v>
      </c>
      <c r="D730" s="139" t="s">
        <v>1516</v>
      </c>
      <c r="E730" s="139" t="s">
        <v>1434</v>
      </c>
      <c r="F730" s="139" t="s">
        <v>1407</v>
      </c>
      <c r="G730" s="140">
        <v>-23700</v>
      </c>
      <c r="J730" s="149"/>
      <c r="K730" s="149"/>
    </row>
    <row r="731" spans="1:11" hidden="1" x14ac:dyDescent="0.2">
      <c r="A731" s="139" t="s">
        <v>196</v>
      </c>
      <c r="B731" s="139" t="s">
        <v>1381</v>
      </c>
      <c r="C731" s="139" t="s">
        <v>1397</v>
      </c>
      <c r="D731" s="139" t="s">
        <v>1398</v>
      </c>
      <c r="E731" s="139" t="s">
        <v>1399</v>
      </c>
      <c r="F731" s="139" t="s">
        <v>1400</v>
      </c>
      <c r="G731" s="140">
        <v>-2427292.7200000002</v>
      </c>
      <c r="H731" s="162">
        <v>17</v>
      </c>
      <c r="J731" s="149"/>
      <c r="K731" s="149"/>
    </row>
    <row r="732" spans="1:11" hidden="1" x14ac:dyDescent="0.2">
      <c r="A732" s="139" t="s">
        <v>196</v>
      </c>
      <c r="B732" s="139" t="s">
        <v>1381</v>
      </c>
      <c r="C732" s="139" t="s">
        <v>1460</v>
      </c>
      <c r="D732" s="139" t="s">
        <v>1461</v>
      </c>
      <c r="E732" s="139" t="s">
        <v>1399</v>
      </c>
      <c r="F732" s="139" t="s">
        <v>1407</v>
      </c>
      <c r="G732" s="140">
        <v>-61189.15</v>
      </c>
      <c r="J732" s="149"/>
      <c r="K732" s="149"/>
    </row>
    <row r="733" spans="1:11" hidden="1" x14ac:dyDescent="0.2">
      <c r="A733" s="139" t="s">
        <v>196</v>
      </c>
      <c r="B733" s="139" t="s">
        <v>1381</v>
      </c>
      <c r="C733" s="139" t="s">
        <v>1453</v>
      </c>
      <c r="D733" s="139" t="s">
        <v>1454</v>
      </c>
      <c r="E733" s="139" t="s">
        <v>1399</v>
      </c>
      <c r="F733" s="139" t="s">
        <v>1407</v>
      </c>
      <c r="G733" s="140">
        <v>-433209.29</v>
      </c>
      <c r="J733" s="149"/>
      <c r="K733" s="149"/>
    </row>
    <row r="734" spans="1:11" hidden="1" x14ac:dyDescent="0.2">
      <c r="A734" s="139" t="s">
        <v>196</v>
      </c>
      <c r="B734" s="139" t="s">
        <v>1381</v>
      </c>
      <c r="C734" s="139" t="s">
        <v>1449</v>
      </c>
      <c r="D734" s="139" t="s">
        <v>1462</v>
      </c>
      <c r="E734" s="139" t="s">
        <v>1399</v>
      </c>
      <c r="F734" s="139" t="s">
        <v>1402</v>
      </c>
      <c r="G734" s="140">
        <v>-59433063.189999998</v>
      </c>
      <c r="J734" s="149"/>
      <c r="K734" s="149"/>
    </row>
    <row r="735" spans="1:11" hidden="1" x14ac:dyDescent="0.2">
      <c r="A735" s="139" t="s">
        <v>196</v>
      </c>
      <c r="B735" s="139" t="s">
        <v>1381</v>
      </c>
      <c r="C735" s="139" t="s">
        <v>1449</v>
      </c>
      <c r="D735" s="139" t="s">
        <v>1450</v>
      </c>
      <c r="E735" s="139" t="s">
        <v>1399</v>
      </c>
      <c r="F735" s="139" t="s">
        <v>1402</v>
      </c>
      <c r="G735" s="140">
        <v>-101849785.29000001</v>
      </c>
      <c r="J735" s="149"/>
      <c r="K735" s="149"/>
    </row>
    <row r="736" spans="1:11" hidden="1" x14ac:dyDescent="0.2">
      <c r="A736" s="139" t="s">
        <v>196</v>
      </c>
      <c r="B736" s="139" t="s">
        <v>1381</v>
      </c>
      <c r="C736" s="139" t="s">
        <v>1401</v>
      </c>
      <c r="D736" s="139" t="s">
        <v>1514</v>
      </c>
      <c r="E736" s="139" t="s">
        <v>1399</v>
      </c>
      <c r="F736" s="139" t="s">
        <v>1402</v>
      </c>
      <c r="G736" s="140">
        <v>-1149840.94</v>
      </c>
      <c r="J736" s="149"/>
      <c r="K736" s="149"/>
    </row>
    <row r="737" spans="1:11" hidden="1" x14ac:dyDescent="0.2">
      <c r="A737" s="139" t="s">
        <v>196</v>
      </c>
      <c r="B737" s="139" t="s">
        <v>1381</v>
      </c>
      <c r="C737" s="139" t="s">
        <v>1401</v>
      </c>
      <c r="D737" s="139" t="s">
        <v>1509</v>
      </c>
      <c r="E737" s="139" t="s">
        <v>1399</v>
      </c>
      <c r="F737" s="139" t="s">
        <v>1402</v>
      </c>
      <c r="G737" s="140">
        <v>-555787.09</v>
      </c>
      <c r="J737" s="149"/>
      <c r="K737" s="149"/>
    </row>
    <row r="738" spans="1:11" hidden="1" x14ac:dyDescent="0.2">
      <c r="A738" s="139" t="s">
        <v>196</v>
      </c>
      <c r="B738" s="139" t="s">
        <v>1381</v>
      </c>
      <c r="C738" s="139" t="s">
        <v>1452</v>
      </c>
      <c r="D738" s="139" t="s">
        <v>1510</v>
      </c>
      <c r="E738" s="139" t="s">
        <v>1399</v>
      </c>
      <c r="F738" s="139" t="s">
        <v>1407</v>
      </c>
      <c r="G738" s="140">
        <v>-4330805.9000000004</v>
      </c>
      <c r="J738" s="149"/>
      <c r="K738" s="149"/>
    </row>
    <row r="739" spans="1:11" hidden="1" x14ac:dyDescent="0.2">
      <c r="A739" s="139" t="s">
        <v>196</v>
      </c>
      <c r="B739" s="139" t="s">
        <v>1381</v>
      </c>
      <c r="C739" s="139" t="s">
        <v>1511</v>
      </c>
      <c r="D739" s="139" t="s">
        <v>1512</v>
      </c>
      <c r="E739" s="139" t="s">
        <v>1399</v>
      </c>
      <c r="F739" s="139" t="s">
        <v>1407</v>
      </c>
      <c r="G739" s="140">
        <v>-37966.44</v>
      </c>
      <c r="J739" s="149"/>
      <c r="K739" s="149"/>
    </row>
    <row r="740" spans="1:11" hidden="1" x14ac:dyDescent="0.2">
      <c r="A740" s="139" t="s">
        <v>196</v>
      </c>
      <c r="B740" s="139" t="s">
        <v>1381</v>
      </c>
      <c r="C740" s="139" t="s">
        <v>1397</v>
      </c>
      <c r="D740" s="139" t="s">
        <v>1398</v>
      </c>
      <c r="E740" s="139" t="s">
        <v>1404</v>
      </c>
      <c r="F740" s="139" t="s">
        <v>1400</v>
      </c>
      <c r="G740" s="140">
        <v>-5800</v>
      </c>
      <c r="H740" s="162">
        <v>17</v>
      </c>
      <c r="J740" s="149"/>
      <c r="K740" s="149"/>
    </row>
    <row r="741" spans="1:11" hidden="1" x14ac:dyDescent="0.2">
      <c r="A741" s="139" t="s">
        <v>201</v>
      </c>
      <c r="B741" s="139" t="s">
        <v>1381</v>
      </c>
      <c r="C741" s="139" t="s">
        <v>1397</v>
      </c>
      <c r="D741" s="139" t="s">
        <v>1398</v>
      </c>
      <c r="E741" s="139" t="s">
        <v>1408</v>
      </c>
      <c r="F741" s="139" t="s">
        <v>1400</v>
      </c>
      <c r="G741" s="140">
        <v>-726542.89</v>
      </c>
      <c r="H741" s="162">
        <v>17</v>
      </c>
      <c r="J741" s="149"/>
      <c r="K741" s="149"/>
    </row>
    <row r="742" spans="1:11" hidden="1" x14ac:dyDescent="0.2">
      <c r="A742" s="139" t="s">
        <v>201</v>
      </c>
      <c r="B742" s="139" t="s">
        <v>1381</v>
      </c>
      <c r="C742" s="139" t="s">
        <v>1460</v>
      </c>
      <c r="D742" s="139" t="s">
        <v>1461</v>
      </c>
      <c r="E742" s="139" t="s">
        <v>1408</v>
      </c>
      <c r="F742" s="139" t="s">
        <v>1407</v>
      </c>
      <c r="G742" s="140">
        <v>-18430.169999999998</v>
      </c>
      <c r="J742" s="149"/>
      <c r="K742" s="149"/>
    </row>
    <row r="743" spans="1:11" hidden="1" x14ac:dyDescent="0.2">
      <c r="A743" s="139" t="s">
        <v>201</v>
      </c>
      <c r="B743" s="139" t="s">
        <v>1381</v>
      </c>
      <c r="C743" s="139" t="s">
        <v>1453</v>
      </c>
      <c r="D743" s="139" t="s">
        <v>1454</v>
      </c>
      <c r="E743" s="139" t="s">
        <v>1408</v>
      </c>
      <c r="F743" s="139" t="s">
        <v>1407</v>
      </c>
      <c r="G743" s="140">
        <v>-129847.93</v>
      </c>
      <c r="J743" s="149"/>
      <c r="K743" s="149"/>
    </row>
    <row r="744" spans="1:11" hidden="1" x14ac:dyDescent="0.2">
      <c r="A744" s="139" t="s">
        <v>201</v>
      </c>
      <c r="B744" s="139" t="s">
        <v>1381</v>
      </c>
      <c r="C744" s="139" t="s">
        <v>1449</v>
      </c>
      <c r="D744" s="139" t="s">
        <v>1462</v>
      </c>
      <c r="E744" s="139" t="s">
        <v>1408</v>
      </c>
      <c r="F744" s="139" t="s">
        <v>1402</v>
      </c>
      <c r="G744" s="140">
        <v>-19728771.68</v>
      </c>
      <c r="J744" s="149"/>
      <c r="K744" s="149"/>
    </row>
    <row r="745" spans="1:11" hidden="1" x14ac:dyDescent="0.2">
      <c r="A745" s="139" t="s">
        <v>201</v>
      </c>
      <c r="B745" s="139" t="s">
        <v>1381</v>
      </c>
      <c r="C745" s="139" t="s">
        <v>1449</v>
      </c>
      <c r="D745" s="139" t="s">
        <v>1450</v>
      </c>
      <c r="E745" s="139" t="s">
        <v>1408</v>
      </c>
      <c r="F745" s="139" t="s">
        <v>1402</v>
      </c>
      <c r="G745" s="140">
        <v>-28479102.109999999</v>
      </c>
      <c r="J745" s="149"/>
      <c r="K745" s="149"/>
    </row>
    <row r="746" spans="1:11" hidden="1" x14ac:dyDescent="0.2">
      <c r="A746" s="139" t="s">
        <v>201</v>
      </c>
      <c r="B746" s="139" t="s">
        <v>1381</v>
      </c>
      <c r="C746" s="139" t="s">
        <v>1401</v>
      </c>
      <c r="D746" s="139" t="s">
        <v>1514</v>
      </c>
      <c r="E746" s="139" t="s">
        <v>1408</v>
      </c>
      <c r="F746" s="139" t="s">
        <v>1402</v>
      </c>
      <c r="G746" s="140">
        <v>-481409.29</v>
      </c>
      <c r="J746" s="149"/>
      <c r="K746" s="149"/>
    </row>
    <row r="747" spans="1:11" hidden="1" x14ac:dyDescent="0.2">
      <c r="A747" s="139" t="s">
        <v>201</v>
      </c>
      <c r="B747" s="139" t="s">
        <v>1381</v>
      </c>
      <c r="C747" s="139" t="s">
        <v>1401</v>
      </c>
      <c r="D747" s="139" t="s">
        <v>1509</v>
      </c>
      <c r="E747" s="139" t="s">
        <v>1408</v>
      </c>
      <c r="F747" s="139" t="s">
        <v>1402</v>
      </c>
      <c r="G747" s="140">
        <v>-222064.47</v>
      </c>
      <c r="J747" s="149"/>
      <c r="K747" s="149"/>
    </row>
    <row r="748" spans="1:11" hidden="1" x14ac:dyDescent="0.2">
      <c r="A748" s="139" t="s">
        <v>201</v>
      </c>
      <c r="B748" s="139" t="s">
        <v>1381</v>
      </c>
      <c r="C748" s="139" t="s">
        <v>1452</v>
      </c>
      <c r="D748" s="139" t="s">
        <v>1510</v>
      </c>
      <c r="E748" s="139" t="s">
        <v>1408</v>
      </c>
      <c r="F748" s="139" t="s">
        <v>1407</v>
      </c>
      <c r="G748" s="140">
        <v>-1302863.6200000001</v>
      </c>
      <c r="J748" s="149"/>
      <c r="K748" s="149"/>
    </row>
    <row r="749" spans="1:11" hidden="1" x14ac:dyDescent="0.2">
      <c r="A749" s="139" t="s">
        <v>201</v>
      </c>
      <c r="B749" s="139" t="s">
        <v>1381</v>
      </c>
      <c r="C749" s="139" t="s">
        <v>1511</v>
      </c>
      <c r="D749" s="139" t="s">
        <v>1512</v>
      </c>
      <c r="E749" s="139" t="s">
        <v>1408</v>
      </c>
      <c r="F749" s="139" t="s">
        <v>1407</v>
      </c>
      <c r="G749" s="140">
        <v>-14113.56</v>
      </c>
      <c r="J749" s="149"/>
      <c r="K749" s="149"/>
    </row>
    <row r="750" spans="1:11" hidden="1" x14ac:dyDescent="0.2">
      <c r="A750" s="139" t="s">
        <v>196</v>
      </c>
      <c r="B750" s="139" t="s">
        <v>1381</v>
      </c>
      <c r="C750" s="139" t="s">
        <v>1401</v>
      </c>
      <c r="D750" s="139" t="s">
        <v>1514</v>
      </c>
      <c r="E750" s="139" t="s">
        <v>1409</v>
      </c>
      <c r="F750" s="139" t="s">
        <v>1402</v>
      </c>
      <c r="G750" s="140">
        <v>-1298045.73</v>
      </c>
      <c r="J750" s="149"/>
      <c r="K750" s="149"/>
    </row>
    <row r="751" spans="1:11" hidden="1" x14ac:dyDescent="0.2">
      <c r="A751" s="139" t="s">
        <v>196</v>
      </c>
      <c r="B751" s="139" t="s">
        <v>1381</v>
      </c>
      <c r="C751" s="139" t="s">
        <v>1403</v>
      </c>
      <c r="D751" s="139" t="s">
        <v>1514</v>
      </c>
      <c r="E751" s="139" t="s">
        <v>1409</v>
      </c>
      <c r="F751" s="139" t="s">
        <v>1402</v>
      </c>
      <c r="G751" s="140">
        <v>-150000</v>
      </c>
      <c r="J751" s="149"/>
      <c r="K751" s="149"/>
    </row>
    <row r="752" spans="1:11" hidden="1" x14ac:dyDescent="0.2">
      <c r="A752" s="139" t="s">
        <v>196</v>
      </c>
      <c r="B752" s="139" t="s">
        <v>1381</v>
      </c>
      <c r="C752" s="139" t="s">
        <v>1401</v>
      </c>
      <c r="D752" s="139" t="s">
        <v>1509</v>
      </c>
      <c r="E752" s="139" t="s">
        <v>1409</v>
      </c>
      <c r="F752" s="139" t="s">
        <v>1402</v>
      </c>
      <c r="G752" s="140">
        <v>-1475337.33</v>
      </c>
      <c r="J752" s="149"/>
      <c r="K752" s="149"/>
    </row>
    <row r="753" spans="1:11" hidden="1" x14ac:dyDescent="0.2">
      <c r="A753" s="139" t="s">
        <v>196</v>
      </c>
      <c r="B753" s="139" t="s">
        <v>1381</v>
      </c>
      <c r="C753" s="139" t="s">
        <v>1403</v>
      </c>
      <c r="D753" s="139" t="s">
        <v>1509</v>
      </c>
      <c r="E753" s="139" t="s">
        <v>1409</v>
      </c>
      <c r="F753" s="139" t="s">
        <v>1402</v>
      </c>
      <c r="G753" s="140">
        <v>-202000.92</v>
      </c>
      <c r="J753" s="149"/>
      <c r="K753" s="149"/>
    </row>
    <row r="754" spans="1:11" hidden="1" x14ac:dyDescent="0.2">
      <c r="A754" s="139" t="s">
        <v>1112</v>
      </c>
      <c r="B754" s="139" t="s">
        <v>1381</v>
      </c>
      <c r="C754" s="139" t="s">
        <v>1397</v>
      </c>
      <c r="D754" s="139" t="s">
        <v>1398</v>
      </c>
      <c r="E754" s="139" t="s">
        <v>1410</v>
      </c>
      <c r="F754" s="139" t="s">
        <v>1400</v>
      </c>
      <c r="G754" s="140">
        <v>-39030.22</v>
      </c>
      <c r="H754" s="162">
        <v>17</v>
      </c>
      <c r="J754" s="149"/>
      <c r="K754" s="149"/>
    </row>
    <row r="755" spans="1:11" hidden="1" x14ac:dyDescent="0.2">
      <c r="A755" s="139" t="s">
        <v>1112</v>
      </c>
      <c r="B755" s="139" t="s">
        <v>1381</v>
      </c>
      <c r="C755" s="139" t="s">
        <v>1401</v>
      </c>
      <c r="D755" s="139" t="s">
        <v>1514</v>
      </c>
      <c r="E755" s="139" t="s">
        <v>1410</v>
      </c>
      <c r="F755" s="139" t="s">
        <v>1402</v>
      </c>
      <c r="G755" s="140">
        <v>-35603.870000000003</v>
      </c>
      <c r="J755" s="149"/>
      <c r="K755" s="149"/>
    </row>
    <row r="756" spans="1:11" hidden="1" x14ac:dyDescent="0.2">
      <c r="A756" s="139" t="s">
        <v>1112</v>
      </c>
      <c r="B756" s="139" t="s">
        <v>1381</v>
      </c>
      <c r="C756" s="139" t="s">
        <v>1401</v>
      </c>
      <c r="D756" s="139" t="s">
        <v>1509</v>
      </c>
      <c r="E756" s="139" t="s">
        <v>1410</v>
      </c>
      <c r="F756" s="139" t="s">
        <v>1402</v>
      </c>
      <c r="G756" s="140">
        <v>-50894.7</v>
      </c>
      <c r="J756" s="149"/>
      <c r="K756" s="149"/>
    </row>
    <row r="757" spans="1:11" hidden="1" x14ac:dyDescent="0.2">
      <c r="A757" s="139" t="s">
        <v>1114</v>
      </c>
      <c r="B757" s="139" t="s">
        <v>1381</v>
      </c>
      <c r="C757" s="139" t="s">
        <v>1397</v>
      </c>
      <c r="D757" s="139" t="s">
        <v>1398</v>
      </c>
      <c r="E757" s="139" t="s">
        <v>1411</v>
      </c>
      <c r="F757" s="139" t="s">
        <v>1400</v>
      </c>
      <c r="G757" s="140">
        <v>-27284.3</v>
      </c>
      <c r="H757" s="162">
        <v>17</v>
      </c>
      <c r="J757" s="149"/>
      <c r="K757" s="149"/>
    </row>
    <row r="758" spans="1:11" hidden="1" x14ac:dyDescent="0.2">
      <c r="A758" s="139" t="s">
        <v>1114</v>
      </c>
      <c r="B758" s="139" t="s">
        <v>1381</v>
      </c>
      <c r="C758" s="139" t="s">
        <v>1397</v>
      </c>
      <c r="D758" s="139" t="s">
        <v>1412</v>
      </c>
      <c r="E758" s="139" t="s">
        <v>1411</v>
      </c>
      <c r="F758" s="139" t="s">
        <v>1400</v>
      </c>
      <c r="G758" s="140">
        <v>-12458.43</v>
      </c>
      <c r="H758" s="162">
        <v>17</v>
      </c>
      <c r="J758" s="149"/>
      <c r="K758" s="149"/>
    </row>
    <row r="759" spans="1:11" hidden="1" x14ac:dyDescent="0.2">
      <c r="A759" s="139" t="s">
        <v>1114</v>
      </c>
      <c r="B759" s="139" t="s">
        <v>1381</v>
      </c>
      <c r="C759" s="139" t="s">
        <v>1401</v>
      </c>
      <c r="D759" s="139" t="s">
        <v>1514</v>
      </c>
      <c r="E759" s="139" t="s">
        <v>1411</v>
      </c>
      <c r="F759" s="139" t="s">
        <v>1402</v>
      </c>
      <c r="G759" s="140">
        <v>-4832117.67</v>
      </c>
      <c r="J759" s="149"/>
      <c r="K759" s="149"/>
    </row>
    <row r="760" spans="1:11" hidden="1" x14ac:dyDescent="0.2">
      <c r="A760" s="139" t="s">
        <v>1114</v>
      </c>
      <c r="B760" s="139" t="s">
        <v>1381</v>
      </c>
      <c r="C760" s="139" t="s">
        <v>1403</v>
      </c>
      <c r="D760" s="139" t="s">
        <v>1514</v>
      </c>
      <c r="E760" s="139" t="s">
        <v>1411</v>
      </c>
      <c r="F760" s="139" t="s">
        <v>1402</v>
      </c>
      <c r="G760" s="140">
        <v>-16267.05</v>
      </c>
      <c r="J760" s="149"/>
      <c r="K760" s="149"/>
    </row>
    <row r="761" spans="1:11" hidden="1" x14ac:dyDescent="0.2">
      <c r="A761" s="139" t="s">
        <v>1114</v>
      </c>
      <c r="B761" s="139" t="s">
        <v>1381</v>
      </c>
      <c r="C761" s="139" t="s">
        <v>1401</v>
      </c>
      <c r="D761" s="139" t="s">
        <v>1509</v>
      </c>
      <c r="E761" s="139" t="s">
        <v>1411</v>
      </c>
      <c r="F761" s="139" t="s">
        <v>1402</v>
      </c>
      <c r="G761" s="140">
        <v>-6915196.1799999997</v>
      </c>
      <c r="J761" s="149"/>
      <c r="K761" s="149"/>
    </row>
    <row r="762" spans="1:11" hidden="1" x14ac:dyDescent="0.2">
      <c r="A762" s="139" t="s">
        <v>1114</v>
      </c>
      <c r="B762" s="139" t="s">
        <v>1381</v>
      </c>
      <c r="C762" s="139" t="s">
        <v>1403</v>
      </c>
      <c r="D762" s="139" t="s">
        <v>1509</v>
      </c>
      <c r="E762" s="139" t="s">
        <v>1411</v>
      </c>
      <c r="F762" s="139" t="s">
        <v>1402</v>
      </c>
      <c r="G762" s="140">
        <v>-127794.47</v>
      </c>
      <c r="J762" s="149"/>
      <c r="K762" s="149"/>
    </row>
    <row r="763" spans="1:11" hidden="1" x14ac:dyDescent="0.2">
      <c r="A763" s="139" t="s">
        <v>1116</v>
      </c>
      <c r="B763" s="139" t="s">
        <v>1381</v>
      </c>
      <c r="C763" s="139" t="s">
        <v>1397</v>
      </c>
      <c r="D763" s="139" t="s">
        <v>1398</v>
      </c>
      <c r="E763" s="139" t="s">
        <v>1414</v>
      </c>
      <c r="F763" s="139" t="s">
        <v>1400</v>
      </c>
      <c r="G763" s="140">
        <v>-232957.7</v>
      </c>
      <c r="H763" s="162">
        <v>17</v>
      </c>
      <c r="J763" s="149"/>
      <c r="K763" s="149"/>
    </row>
    <row r="764" spans="1:11" hidden="1" x14ac:dyDescent="0.2">
      <c r="A764" s="139" t="s">
        <v>1116</v>
      </c>
      <c r="B764" s="139" t="s">
        <v>1381</v>
      </c>
      <c r="C764" s="139" t="s">
        <v>1401</v>
      </c>
      <c r="D764" s="139" t="s">
        <v>1514</v>
      </c>
      <c r="E764" s="139" t="s">
        <v>1414</v>
      </c>
      <c r="F764" s="139" t="s">
        <v>1402</v>
      </c>
      <c r="G764" s="140">
        <v>-483496.13</v>
      </c>
      <c r="J764" s="149"/>
      <c r="K764" s="149"/>
    </row>
    <row r="765" spans="1:11" hidden="1" x14ac:dyDescent="0.2">
      <c r="A765" s="139" t="s">
        <v>1116</v>
      </c>
      <c r="B765" s="139" t="s">
        <v>1381</v>
      </c>
      <c r="C765" s="139" t="s">
        <v>1401</v>
      </c>
      <c r="D765" s="139" t="s">
        <v>1509</v>
      </c>
      <c r="E765" s="139" t="s">
        <v>1414</v>
      </c>
      <c r="F765" s="139" t="s">
        <v>1402</v>
      </c>
      <c r="G765" s="140">
        <v>-617076.9</v>
      </c>
      <c r="J765" s="149"/>
      <c r="K765" s="149"/>
    </row>
    <row r="766" spans="1:11" hidden="1" x14ac:dyDescent="0.2">
      <c r="A766" s="139" t="s">
        <v>1117</v>
      </c>
      <c r="B766" s="139" t="s">
        <v>1381</v>
      </c>
      <c r="C766" s="139" t="s">
        <v>1397</v>
      </c>
      <c r="D766" s="139" t="s">
        <v>1398</v>
      </c>
      <c r="E766" s="139" t="s">
        <v>1415</v>
      </c>
      <c r="F766" s="139" t="s">
        <v>1400</v>
      </c>
      <c r="G766" s="140">
        <v>-233773.22</v>
      </c>
      <c r="H766" s="162">
        <v>17</v>
      </c>
      <c r="J766" s="149"/>
      <c r="K766" s="149"/>
    </row>
    <row r="767" spans="1:11" hidden="1" x14ac:dyDescent="0.2">
      <c r="A767" s="139" t="s">
        <v>1117</v>
      </c>
      <c r="B767" s="139" t="s">
        <v>1381</v>
      </c>
      <c r="C767" s="139" t="s">
        <v>1397</v>
      </c>
      <c r="D767" s="139" t="s">
        <v>1463</v>
      </c>
      <c r="E767" s="139" t="s">
        <v>1415</v>
      </c>
      <c r="F767" s="139" t="s">
        <v>1400</v>
      </c>
      <c r="G767" s="140">
        <v>-4872.4799999999996</v>
      </c>
      <c r="H767" s="162">
        <v>17</v>
      </c>
      <c r="J767" s="149"/>
      <c r="K767" s="149"/>
    </row>
    <row r="768" spans="1:11" hidden="1" x14ac:dyDescent="0.2">
      <c r="A768" s="139" t="s">
        <v>1117</v>
      </c>
      <c r="B768" s="139" t="s">
        <v>1381</v>
      </c>
      <c r="C768" s="139" t="s">
        <v>1416</v>
      </c>
      <c r="D768" s="139" t="s">
        <v>1417</v>
      </c>
      <c r="E768" s="139" t="s">
        <v>1415</v>
      </c>
      <c r="F768" s="139" t="s">
        <v>1402</v>
      </c>
      <c r="G768" s="140">
        <v>-808750.8</v>
      </c>
      <c r="J768" s="149"/>
      <c r="K768" s="149"/>
    </row>
    <row r="769" spans="1:11" hidden="1" x14ac:dyDescent="0.2">
      <c r="A769" s="139" t="s">
        <v>1117</v>
      </c>
      <c r="B769" s="139" t="s">
        <v>1381</v>
      </c>
      <c r="C769" s="139" t="s">
        <v>1401</v>
      </c>
      <c r="D769" s="139" t="s">
        <v>1418</v>
      </c>
      <c r="E769" s="139" t="s">
        <v>1415</v>
      </c>
      <c r="F769" s="139" t="s">
        <v>1402</v>
      </c>
      <c r="G769" s="140">
        <v>-539167.19999999995</v>
      </c>
      <c r="J769" s="149"/>
      <c r="K769" s="149"/>
    </row>
    <row r="770" spans="1:11" hidden="1" x14ac:dyDescent="0.2">
      <c r="A770" s="139" t="s">
        <v>1117</v>
      </c>
      <c r="B770" s="139" t="s">
        <v>1381</v>
      </c>
      <c r="C770" s="139" t="s">
        <v>1449</v>
      </c>
      <c r="D770" s="139" t="s">
        <v>1462</v>
      </c>
      <c r="E770" s="139" t="s">
        <v>1415</v>
      </c>
      <c r="F770" s="139" t="s">
        <v>1402</v>
      </c>
      <c r="G770" s="140">
        <v>-38000</v>
      </c>
      <c r="J770" s="149"/>
      <c r="K770" s="149"/>
    </row>
    <row r="771" spans="1:11" hidden="1" x14ac:dyDescent="0.2">
      <c r="A771" s="139" t="s">
        <v>1117</v>
      </c>
      <c r="B771" s="139" t="s">
        <v>1381</v>
      </c>
      <c r="C771" s="139" t="s">
        <v>1401</v>
      </c>
      <c r="D771" s="139" t="s">
        <v>1514</v>
      </c>
      <c r="E771" s="139" t="s">
        <v>1415</v>
      </c>
      <c r="F771" s="139" t="s">
        <v>1402</v>
      </c>
      <c r="G771" s="140">
        <v>-1210203.2</v>
      </c>
      <c r="J771" s="149"/>
      <c r="K771" s="149"/>
    </row>
    <row r="772" spans="1:11" hidden="1" x14ac:dyDescent="0.2">
      <c r="A772" s="139" t="s">
        <v>1117</v>
      </c>
      <c r="B772" s="139" t="s">
        <v>1381</v>
      </c>
      <c r="C772" s="139" t="s">
        <v>1501</v>
      </c>
      <c r="D772" s="139" t="s">
        <v>1514</v>
      </c>
      <c r="E772" s="139" t="s">
        <v>1415</v>
      </c>
      <c r="F772" s="139" t="s">
        <v>1407</v>
      </c>
      <c r="G772" s="140">
        <v>-20000</v>
      </c>
      <c r="J772" s="149"/>
      <c r="K772" s="149"/>
    </row>
    <row r="773" spans="1:11" hidden="1" x14ac:dyDescent="0.2">
      <c r="A773" s="139" t="s">
        <v>1117</v>
      </c>
      <c r="B773" s="139" t="s">
        <v>1381</v>
      </c>
      <c r="C773" s="139" t="s">
        <v>1401</v>
      </c>
      <c r="D773" s="139" t="s">
        <v>1509</v>
      </c>
      <c r="E773" s="139" t="s">
        <v>1415</v>
      </c>
      <c r="F773" s="139" t="s">
        <v>1402</v>
      </c>
      <c r="G773" s="140">
        <v>-1311296.6100000001</v>
      </c>
      <c r="J773" s="149"/>
      <c r="K773" s="149"/>
    </row>
    <row r="774" spans="1:11" hidden="1" x14ac:dyDescent="0.2">
      <c r="A774" s="139" t="s">
        <v>1117</v>
      </c>
      <c r="B774" s="139" t="s">
        <v>1381</v>
      </c>
      <c r="C774" s="139" t="s">
        <v>1501</v>
      </c>
      <c r="D774" s="139" t="s">
        <v>1509</v>
      </c>
      <c r="E774" s="139" t="s">
        <v>1415</v>
      </c>
      <c r="F774" s="139" t="s">
        <v>1407</v>
      </c>
      <c r="G774" s="140">
        <v>-20000</v>
      </c>
      <c r="J774" s="149"/>
      <c r="K774" s="149"/>
    </row>
    <row r="775" spans="1:11" hidden="1" x14ac:dyDescent="0.2">
      <c r="A775" s="139" t="s">
        <v>1117</v>
      </c>
      <c r="B775" s="139" t="s">
        <v>1381</v>
      </c>
      <c r="C775" s="139" t="s">
        <v>1401</v>
      </c>
      <c r="D775" s="139" t="s">
        <v>1499</v>
      </c>
      <c r="E775" s="139" t="s">
        <v>1415</v>
      </c>
      <c r="F775" s="139" t="s">
        <v>1402</v>
      </c>
      <c r="G775" s="140">
        <v>-36597.599999999999</v>
      </c>
      <c r="J775" s="149"/>
      <c r="K775" s="149"/>
    </row>
    <row r="776" spans="1:11" hidden="1" x14ac:dyDescent="0.2">
      <c r="A776" s="139" t="s">
        <v>1117</v>
      </c>
      <c r="B776" s="139" t="s">
        <v>1381</v>
      </c>
      <c r="C776" s="139" t="s">
        <v>1401</v>
      </c>
      <c r="D776" s="139" t="s">
        <v>1509</v>
      </c>
      <c r="E776" s="139" t="s">
        <v>1419</v>
      </c>
      <c r="F776" s="139" t="s">
        <v>1402</v>
      </c>
      <c r="G776" s="140">
        <v>-12581.07</v>
      </c>
      <c r="J776" s="149"/>
      <c r="K776" s="149"/>
    </row>
    <row r="777" spans="1:11" hidden="1" x14ac:dyDescent="0.2">
      <c r="A777" s="139" t="s">
        <v>1117</v>
      </c>
      <c r="B777" s="139" t="s">
        <v>1381</v>
      </c>
      <c r="C777" s="139" t="s">
        <v>1401</v>
      </c>
      <c r="D777" s="139" t="s">
        <v>1499</v>
      </c>
      <c r="E777" s="139" t="s">
        <v>1419</v>
      </c>
      <c r="F777" s="139" t="s">
        <v>1402</v>
      </c>
      <c r="G777" s="140">
        <v>-8580</v>
      </c>
      <c r="J777" s="149"/>
      <c r="K777" s="149"/>
    </row>
    <row r="778" spans="1:11" hidden="1" x14ac:dyDescent="0.2">
      <c r="A778" s="139" t="s">
        <v>962</v>
      </c>
      <c r="B778" s="139" t="s">
        <v>1381</v>
      </c>
      <c r="C778" s="139" t="s">
        <v>1449</v>
      </c>
      <c r="D778" s="139" t="s">
        <v>1462</v>
      </c>
      <c r="E778" s="139" t="s">
        <v>1423</v>
      </c>
      <c r="F778" s="139" t="s">
        <v>1402</v>
      </c>
      <c r="G778" s="140">
        <v>-370230.41</v>
      </c>
      <c r="J778" s="149"/>
      <c r="K778" s="149"/>
    </row>
    <row r="779" spans="1:11" hidden="1" x14ac:dyDescent="0.2">
      <c r="A779" s="139" t="s">
        <v>962</v>
      </c>
      <c r="B779" s="139" t="s">
        <v>1381</v>
      </c>
      <c r="C779" s="139" t="s">
        <v>1449</v>
      </c>
      <c r="D779" s="139" t="s">
        <v>1450</v>
      </c>
      <c r="E779" s="139" t="s">
        <v>1423</v>
      </c>
      <c r="F779" s="139" t="s">
        <v>1402</v>
      </c>
      <c r="G779" s="140">
        <v>-768815.81</v>
      </c>
      <c r="J779" s="149"/>
      <c r="K779" s="149"/>
    </row>
    <row r="780" spans="1:11" hidden="1" x14ac:dyDescent="0.2">
      <c r="A780" s="139" t="s">
        <v>962</v>
      </c>
      <c r="B780" s="139" t="s">
        <v>1381</v>
      </c>
      <c r="C780" s="139" t="s">
        <v>1401</v>
      </c>
      <c r="D780" s="139" t="s">
        <v>1509</v>
      </c>
      <c r="E780" s="139" t="s">
        <v>1423</v>
      </c>
      <c r="F780" s="139" t="s">
        <v>1402</v>
      </c>
      <c r="G780" s="140">
        <v>-115042.9</v>
      </c>
      <c r="J780" s="149"/>
      <c r="K780" s="149"/>
    </row>
    <row r="781" spans="1:11" hidden="1" x14ac:dyDescent="0.2">
      <c r="A781" s="139" t="s">
        <v>962</v>
      </c>
      <c r="B781" s="139" t="s">
        <v>1381</v>
      </c>
      <c r="C781" s="139" t="s">
        <v>1397</v>
      </c>
      <c r="D781" s="139" t="s">
        <v>1398</v>
      </c>
      <c r="E781" s="139" t="s">
        <v>1424</v>
      </c>
      <c r="F781" s="139" t="s">
        <v>1400</v>
      </c>
      <c r="G781" s="140">
        <v>-65060</v>
      </c>
      <c r="H781" s="162">
        <v>17</v>
      </c>
      <c r="J781" s="149"/>
      <c r="K781" s="149"/>
    </row>
    <row r="782" spans="1:11" hidden="1" x14ac:dyDescent="0.2">
      <c r="A782" s="139" t="s">
        <v>962</v>
      </c>
      <c r="B782" s="139" t="s">
        <v>1381</v>
      </c>
      <c r="C782" s="139" t="s">
        <v>1401</v>
      </c>
      <c r="D782" s="139" t="s">
        <v>1514</v>
      </c>
      <c r="E782" s="139" t="s">
        <v>1424</v>
      </c>
      <c r="F782" s="139" t="s">
        <v>1402</v>
      </c>
      <c r="G782" s="140">
        <v>-65060</v>
      </c>
      <c r="J782" s="149"/>
      <c r="K782" s="149"/>
    </row>
    <row r="783" spans="1:11" hidden="1" x14ac:dyDescent="0.2">
      <c r="A783" s="139" t="s">
        <v>962</v>
      </c>
      <c r="B783" s="139" t="s">
        <v>1381</v>
      </c>
      <c r="C783" s="139" t="s">
        <v>1401</v>
      </c>
      <c r="D783" s="139" t="s">
        <v>1509</v>
      </c>
      <c r="E783" s="139" t="s">
        <v>1424</v>
      </c>
      <c r="F783" s="139" t="s">
        <v>1402</v>
      </c>
      <c r="G783" s="140">
        <v>-189259.51999999999</v>
      </c>
      <c r="J783" s="149"/>
      <c r="K783" s="149"/>
    </row>
    <row r="784" spans="1:11" hidden="1" x14ac:dyDescent="0.2">
      <c r="A784" s="139" t="s">
        <v>964</v>
      </c>
      <c r="B784" s="139" t="s">
        <v>1381</v>
      </c>
      <c r="C784" s="139" t="s">
        <v>1397</v>
      </c>
      <c r="D784" s="139" t="s">
        <v>1398</v>
      </c>
      <c r="E784" s="139" t="s">
        <v>1425</v>
      </c>
      <c r="F784" s="139" t="s">
        <v>1400</v>
      </c>
      <c r="G784" s="140">
        <v>-81</v>
      </c>
      <c r="H784" s="162">
        <v>17</v>
      </c>
      <c r="J784" s="149"/>
      <c r="K784" s="149"/>
    </row>
    <row r="785" spans="1:11" hidden="1" x14ac:dyDescent="0.2">
      <c r="A785" s="139" t="s">
        <v>964</v>
      </c>
      <c r="B785" s="139" t="s">
        <v>1381</v>
      </c>
      <c r="C785" s="139" t="s">
        <v>1401</v>
      </c>
      <c r="D785" s="139" t="s">
        <v>1514</v>
      </c>
      <c r="E785" s="139" t="s">
        <v>1425</v>
      </c>
      <c r="F785" s="139" t="s">
        <v>1402</v>
      </c>
      <c r="G785" s="140">
        <v>-635245</v>
      </c>
      <c r="J785" s="149"/>
      <c r="K785" s="149"/>
    </row>
    <row r="786" spans="1:11" hidden="1" x14ac:dyDescent="0.2">
      <c r="A786" s="139" t="s">
        <v>964</v>
      </c>
      <c r="B786" s="139" t="s">
        <v>1381</v>
      </c>
      <c r="C786" s="139" t="s">
        <v>1401</v>
      </c>
      <c r="D786" s="139" t="s">
        <v>1509</v>
      </c>
      <c r="E786" s="139" t="s">
        <v>1425</v>
      </c>
      <c r="F786" s="139" t="s">
        <v>1402</v>
      </c>
      <c r="G786" s="140">
        <v>-777075</v>
      </c>
      <c r="J786" s="149"/>
      <c r="K786" s="149"/>
    </row>
    <row r="787" spans="1:11" hidden="1" x14ac:dyDescent="0.2">
      <c r="A787" s="139" t="s">
        <v>964</v>
      </c>
      <c r="B787" s="139" t="s">
        <v>1381</v>
      </c>
      <c r="C787" s="139" t="s">
        <v>1397</v>
      </c>
      <c r="D787" s="139" t="s">
        <v>1398</v>
      </c>
      <c r="E787" s="139" t="s">
        <v>1469</v>
      </c>
      <c r="F787" s="139" t="s">
        <v>1400</v>
      </c>
      <c r="G787" s="140">
        <v>-564.65</v>
      </c>
      <c r="H787" s="162">
        <v>17</v>
      </c>
      <c r="J787" s="149"/>
      <c r="K787" s="149"/>
    </row>
    <row r="788" spans="1:11" hidden="1" x14ac:dyDescent="0.2">
      <c r="A788" s="139" t="s">
        <v>964</v>
      </c>
      <c r="B788" s="139" t="s">
        <v>1381</v>
      </c>
      <c r="C788" s="139" t="s">
        <v>1397</v>
      </c>
      <c r="D788" s="139" t="s">
        <v>1398</v>
      </c>
      <c r="E788" s="139" t="s">
        <v>1427</v>
      </c>
      <c r="F788" s="139" t="s">
        <v>1400</v>
      </c>
      <c r="G788" s="140">
        <v>-7785.38</v>
      </c>
      <c r="H788" s="162">
        <v>17</v>
      </c>
      <c r="J788" s="149"/>
      <c r="K788" s="149"/>
    </row>
    <row r="789" spans="1:11" hidden="1" x14ac:dyDescent="0.2">
      <c r="A789" s="139" t="s">
        <v>1118</v>
      </c>
      <c r="B789" s="139" t="s">
        <v>1381</v>
      </c>
      <c r="C789" s="139" t="s">
        <v>1397</v>
      </c>
      <c r="D789" s="139" t="s">
        <v>1398</v>
      </c>
      <c r="E789" s="139" t="s">
        <v>1428</v>
      </c>
      <c r="F789" s="139" t="s">
        <v>1400</v>
      </c>
      <c r="G789" s="140">
        <v>-1581654.04</v>
      </c>
      <c r="H789" s="162">
        <v>17</v>
      </c>
      <c r="J789" s="149"/>
      <c r="K789" s="149"/>
    </row>
    <row r="790" spans="1:11" hidden="1" x14ac:dyDescent="0.2">
      <c r="A790" s="139" t="s">
        <v>1118</v>
      </c>
      <c r="B790" s="139" t="s">
        <v>1381</v>
      </c>
      <c r="C790" s="139" t="s">
        <v>1397</v>
      </c>
      <c r="D790" s="139" t="s">
        <v>1463</v>
      </c>
      <c r="E790" s="139" t="s">
        <v>1428</v>
      </c>
      <c r="F790" s="139" t="s">
        <v>1400</v>
      </c>
      <c r="G790" s="140">
        <v>-572872</v>
      </c>
      <c r="H790" s="162">
        <v>17</v>
      </c>
      <c r="J790" s="149"/>
      <c r="K790" s="149"/>
    </row>
    <row r="791" spans="1:11" hidden="1" x14ac:dyDescent="0.2">
      <c r="A791" s="139" t="s">
        <v>1118</v>
      </c>
      <c r="B791" s="139" t="s">
        <v>1381</v>
      </c>
      <c r="C791" s="139" t="s">
        <v>1449</v>
      </c>
      <c r="D791" s="139" t="s">
        <v>1462</v>
      </c>
      <c r="E791" s="139" t="s">
        <v>1428</v>
      </c>
      <c r="F791" s="139" t="s">
        <v>1402</v>
      </c>
      <c r="G791" s="140">
        <v>-1789009.8</v>
      </c>
      <c r="J791" s="149"/>
      <c r="K791" s="149"/>
    </row>
    <row r="792" spans="1:11" hidden="1" x14ac:dyDescent="0.2">
      <c r="A792" s="139" t="s">
        <v>1118</v>
      </c>
      <c r="B792" s="139" t="s">
        <v>1381</v>
      </c>
      <c r="C792" s="139" t="s">
        <v>1455</v>
      </c>
      <c r="D792" s="139" t="s">
        <v>1456</v>
      </c>
      <c r="E792" s="139" t="s">
        <v>1428</v>
      </c>
      <c r="F792" s="139" t="s">
        <v>1407</v>
      </c>
      <c r="G792" s="140">
        <v>-25443</v>
      </c>
      <c r="J792" s="149"/>
      <c r="K792" s="149"/>
    </row>
    <row r="793" spans="1:11" hidden="1" x14ac:dyDescent="0.2">
      <c r="A793" s="139" t="s">
        <v>1118</v>
      </c>
      <c r="B793" s="139" t="s">
        <v>1381</v>
      </c>
      <c r="C793" s="139" t="s">
        <v>1449</v>
      </c>
      <c r="D793" s="139" t="s">
        <v>1450</v>
      </c>
      <c r="E793" s="139" t="s">
        <v>1428</v>
      </c>
      <c r="F793" s="139" t="s">
        <v>1402</v>
      </c>
      <c r="G793" s="140">
        <v>-2024245.61</v>
      </c>
      <c r="J793" s="149"/>
      <c r="K793" s="149"/>
    </row>
    <row r="794" spans="1:11" hidden="1" x14ac:dyDescent="0.2">
      <c r="A794" s="139" t="s">
        <v>1118</v>
      </c>
      <c r="B794" s="139" t="s">
        <v>1381</v>
      </c>
      <c r="C794" s="139" t="s">
        <v>1501</v>
      </c>
      <c r="D794" s="139" t="s">
        <v>1514</v>
      </c>
      <c r="E794" s="139" t="s">
        <v>1428</v>
      </c>
      <c r="F794" s="139" t="s">
        <v>1407</v>
      </c>
      <c r="G794" s="140">
        <v>-504252</v>
      </c>
      <c r="J794" s="149"/>
      <c r="K794" s="149"/>
    </row>
    <row r="795" spans="1:11" hidden="1" x14ac:dyDescent="0.2">
      <c r="A795" s="139" t="s">
        <v>1118</v>
      </c>
      <c r="B795" s="139" t="s">
        <v>1381</v>
      </c>
      <c r="C795" s="139" t="s">
        <v>1517</v>
      </c>
      <c r="D795" s="139" t="s">
        <v>1514</v>
      </c>
      <c r="E795" s="139" t="s">
        <v>1428</v>
      </c>
      <c r="F795" s="139" t="s">
        <v>1407</v>
      </c>
      <c r="G795" s="140">
        <v>-452175</v>
      </c>
      <c r="J795" s="149"/>
      <c r="K795" s="149"/>
    </row>
    <row r="796" spans="1:11" hidden="1" x14ac:dyDescent="0.2">
      <c r="A796" s="139" t="s">
        <v>1118</v>
      </c>
      <c r="B796" s="139" t="s">
        <v>1381</v>
      </c>
      <c r="C796" s="139" t="s">
        <v>1501</v>
      </c>
      <c r="D796" s="139" t="s">
        <v>1509</v>
      </c>
      <c r="E796" s="139" t="s">
        <v>1428</v>
      </c>
      <c r="F796" s="139" t="s">
        <v>1407</v>
      </c>
      <c r="G796" s="140">
        <v>-501080</v>
      </c>
      <c r="J796" s="149"/>
      <c r="K796" s="149"/>
    </row>
    <row r="797" spans="1:11" hidden="1" x14ac:dyDescent="0.2">
      <c r="A797" s="139" t="s">
        <v>1118</v>
      </c>
      <c r="B797" s="139" t="s">
        <v>1381</v>
      </c>
      <c r="C797" s="139" t="s">
        <v>1513</v>
      </c>
      <c r="D797" s="139" t="s">
        <v>1509</v>
      </c>
      <c r="E797" s="139" t="s">
        <v>1428</v>
      </c>
      <c r="F797" s="139" t="s">
        <v>1407</v>
      </c>
      <c r="G797" s="140">
        <v>-161178</v>
      </c>
      <c r="J797" s="149"/>
      <c r="K797" s="149"/>
    </row>
    <row r="798" spans="1:11" hidden="1" x14ac:dyDescent="0.2">
      <c r="A798" s="139" t="s">
        <v>1118</v>
      </c>
      <c r="B798" s="139" t="s">
        <v>1381</v>
      </c>
      <c r="C798" s="139" t="s">
        <v>1459</v>
      </c>
      <c r="D798" s="139" t="s">
        <v>1509</v>
      </c>
      <c r="E798" s="139" t="s">
        <v>1428</v>
      </c>
      <c r="F798" s="139" t="s">
        <v>1407</v>
      </c>
      <c r="G798" s="140">
        <v>-825400</v>
      </c>
      <c r="J798" s="149"/>
      <c r="K798" s="149"/>
    </row>
    <row r="799" spans="1:11" x14ac:dyDescent="0.2">
      <c r="A799" s="139" t="s">
        <v>1118</v>
      </c>
      <c r="B799" s="139" t="s">
        <v>1381</v>
      </c>
      <c r="C799" s="139" t="s">
        <v>1397</v>
      </c>
      <c r="D799" s="139" t="s">
        <v>1463</v>
      </c>
      <c r="E799" s="139" t="s">
        <v>1471</v>
      </c>
      <c r="F799" s="139" t="s">
        <v>1400</v>
      </c>
      <c r="G799" s="140">
        <v>-5803011.1699999999</v>
      </c>
      <c r="H799" s="162">
        <v>17</v>
      </c>
      <c r="J799" s="149"/>
      <c r="K799" s="149"/>
    </row>
    <row r="800" spans="1:11" x14ac:dyDescent="0.2">
      <c r="A800" s="139" t="s">
        <v>1118</v>
      </c>
      <c r="B800" s="139" t="s">
        <v>1381</v>
      </c>
      <c r="C800" s="139" t="s">
        <v>1401</v>
      </c>
      <c r="D800" s="139" t="s">
        <v>1514</v>
      </c>
      <c r="E800" s="139" t="s">
        <v>1471</v>
      </c>
      <c r="F800" s="139" t="s">
        <v>1402</v>
      </c>
      <c r="G800" s="140">
        <v>-596223.73</v>
      </c>
      <c r="J800" s="149"/>
      <c r="K800" s="149"/>
    </row>
    <row r="801" spans="1:11" x14ac:dyDescent="0.2">
      <c r="A801" s="139" t="s">
        <v>1118</v>
      </c>
      <c r="B801" s="139" t="s">
        <v>1381</v>
      </c>
      <c r="C801" s="139" t="s">
        <v>1397</v>
      </c>
      <c r="D801" s="139" t="s">
        <v>1398</v>
      </c>
      <c r="E801" s="139" t="s">
        <v>1431</v>
      </c>
      <c r="F801" s="139" t="s">
        <v>1400</v>
      </c>
      <c r="G801" s="140">
        <v>-49706.75</v>
      </c>
      <c r="H801" s="162">
        <v>17</v>
      </c>
      <c r="J801" s="149"/>
      <c r="K801" s="149"/>
    </row>
    <row r="802" spans="1:11" x14ac:dyDescent="0.2">
      <c r="A802" s="139" t="s">
        <v>1118</v>
      </c>
      <c r="B802" s="139" t="s">
        <v>1381</v>
      </c>
      <c r="C802" s="139" t="s">
        <v>1401</v>
      </c>
      <c r="D802" s="139" t="s">
        <v>1509</v>
      </c>
      <c r="E802" s="139" t="s">
        <v>1431</v>
      </c>
      <c r="F802" s="139" t="s">
        <v>1402</v>
      </c>
      <c r="G802" s="140">
        <v>-164698.25</v>
      </c>
      <c r="J802" s="149"/>
      <c r="K802" s="149"/>
    </row>
    <row r="803" spans="1:11" x14ac:dyDescent="0.2">
      <c r="A803" s="139" t="s">
        <v>1118</v>
      </c>
      <c r="B803" s="139" t="s">
        <v>1381</v>
      </c>
      <c r="C803" s="139" t="s">
        <v>1397</v>
      </c>
      <c r="D803" s="139" t="s">
        <v>1398</v>
      </c>
      <c r="E803" s="139" t="s">
        <v>1438</v>
      </c>
      <c r="F803" s="139" t="s">
        <v>1400</v>
      </c>
      <c r="G803" s="140">
        <v>-45000</v>
      </c>
      <c r="H803" s="162">
        <v>17</v>
      </c>
      <c r="J803" s="149"/>
      <c r="K803" s="149"/>
    </row>
    <row r="804" spans="1:11" x14ac:dyDescent="0.2">
      <c r="A804" s="139" t="s">
        <v>1118</v>
      </c>
      <c r="B804" s="139" t="s">
        <v>1381</v>
      </c>
      <c r="C804" s="139" t="s">
        <v>1397</v>
      </c>
      <c r="D804" s="139" t="s">
        <v>1398</v>
      </c>
      <c r="E804" s="139" t="s">
        <v>1432</v>
      </c>
      <c r="F804" s="139" t="s">
        <v>1400</v>
      </c>
      <c r="G804" s="140">
        <v>-364360</v>
      </c>
      <c r="H804" s="162">
        <v>17</v>
      </c>
      <c r="J804" s="149"/>
      <c r="K804" s="149"/>
    </row>
    <row r="805" spans="1:11" x14ac:dyDescent="0.2">
      <c r="A805" s="139" t="s">
        <v>1118</v>
      </c>
      <c r="B805" s="139" t="s">
        <v>1381</v>
      </c>
      <c r="C805" s="139" t="s">
        <v>1397</v>
      </c>
      <c r="D805" s="139" t="s">
        <v>1463</v>
      </c>
      <c r="E805" s="139" t="s">
        <v>1432</v>
      </c>
      <c r="F805" s="139" t="s">
        <v>1400</v>
      </c>
      <c r="G805" s="140">
        <v>-643410.06000000006</v>
      </c>
      <c r="H805" s="162">
        <v>17</v>
      </c>
      <c r="J805" s="149"/>
      <c r="K805" s="149"/>
    </row>
    <row r="806" spans="1:11" x14ac:dyDescent="0.2">
      <c r="A806" s="139" t="s">
        <v>1118</v>
      </c>
      <c r="B806" s="139" t="s">
        <v>1381</v>
      </c>
      <c r="C806" s="139" t="s">
        <v>1397</v>
      </c>
      <c r="D806" s="139" t="s">
        <v>1429</v>
      </c>
      <c r="E806" s="139" t="s">
        <v>1432</v>
      </c>
      <c r="F806" s="139" t="s">
        <v>1400</v>
      </c>
      <c r="G806" s="140">
        <v>-1595</v>
      </c>
      <c r="H806" s="162">
        <v>17</v>
      </c>
      <c r="J806" s="149"/>
      <c r="K806" s="149"/>
    </row>
    <row r="807" spans="1:11" x14ac:dyDescent="0.2">
      <c r="A807" s="139" t="s">
        <v>1118</v>
      </c>
      <c r="B807" s="139" t="s">
        <v>1381</v>
      </c>
      <c r="C807" s="139" t="s">
        <v>1449</v>
      </c>
      <c r="D807" s="139" t="s">
        <v>1462</v>
      </c>
      <c r="E807" s="139" t="s">
        <v>1432</v>
      </c>
      <c r="F807" s="139" t="s">
        <v>1402</v>
      </c>
      <c r="G807" s="140">
        <v>-174400</v>
      </c>
      <c r="J807" s="149"/>
      <c r="K807" s="149"/>
    </row>
    <row r="808" spans="1:11" x14ac:dyDescent="0.2">
      <c r="A808" s="139" t="s">
        <v>1118</v>
      </c>
      <c r="B808" s="139" t="s">
        <v>1381</v>
      </c>
      <c r="C808" s="139" t="s">
        <v>1397</v>
      </c>
      <c r="D808" s="139" t="s">
        <v>1436</v>
      </c>
      <c r="E808" s="139" t="s">
        <v>1432</v>
      </c>
      <c r="F808" s="139" t="s">
        <v>1400</v>
      </c>
      <c r="G808" s="140">
        <v>-11165</v>
      </c>
      <c r="H808" s="162">
        <v>17</v>
      </c>
      <c r="J808" s="149"/>
      <c r="K808" s="149"/>
    </row>
    <row r="809" spans="1:11" x14ac:dyDescent="0.2">
      <c r="A809" s="139" t="s">
        <v>1118</v>
      </c>
      <c r="B809" s="139" t="s">
        <v>1381</v>
      </c>
      <c r="C809" s="139" t="s">
        <v>1455</v>
      </c>
      <c r="D809" s="139" t="s">
        <v>1456</v>
      </c>
      <c r="E809" s="139" t="s">
        <v>1432</v>
      </c>
      <c r="F809" s="139" t="s">
        <v>1407</v>
      </c>
      <c r="G809" s="140">
        <v>-4557</v>
      </c>
      <c r="J809" s="149"/>
      <c r="K809" s="149"/>
    </row>
    <row r="810" spans="1:11" x14ac:dyDescent="0.2">
      <c r="A810" s="139" t="s">
        <v>1118</v>
      </c>
      <c r="B810" s="139" t="s">
        <v>1381</v>
      </c>
      <c r="C810" s="139" t="s">
        <v>1449</v>
      </c>
      <c r="D810" s="139" t="s">
        <v>1450</v>
      </c>
      <c r="E810" s="139" t="s">
        <v>1432</v>
      </c>
      <c r="F810" s="139" t="s">
        <v>1402</v>
      </c>
      <c r="G810" s="140">
        <v>-346450</v>
      </c>
      <c r="J810" s="149"/>
      <c r="K810" s="149"/>
    </row>
    <row r="811" spans="1:11" x14ac:dyDescent="0.2">
      <c r="A811" s="139" t="s">
        <v>1118</v>
      </c>
      <c r="B811" s="139" t="s">
        <v>1381</v>
      </c>
      <c r="C811" s="139" t="s">
        <v>1401</v>
      </c>
      <c r="D811" s="139" t="s">
        <v>1514</v>
      </c>
      <c r="E811" s="139" t="s">
        <v>1432</v>
      </c>
      <c r="F811" s="139" t="s">
        <v>1402</v>
      </c>
      <c r="G811" s="140">
        <v>-56547</v>
      </c>
      <c r="J811" s="149"/>
      <c r="K811" s="149"/>
    </row>
    <row r="812" spans="1:11" x14ac:dyDescent="0.2">
      <c r="A812" s="139" t="s">
        <v>1118</v>
      </c>
      <c r="B812" s="139" t="s">
        <v>1381</v>
      </c>
      <c r="C812" s="139" t="s">
        <v>1401</v>
      </c>
      <c r="D812" s="139" t="s">
        <v>1509</v>
      </c>
      <c r="E812" s="139" t="s">
        <v>1432</v>
      </c>
      <c r="F812" s="139" t="s">
        <v>1402</v>
      </c>
      <c r="G812" s="140">
        <v>-149991</v>
      </c>
      <c r="J812" s="149"/>
      <c r="K812" s="149"/>
    </row>
    <row r="813" spans="1:11" x14ac:dyDescent="0.2">
      <c r="A813" s="139" t="s">
        <v>1118</v>
      </c>
      <c r="B813" s="139" t="s">
        <v>1381</v>
      </c>
      <c r="C813" s="139" t="s">
        <v>1401</v>
      </c>
      <c r="D813" s="139" t="s">
        <v>1499</v>
      </c>
      <c r="E813" s="139" t="s">
        <v>1432</v>
      </c>
      <c r="F813" s="139" t="s">
        <v>1402</v>
      </c>
      <c r="G813" s="140">
        <v>-23972</v>
      </c>
      <c r="J813" s="149"/>
      <c r="K813" s="149"/>
    </row>
    <row r="814" spans="1:11" hidden="1" x14ac:dyDescent="0.2">
      <c r="A814" s="139" t="s">
        <v>196</v>
      </c>
      <c r="B814" s="139" t="s">
        <v>1349</v>
      </c>
      <c r="C814" s="139" t="s">
        <v>1397</v>
      </c>
      <c r="D814" s="139" t="s">
        <v>1398</v>
      </c>
      <c r="E814" s="139" t="s">
        <v>1399</v>
      </c>
      <c r="F814" s="139" t="s">
        <v>1400</v>
      </c>
      <c r="G814" s="140">
        <v>-1729141.09</v>
      </c>
      <c r="H814" s="162">
        <v>17</v>
      </c>
      <c r="J814" s="149"/>
      <c r="K814" s="149"/>
    </row>
    <row r="815" spans="1:11" hidden="1" x14ac:dyDescent="0.2">
      <c r="A815" s="139" t="s">
        <v>196</v>
      </c>
      <c r="B815" s="139" t="s">
        <v>1349</v>
      </c>
      <c r="C815" s="139" t="s">
        <v>1453</v>
      </c>
      <c r="D815" s="139" t="s">
        <v>1454</v>
      </c>
      <c r="E815" s="139" t="s">
        <v>1399</v>
      </c>
      <c r="F815" s="139" t="s">
        <v>1407</v>
      </c>
      <c r="G815" s="140">
        <v>-391139.57</v>
      </c>
      <c r="J815" s="149"/>
      <c r="K815" s="149"/>
    </row>
    <row r="816" spans="1:11" hidden="1" x14ac:dyDescent="0.2">
      <c r="A816" s="139" t="s">
        <v>196</v>
      </c>
      <c r="B816" s="139" t="s">
        <v>1349</v>
      </c>
      <c r="C816" s="139" t="s">
        <v>1449</v>
      </c>
      <c r="D816" s="139" t="s">
        <v>1450</v>
      </c>
      <c r="E816" s="139" t="s">
        <v>1399</v>
      </c>
      <c r="F816" s="139" t="s">
        <v>1402</v>
      </c>
      <c r="G816" s="140">
        <v>-76436876.489999995</v>
      </c>
      <c r="J816" s="149"/>
      <c r="K816" s="149"/>
    </row>
    <row r="817" spans="1:11" hidden="1" x14ac:dyDescent="0.2">
      <c r="A817" s="139" t="s">
        <v>196</v>
      </c>
      <c r="B817" s="139" t="s">
        <v>1349</v>
      </c>
      <c r="C817" s="139" t="s">
        <v>1401</v>
      </c>
      <c r="D817" s="139" t="s">
        <v>1509</v>
      </c>
      <c r="E817" s="139" t="s">
        <v>1399</v>
      </c>
      <c r="F817" s="139" t="s">
        <v>1402</v>
      </c>
      <c r="G817" s="140">
        <v>-355018.88</v>
      </c>
      <c r="J817" s="149"/>
      <c r="K817" s="149"/>
    </row>
    <row r="818" spans="1:11" hidden="1" x14ac:dyDescent="0.2">
      <c r="A818" s="139" t="s">
        <v>196</v>
      </c>
      <c r="B818" s="139" t="s">
        <v>1349</v>
      </c>
      <c r="C818" s="139" t="s">
        <v>1452</v>
      </c>
      <c r="D818" s="139" t="s">
        <v>1510</v>
      </c>
      <c r="E818" s="139" t="s">
        <v>1399</v>
      </c>
      <c r="F818" s="139" t="s">
        <v>1407</v>
      </c>
      <c r="G818" s="140">
        <v>-3343820.17</v>
      </c>
      <c r="J818" s="149"/>
      <c r="K818" s="149"/>
    </row>
    <row r="819" spans="1:11" hidden="1" x14ac:dyDescent="0.2">
      <c r="A819" s="139" t="s">
        <v>196</v>
      </c>
      <c r="B819" s="139" t="s">
        <v>1349</v>
      </c>
      <c r="C819" s="139" t="s">
        <v>1511</v>
      </c>
      <c r="D819" s="139" t="s">
        <v>1512</v>
      </c>
      <c r="E819" s="139" t="s">
        <v>1399</v>
      </c>
      <c r="F819" s="139" t="s">
        <v>1407</v>
      </c>
      <c r="G819" s="140">
        <v>-35600</v>
      </c>
      <c r="J819" s="149"/>
      <c r="K819" s="149"/>
    </row>
    <row r="820" spans="1:11" hidden="1" x14ac:dyDescent="0.2">
      <c r="A820" s="139" t="s">
        <v>201</v>
      </c>
      <c r="B820" s="139" t="s">
        <v>1349</v>
      </c>
      <c r="C820" s="139" t="s">
        <v>1397</v>
      </c>
      <c r="D820" s="139" t="s">
        <v>1398</v>
      </c>
      <c r="E820" s="139" t="s">
        <v>1408</v>
      </c>
      <c r="F820" s="139" t="s">
        <v>1400</v>
      </c>
      <c r="G820" s="140">
        <v>-702302.34</v>
      </c>
      <c r="H820" s="162">
        <v>17</v>
      </c>
      <c r="J820" s="149"/>
      <c r="K820" s="149"/>
    </row>
    <row r="821" spans="1:11" hidden="1" x14ac:dyDescent="0.2">
      <c r="A821" s="139" t="s">
        <v>201</v>
      </c>
      <c r="B821" s="139" t="s">
        <v>1349</v>
      </c>
      <c r="C821" s="139" t="s">
        <v>1453</v>
      </c>
      <c r="D821" s="139" t="s">
        <v>1454</v>
      </c>
      <c r="E821" s="139" t="s">
        <v>1408</v>
      </c>
      <c r="F821" s="139" t="s">
        <v>1407</v>
      </c>
      <c r="G821" s="140">
        <v>-117807.46</v>
      </c>
      <c r="J821" s="149"/>
      <c r="K821" s="149"/>
    </row>
    <row r="822" spans="1:11" hidden="1" x14ac:dyDescent="0.2">
      <c r="A822" s="139" t="s">
        <v>201</v>
      </c>
      <c r="B822" s="139" t="s">
        <v>1349</v>
      </c>
      <c r="C822" s="139" t="s">
        <v>1449</v>
      </c>
      <c r="D822" s="139" t="s">
        <v>1450</v>
      </c>
      <c r="E822" s="139" t="s">
        <v>1408</v>
      </c>
      <c r="F822" s="139" t="s">
        <v>1402</v>
      </c>
      <c r="G822" s="140">
        <v>-22720738.949999999</v>
      </c>
      <c r="J822" s="149"/>
      <c r="K822" s="149"/>
    </row>
    <row r="823" spans="1:11" hidden="1" x14ac:dyDescent="0.2">
      <c r="A823" s="139" t="s">
        <v>201</v>
      </c>
      <c r="B823" s="139" t="s">
        <v>1349</v>
      </c>
      <c r="C823" s="139" t="s">
        <v>1401</v>
      </c>
      <c r="D823" s="139" t="s">
        <v>1509</v>
      </c>
      <c r="E823" s="139" t="s">
        <v>1408</v>
      </c>
      <c r="F823" s="139" t="s">
        <v>1402</v>
      </c>
      <c r="G823" s="140">
        <v>-199510.14</v>
      </c>
      <c r="J823" s="149"/>
      <c r="K823" s="149"/>
    </row>
    <row r="824" spans="1:11" hidden="1" x14ac:dyDescent="0.2">
      <c r="A824" s="139" t="s">
        <v>201</v>
      </c>
      <c r="B824" s="139" t="s">
        <v>1349</v>
      </c>
      <c r="C824" s="139" t="s">
        <v>1452</v>
      </c>
      <c r="D824" s="139" t="s">
        <v>1510</v>
      </c>
      <c r="E824" s="139" t="s">
        <v>1408</v>
      </c>
      <c r="F824" s="139" t="s">
        <v>1407</v>
      </c>
      <c r="G824" s="140">
        <v>-1007157.99</v>
      </c>
      <c r="J824" s="149"/>
      <c r="K824" s="149"/>
    </row>
    <row r="825" spans="1:11" hidden="1" x14ac:dyDescent="0.2">
      <c r="A825" s="139" t="s">
        <v>201</v>
      </c>
      <c r="B825" s="139" t="s">
        <v>1349</v>
      </c>
      <c r="C825" s="139" t="s">
        <v>1511</v>
      </c>
      <c r="D825" s="139" t="s">
        <v>1512</v>
      </c>
      <c r="E825" s="139" t="s">
        <v>1408</v>
      </c>
      <c r="F825" s="139" t="s">
        <v>1407</v>
      </c>
      <c r="G825" s="140">
        <v>-16456</v>
      </c>
      <c r="J825" s="149"/>
      <c r="K825" s="149"/>
    </row>
    <row r="826" spans="1:11" hidden="1" x14ac:dyDescent="0.2">
      <c r="A826" s="139" t="s">
        <v>196</v>
      </c>
      <c r="B826" s="139" t="s">
        <v>1349</v>
      </c>
      <c r="C826" s="139" t="s">
        <v>1401</v>
      </c>
      <c r="D826" s="139" t="s">
        <v>1509</v>
      </c>
      <c r="E826" s="139" t="s">
        <v>1409</v>
      </c>
      <c r="F826" s="139" t="s">
        <v>1402</v>
      </c>
      <c r="G826" s="140">
        <v>-1209109.99</v>
      </c>
      <c r="J826" s="149"/>
      <c r="K826" s="149"/>
    </row>
    <row r="827" spans="1:11" hidden="1" x14ac:dyDescent="0.2">
      <c r="A827" s="139" t="s">
        <v>196</v>
      </c>
      <c r="B827" s="139" t="s">
        <v>1349</v>
      </c>
      <c r="C827" s="139" t="s">
        <v>1403</v>
      </c>
      <c r="D827" s="139" t="s">
        <v>1509</v>
      </c>
      <c r="E827" s="139" t="s">
        <v>1409</v>
      </c>
      <c r="F827" s="139" t="s">
        <v>1402</v>
      </c>
      <c r="G827" s="140">
        <v>-122167.31</v>
      </c>
      <c r="J827" s="149"/>
      <c r="K827" s="149"/>
    </row>
    <row r="828" spans="1:11" hidden="1" x14ac:dyDescent="0.2">
      <c r="A828" s="139" t="s">
        <v>1112</v>
      </c>
      <c r="B828" s="139" t="s">
        <v>1349</v>
      </c>
      <c r="C828" s="139" t="s">
        <v>1401</v>
      </c>
      <c r="D828" s="139" t="s">
        <v>1509</v>
      </c>
      <c r="E828" s="139" t="s">
        <v>1410</v>
      </c>
      <c r="F828" s="139" t="s">
        <v>1402</v>
      </c>
      <c r="G828" s="140">
        <v>-46288.800000000003</v>
      </c>
      <c r="J828" s="149"/>
      <c r="K828" s="149"/>
    </row>
    <row r="829" spans="1:11" hidden="1" x14ac:dyDescent="0.2">
      <c r="A829" s="139" t="s">
        <v>1114</v>
      </c>
      <c r="B829" s="139" t="s">
        <v>1349</v>
      </c>
      <c r="C829" s="139" t="s">
        <v>1397</v>
      </c>
      <c r="D829" s="139" t="s">
        <v>1398</v>
      </c>
      <c r="E829" s="139" t="s">
        <v>1411</v>
      </c>
      <c r="F829" s="139" t="s">
        <v>1400</v>
      </c>
      <c r="G829" s="140">
        <v>-464300.91</v>
      </c>
      <c r="H829" s="162">
        <v>17</v>
      </c>
      <c r="J829" s="149"/>
      <c r="K829" s="149"/>
    </row>
    <row r="830" spans="1:11" hidden="1" x14ac:dyDescent="0.2">
      <c r="A830" s="139" t="s">
        <v>1114</v>
      </c>
      <c r="B830" s="139" t="s">
        <v>1349</v>
      </c>
      <c r="C830" s="139" t="s">
        <v>1397</v>
      </c>
      <c r="D830" s="139" t="s">
        <v>1433</v>
      </c>
      <c r="E830" s="139" t="s">
        <v>1411</v>
      </c>
      <c r="F830" s="139" t="s">
        <v>1400</v>
      </c>
      <c r="G830" s="140">
        <v>-28268.639999999999</v>
      </c>
      <c r="H830" s="162">
        <v>17</v>
      </c>
      <c r="J830" s="149"/>
      <c r="K830" s="149"/>
    </row>
    <row r="831" spans="1:11" hidden="1" x14ac:dyDescent="0.2">
      <c r="A831" s="139" t="s">
        <v>1114</v>
      </c>
      <c r="B831" s="139" t="s">
        <v>1349</v>
      </c>
      <c r="C831" s="139" t="s">
        <v>1401</v>
      </c>
      <c r="D831" s="139" t="s">
        <v>1509</v>
      </c>
      <c r="E831" s="139" t="s">
        <v>1411</v>
      </c>
      <c r="F831" s="139" t="s">
        <v>1402</v>
      </c>
      <c r="G831" s="140">
        <v>-5110335.63</v>
      </c>
      <c r="J831" s="149"/>
      <c r="K831" s="149"/>
    </row>
    <row r="832" spans="1:11" hidden="1" x14ac:dyDescent="0.2">
      <c r="A832" s="139" t="s">
        <v>1114</v>
      </c>
      <c r="B832" s="139" t="s">
        <v>1349</v>
      </c>
      <c r="C832" s="139" t="s">
        <v>1403</v>
      </c>
      <c r="D832" s="139" t="s">
        <v>1509</v>
      </c>
      <c r="E832" s="139" t="s">
        <v>1411</v>
      </c>
      <c r="F832" s="139" t="s">
        <v>1402</v>
      </c>
      <c r="G832" s="140">
        <v>-45350.58</v>
      </c>
      <c r="J832" s="149"/>
      <c r="K832" s="149"/>
    </row>
    <row r="833" spans="1:11" hidden="1" x14ac:dyDescent="0.2">
      <c r="A833" s="139" t="s">
        <v>1116</v>
      </c>
      <c r="B833" s="139" t="s">
        <v>1349</v>
      </c>
      <c r="C833" s="139" t="s">
        <v>1397</v>
      </c>
      <c r="D833" s="139" t="s">
        <v>1398</v>
      </c>
      <c r="E833" s="139" t="s">
        <v>1414</v>
      </c>
      <c r="F833" s="139" t="s">
        <v>1400</v>
      </c>
      <c r="G833" s="140">
        <v>-509076</v>
      </c>
      <c r="H833" s="162">
        <v>17</v>
      </c>
      <c r="J833" s="149"/>
      <c r="K833" s="149"/>
    </row>
    <row r="834" spans="1:11" hidden="1" x14ac:dyDescent="0.2">
      <c r="A834" s="139" t="s">
        <v>1116</v>
      </c>
      <c r="B834" s="139" t="s">
        <v>1349</v>
      </c>
      <c r="C834" s="139" t="s">
        <v>1401</v>
      </c>
      <c r="D834" s="139" t="s">
        <v>1509</v>
      </c>
      <c r="E834" s="139" t="s">
        <v>1414</v>
      </c>
      <c r="F834" s="139" t="s">
        <v>1402</v>
      </c>
      <c r="G834" s="140">
        <v>-1333992.3999999999</v>
      </c>
      <c r="J834" s="149"/>
      <c r="K834" s="149"/>
    </row>
    <row r="835" spans="1:11" hidden="1" x14ac:dyDescent="0.2">
      <c r="A835" s="139" t="s">
        <v>1117</v>
      </c>
      <c r="B835" s="139" t="s">
        <v>1349</v>
      </c>
      <c r="C835" s="139" t="s">
        <v>1397</v>
      </c>
      <c r="D835" s="139" t="s">
        <v>1398</v>
      </c>
      <c r="E835" s="139" t="s">
        <v>1415</v>
      </c>
      <c r="F835" s="139" t="s">
        <v>1400</v>
      </c>
      <c r="G835" s="140">
        <v>-479357.79</v>
      </c>
      <c r="H835" s="162">
        <v>17</v>
      </c>
      <c r="J835" s="149"/>
      <c r="K835" s="149"/>
    </row>
    <row r="836" spans="1:11" hidden="1" x14ac:dyDescent="0.2">
      <c r="A836" s="139" t="s">
        <v>1117</v>
      </c>
      <c r="B836" s="139" t="s">
        <v>1349</v>
      </c>
      <c r="C836" s="139" t="s">
        <v>1416</v>
      </c>
      <c r="D836" s="139" t="s">
        <v>1417</v>
      </c>
      <c r="E836" s="139" t="s">
        <v>1415</v>
      </c>
      <c r="F836" s="139" t="s">
        <v>1402</v>
      </c>
      <c r="G836" s="140">
        <v>-669396.81999999995</v>
      </c>
      <c r="J836" s="149"/>
      <c r="K836" s="149"/>
    </row>
    <row r="837" spans="1:11" hidden="1" x14ac:dyDescent="0.2">
      <c r="A837" s="139" t="s">
        <v>1117</v>
      </c>
      <c r="B837" s="139" t="s">
        <v>1349</v>
      </c>
      <c r="C837" s="139" t="s">
        <v>1401</v>
      </c>
      <c r="D837" s="139" t="s">
        <v>1418</v>
      </c>
      <c r="E837" s="139" t="s">
        <v>1415</v>
      </c>
      <c r="F837" s="139" t="s">
        <v>1402</v>
      </c>
      <c r="G837" s="140">
        <v>-446264.54</v>
      </c>
      <c r="J837" s="149"/>
      <c r="K837" s="149"/>
    </row>
    <row r="838" spans="1:11" hidden="1" x14ac:dyDescent="0.2">
      <c r="A838" s="139" t="s">
        <v>1117</v>
      </c>
      <c r="B838" s="139" t="s">
        <v>1349</v>
      </c>
      <c r="C838" s="139" t="s">
        <v>1449</v>
      </c>
      <c r="D838" s="139" t="s">
        <v>1450</v>
      </c>
      <c r="E838" s="139" t="s">
        <v>1415</v>
      </c>
      <c r="F838" s="139" t="s">
        <v>1402</v>
      </c>
      <c r="G838" s="140">
        <v>-119600</v>
      </c>
      <c r="J838" s="149"/>
      <c r="K838" s="149"/>
    </row>
    <row r="839" spans="1:11" hidden="1" x14ac:dyDescent="0.2">
      <c r="A839" s="139" t="s">
        <v>1117</v>
      </c>
      <c r="B839" s="139" t="s">
        <v>1349</v>
      </c>
      <c r="C839" s="139" t="s">
        <v>1401</v>
      </c>
      <c r="D839" s="139" t="s">
        <v>1509</v>
      </c>
      <c r="E839" s="139" t="s">
        <v>1415</v>
      </c>
      <c r="F839" s="139" t="s">
        <v>1402</v>
      </c>
      <c r="G839" s="140">
        <v>-1330253.6000000001</v>
      </c>
      <c r="J839" s="149"/>
      <c r="K839" s="149"/>
    </row>
    <row r="840" spans="1:11" hidden="1" x14ac:dyDescent="0.2">
      <c r="A840" s="139" t="s">
        <v>1117</v>
      </c>
      <c r="B840" s="139" t="s">
        <v>1349</v>
      </c>
      <c r="C840" s="139" t="s">
        <v>1501</v>
      </c>
      <c r="D840" s="139" t="s">
        <v>1509</v>
      </c>
      <c r="E840" s="139" t="s">
        <v>1415</v>
      </c>
      <c r="F840" s="139" t="s">
        <v>1407</v>
      </c>
      <c r="G840" s="140">
        <v>-20000</v>
      </c>
      <c r="J840" s="149"/>
      <c r="K840" s="149"/>
    </row>
    <row r="841" spans="1:11" hidden="1" x14ac:dyDescent="0.2">
      <c r="A841" s="139" t="s">
        <v>1117</v>
      </c>
      <c r="B841" s="139" t="s">
        <v>1349</v>
      </c>
      <c r="C841" s="139" t="s">
        <v>1401</v>
      </c>
      <c r="D841" s="139" t="s">
        <v>1499</v>
      </c>
      <c r="E841" s="139" t="s">
        <v>1415</v>
      </c>
      <c r="F841" s="139" t="s">
        <v>1402</v>
      </c>
      <c r="G841" s="140">
        <v>-36597.5</v>
      </c>
      <c r="J841" s="149"/>
      <c r="K841" s="149"/>
    </row>
    <row r="842" spans="1:11" hidden="1" x14ac:dyDescent="0.2">
      <c r="A842" s="139" t="s">
        <v>1117</v>
      </c>
      <c r="B842" s="139" t="s">
        <v>1349</v>
      </c>
      <c r="C842" s="139" t="s">
        <v>1401</v>
      </c>
      <c r="D842" s="139" t="s">
        <v>1509</v>
      </c>
      <c r="E842" s="139" t="s">
        <v>1419</v>
      </c>
      <c r="F842" s="139" t="s">
        <v>1402</v>
      </c>
      <c r="G842" s="140">
        <v>-1200</v>
      </c>
      <c r="J842" s="149"/>
      <c r="K842" s="149"/>
    </row>
    <row r="843" spans="1:11" hidden="1" x14ac:dyDescent="0.2">
      <c r="A843" s="139" t="s">
        <v>1117</v>
      </c>
      <c r="B843" s="139" t="s">
        <v>1349</v>
      </c>
      <c r="C843" s="139" t="s">
        <v>1401</v>
      </c>
      <c r="D843" s="139" t="s">
        <v>1499</v>
      </c>
      <c r="E843" s="139" t="s">
        <v>1419</v>
      </c>
      <c r="F843" s="139" t="s">
        <v>1402</v>
      </c>
      <c r="G843" s="140">
        <v>-7150</v>
      </c>
      <c r="J843" s="149"/>
      <c r="K843" s="149"/>
    </row>
    <row r="844" spans="1:11" hidden="1" x14ac:dyDescent="0.2">
      <c r="A844" s="139" t="s">
        <v>962</v>
      </c>
      <c r="B844" s="139" t="s">
        <v>1349</v>
      </c>
      <c r="C844" s="139" t="s">
        <v>1449</v>
      </c>
      <c r="D844" s="139" t="s">
        <v>1450</v>
      </c>
      <c r="E844" s="139" t="s">
        <v>1423</v>
      </c>
      <c r="F844" s="139" t="s">
        <v>1402</v>
      </c>
      <c r="G844" s="140">
        <v>-550915.99</v>
      </c>
      <c r="J844" s="149"/>
      <c r="K844" s="149"/>
    </row>
    <row r="845" spans="1:11" hidden="1" x14ac:dyDescent="0.2">
      <c r="A845" s="139" t="s">
        <v>962</v>
      </c>
      <c r="B845" s="139" t="s">
        <v>1349</v>
      </c>
      <c r="C845" s="139" t="s">
        <v>1401</v>
      </c>
      <c r="D845" s="139" t="s">
        <v>1509</v>
      </c>
      <c r="E845" s="139" t="s">
        <v>1423</v>
      </c>
      <c r="F845" s="139" t="s">
        <v>1402</v>
      </c>
      <c r="G845" s="140">
        <v>-99892.98</v>
      </c>
      <c r="J845" s="149"/>
      <c r="K845" s="149"/>
    </row>
    <row r="846" spans="1:11" hidden="1" x14ac:dyDescent="0.2">
      <c r="A846" s="139" t="s">
        <v>964</v>
      </c>
      <c r="B846" s="139" t="s">
        <v>1349</v>
      </c>
      <c r="C846" s="139" t="s">
        <v>1397</v>
      </c>
      <c r="D846" s="139" t="s">
        <v>1398</v>
      </c>
      <c r="E846" s="139" t="s">
        <v>1425</v>
      </c>
      <c r="F846" s="139" t="s">
        <v>1400</v>
      </c>
      <c r="G846" s="140">
        <v>-10000</v>
      </c>
      <c r="H846" s="162">
        <v>17</v>
      </c>
      <c r="J846" s="149"/>
      <c r="K846" s="149"/>
    </row>
    <row r="847" spans="1:11" hidden="1" x14ac:dyDescent="0.2">
      <c r="A847" s="139" t="s">
        <v>964</v>
      </c>
      <c r="B847" s="139" t="s">
        <v>1349</v>
      </c>
      <c r="C847" s="139" t="s">
        <v>1401</v>
      </c>
      <c r="D847" s="139" t="s">
        <v>1509</v>
      </c>
      <c r="E847" s="139" t="s">
        <v>1425</v>
      </c>
      <c r="F847" s="139" t="s">
        <v>1402</v>
      </c>
      <c r="G847" s="140">
        <v>-2885181</v>
      </c>
      <c r="J847" s="149"/>
      <c r="K847" s="149"/>
    </row>
    <row r="848" spans="1:11" hidden="1" x14ac:dyDescent="0.2">
      <c r="A848" s="139" t="s">
        <v>964</v>
      </c>
      <c r="B848" s="139" t="s">
        <v>1349</v>
      </c>
      <c r="C848" s="139" t="s">
        <v>1397</v>
      </c>
      <c r="D848" s="139" t="s">
        <v>1398</v>
      </c>
      <c r="E848" s="139" t="s">
        <v>1443</v>
      </c>
      <c r="F848" s="139" t="s">
        <v>1400</v>
      </c>
      <c r="G848" s="140">
        <v>-0.37</v>
      </c>
      <c r="H848" s="162">
        <v>17</v>
      </c>
      <c r="J848" s="149"/>
      <c r="K848" s="149"/>
    </row>
    <row r="849" spans="1:11" hidden="1" x14ac:dyDescent="0.2">
      <c r="A849" s="139" t="s">
        <v>964</v>
      </c>
      <c r="B849" s="139" t="s">
        <v>1349</v>
      </c>
      <c r="C849" s="139" t="s">
        <v>1397</v>
      </c>
      <c r="D849" s="139" t="s">
        <v>1398</v>
      </c>
      <c r="E849" s="139" t="s">
        <v>1426</v>
      </c>
      <c r="F849" s="139" t="s">
        <v>1400</v>
      </c>
      <c r="G849" s="140">
        <v>-30000</v>
      </c>
      <c r="H849" s="162">
        <v>17</v>
      </c>
      <c r="J849" s="149"/>
      <c r="K849" s="149"/>
    </row>
    <row r="850" spans="1:11" hidden="1" x14ac:dyDescent="0.2">
      <c r="A850" s="139" t="s">
        <v>964</v>
      </c>
      <c r="B850" s="139" t="s">
        <v>1349</v>
      </c>
      <c r="C850" s="139" t="s">
        <v>1397</v>
      </c>
      <c r="D850" s="139" t="s">
        <v>1398</v>
      </c>
      <c r="E850" s="139" t="s">
        <v>1427</v>
      </c>
      <c r="F850" s="139" t="s">
        <v>1400</v>
      </c>
      <c r="G850" s="140">
        <v>-413.07</v>
      </c>
      <c r="H850" s="162">
        <v>17</v>
      </c>
      <c r="J850" s="149"/>
      <c r="K850" s="149"/>
    </row>
    <row r="851" spans="1:11" hidden="1" x14ac:dyDescent="0.2">
      <c r="A851" s="139" t="s">
        <v>1118</v>
      </c>
      <c r="B851" s="139" t="s">
        <v>1349</v>
      </c>
      <c r="C851" s="139" t="s">
        <v>1449</v>
      </c>
      <c r="D851" s="139" t="s">
        <v>1450</v>
      </c>
      <c r="E851" s="139" t="s">
        <v>1428</v>
      </c>
      <c r="F851" s="139" t="s">
        <v>1402</v>
      </c>
      <c r="G851" s="140">
        <v>-1408206.95</v>
      </c>
      <c r="J851" s="149"/>
      <c r="K851" s="149"/>
    </row>
    <row r="852" spans="1:11" hidden="1" x14ac:dyDescent="0.2">
      <c r="A852" s="139" t="s">
        <v>1118</v>
      </c>
      <c r="B852" s="139" t="s">
        <v>1349</v>
      </c>
      <c r="C852" s="139" t="s">
        <v>1458</v>
      </c>
      <c r="D852" s="139" t="s">
        <v>1509</v>
      </c>
      <c r="E852" s="139" t="s">
        <v>1428</v>
      </c>
      <c r="F852" s="139" t="s">
        <v>1407</v>
      </c>
      <c r="G852" s="140">
        <v>-21455</v>
      </c>
      <c r="J852" s="149"/>
      <c r="K852" s="149"/>
    </row>
    <row r="853" spans="1:11" hidden="1" x14ac:dyDescent="0.2">
      <c r="A853" s="139" t="s">
        <v>1118</v>
      </c>
      <c r="B853" s="139" t="s">
        <v>1349</v>
      </c>
      <c r="C853" s="139" t="s">
        <v>1501</v>
      </c>
      <c r="D853" s="139" t="s">
        <v>1509</v>
      </c>
      <c r="E853" s="139" t="s">
        <v>1428</v>
      </c>
      <c r="F853" s="139" t="s">
        <v>1407</v>
      </c>
      <c r="G853" s="140">
        <v>-503908.11</v>
      </c>
      <c r="J853" s="149"/>
      <c r="K853" s="149"/>
    </row>
    <row r="854" spans="1:11" hidden="1" x14ac:dyDescent="0.2">
      <c r="A854" s="139" t="s">
        <v>1118</v>
      </c>
      <c r="B854" s="139" t="s">
        <v>1349</v>
      </c>
      <c r="C854" s="139" t="s">
        <v>1513</v>
      </c>
      <c r="D854" s="139" t="s">
        <v>1509</v>
      </c>
      <c r="E854" s="139" t="s">
        <v>1428</v>
      </c>
      <c r="F854" s="139" t="s">
        <v>1407</v>
      </c>
      <c r="G854" s="140">
        <v>-112573.2</v>
      </c>
      <c r="J854" s="149"/>
      <c r="K854" s="149"/>
    </row>
    <row r="855" spans="1:11" x14ac:dyDescent="0.2">
      <c r="A855" s="139" t="s">
        <v>1118</v>
      </c>
      <c r="B855" s="139" t="s">
        <v>1349</v>
      </c>
      <c r="C855" s="139" t="s">
        <v>1397</v>
      </c>
      <c r="D855" s="139" t="s">
        <v>1398</v>
      </c>
      <c r="E855" s="139" t="s">
        <v>1430</v>
      </c>
      <c r="F855" s="139" t="s">
        <v>1400</v>
      </c>
      <c r="G855" s="140">
        <v>-13385</v>
      </c>
      <c r="H855" s="162">
        <v>17</v>
      </c>
      <c r="J855" s="149"/>
      <c r="K855" s="149"/>
    </row>
    <row r="856" spans="1:11" x14ac:dyDescent="0.2">
      <c r="A856" s="139" t="s">
        <v>1118</v>
      </c>
      <c r="B856" s="139" t="s">
        <v>1349</v>
      </c>
      <c r="C856" s="139" t="s">
        <v>1397</v>
      </c>
      <c r="D856" s="139" t="s">
        <v>1398</v>
      </c>
      <c r="E856" s="139" t="s">
        <v>1432</v>
      </c>
      <c r="F856" s="139" t="s">
        <v>1400</v>
      </c>
      <c r="G856" s="140">
        <v>-63753.4</v>
      </c>
      <c r="H856" s="162">
        <v>17</v>
      </c>
      <c r="J856" s="149"/>
      <c r="K856" s="149"/>
    </row>
    <row r="857" spans="1:11" x14ac:dyDescent="0.2">
      <c r="A857" s="139" t="s">
        <v>1118</v>
      </c>
      <c r="B857" s="139" t="s">
        <v>1349</v>
      </c>
      <c r="C857" s="139" t="s">
        <v>1397</v>
      </c>
      <c r="D857" s="139" t="s">
        <v>1436</v>
      </c>
      <c r="E857" s="139" t="s">
        <v>1432</v>
      </c>
      <c r="F857" s="139" t="s">
        <v>1400</v>
      </c>
      <c r="G857" s="140">
        <v>-11500</v>
      </c>
      <c r="H857" s="162">
        <v>17</v>
      </c>
      <c r="J857" s="149"/>
      <c r="K857" s="149"/>
    </row>
    <row r="858" spans="1:11" x14ac:dyDescent="0.2">
      <c r="A858" s="139" t="s">
        <v>1118</v>
      </c>
      <c r="B858" s="139" t="s">
        <v>1349</v>
      </c>
      <c r="C858" s="139" t="s">
        <v>1449</v>
      </c>
      <c r="D858" s="139" t="s">
        <v>1450</v>
      </c>
      <c r="E858" s="139" t="s">
        <v>1432</v>
      </c>
      <c r="F858" s="139" t="s">
        <v>1402</v>
      </c>
      <c r="G858" s="140">
        <v>-166688</v>
      </c>
      <c r="J858" s="149"/>
      <c r="K858" s="149"/>
    </row>
    <row r="859" spans="1:11" x14ac:dyDescent="0.2">
      <c r="A859" s="139" t="s">
        <v>1118</v>
      </c>
      <c r="B859" s="139" t="s">
        <v>1349</v>
      </c>
      <c r="C859" s="139" t="s">
        <v>1401</v>
      </c>
      <c r="D859" s="139" t="s">
        <v>1509</v>
      </c>
      <c r="E859" s="139" t="s">
        <v>1432</v>
      </c>
      <c r="F859" s="139" t="s">
        <v>1402</v>
      </c>
      <c r="G859" s="140">
        <v>-30000</v>
      </c>
      <c r="J859" s="149"/>
      <c r="K859" s="149"/>
    </row>
    <row r="860" spans="1:11" x14ac:dyDescent="0.2">
      <c r="A860" s="139" t="s">
        <v>1118</v>
      </c>
      <c r="B860" s="139" t="s">
        <v>1349</v>
      </c>
      <c r="C860" s="139" t="s">
        <v>1401</v>
      </c>
      <c r="D860" s="139" t="s">
        <v>1499</v>
      </c>
      <c r="E860" s="139" t="s">
        <v>1432</v>
      </c>
      <c r="F860" s="139" t="s">
        <v>1402</v>
      </c>
      <c r="G860" s="140">
        <v>-20000</v>
      </c>
      <c r="J860" s="149"/>
      <c r="K860" s="149"/>
    </row>
    <row r="861" spans="1:11" hidden="1" x14ac:dyDescent="0.2">
      <c r="A861" s="139" t="s">
        <v>196</v>
      </c>
      <c r="B861" s="139" t="s">
        <v>1329</v>
      </c>
      <c r="C861" s="139" t="s">
        <v>1397</v>
      </c>
      <c r="D861" s="139" t="s">
        <v>1398</v>
      </c>
      <c r="E861" s="139" t="s">
        <v>1399</v>
      </c>
      <c r="F861" s="139" t="s">
        <v>1400</v>
      </c>
      <c r="G861" s="140">
        <v>-3059067.79</v>
      </c>
      <c r="H861" s="162">
        <v>17</v>
      </c>
      <c r="J861" s="149"/>
      <c r="K861" s="149"/>
    </row>
    <row r="862" spans="1:11" hidden="1" x14ac:dyDescent="0.2">
      <c r="A862" s="139" t="s">
        <v>196</v>
      </c>
      <c r="B862" s="139" t="s">
        <v>1329</v>
      </c>
      <c r="C862" s="139" t="s">
        <v>1453</v>
      </c>
      <c r="D862" s="139" t="s">
        <v>1454</v>
      </c>
      <c r="E862" s="139" t="s">
        <v>1399</v>
      </c>
      <c r="F862" s="139" t="s">
        <v>1407</v>
      </c>
      <c r="G862" s="140">
        <v>-452722.09</v>
      </c>
      <c r="J862" s="149"/>
      <c r="K862" s="149"/>
    </row>
    <row r="863" spans="1:11" hidden="1" x14ac:dyDescent="0.2">
      <c r="A863" s="139" t="s">
        <v>196</v>
      </c>
      <c r="B863" s="139" t="s">
        <v>1329</v>
      </c>
      <c r="C863" s="139" t="s">
        <v>1449</v>
      </c>
      <c r="D863" s="139" t="s">
        <v>1450</v>
      </c>
      <c r="E863" s="139" t="s">
        <v>1399</v>
      </c>
      <c r="F863" s="139" t="s">
        <v>1402</v>
      </c>
      <c r="G863" s="140">
        <v>-160010756.24000001</v>
      </c>
      <c r="J863" s="149"/>
      <c r="K863" s="149"/>
    </row>
    <row r="864" spans="1:11" hidden="1" x14ac:dyDescent="0.2">
      <c r="A864" s="139" t="s">
        <v>196</v>
      </c>
      <c r="B864" s="139" t="s">
        <v>1329</v>
      </c>
      <c r="C864" s="139" t="s">
        <v>1401</v>
      </c>
      <c r="D864" s="139" t="s">
        <v>1509</v>
      </c>
      <c r="E864" s="139" t="s">
        <v>1399</v>
      </c>
      <c r="F864" s="139" t="s">
        <v>1402</v>
      </c>
      <c r="G864" s="140">
        <v>-692166.76</v>
      </c>
      <c r="J864" s="149"/>
      <c r="K864" s="149"/>
    </row>
    <row r="865" spans="1:11" hidden="1" x14ac:dyDescent="0.2">
      <c r="A865" s="139" t="s">
        <v>196</v>
      </c>
      <c r="B865" s="139" t="s">
        <v>1329</v>
      </c>
      <c r="C865" s="139" t="s">
        <v>1452</v>
      </c>
      <c r="D865" s="139" t="s">
        <v>1510</v>
      </c>
      <c r="E865" s="139" t="s">
        <v>1399</v>
      </c>
      <c r="F865" s="139" t="s">
        <v>1407</v>
      </c>
      <c r="G865" s="140">
        <v>-6737015.1500000004</v>
      </c>
      <c r="J865" s="149"/>
      <c r="K865" s="149"/>
    </row>
    <row r="866" spans="1:11" hidden="1" x14ac:dyDescent="0.2">
      <c r="A866" s="139" t="s">
        <v>196</v>
      </c>
      <c r="B866" s="139" t="s">
        <v>1329</v>
      </c>
      <c r="C866" s="139" t="s">
        <v>1511</v>
      </c>
      <c r="D866" s="139" t="s">
        <v>1512</v>
      </c>
      <c r="E866" s="139" t="s">
        <v>1399</v>
      </c>
      <c r="F866" s="139" t="s">
        <v>1407</v>
      </c>
      <c r="G866" s="140">
        <v>-36497.410000000003</v>
      </c>
      <c r="J866" s="149"/>
      <c r="K866" s="149"/>
    </row>
    <row r="867" spans="1:11" hidden="1" x14ac:dyDescent="0.2">
      <c r="A867" s="139" t="s">
        <v>196</v>
      </c>
      <c r="B867" s="139" t="s">
        <v>1329</v>
      </c>
      <c r="C867" s="139" t="s">
        <v>1397</v>
      </c>
      <c r="D867" s="139" t="s">
        <v>1398</v>
      </c>
      <c r="E867" s="139" t="s">
        <v>1404</v>
      </c>
      <c r="F867" s="139" t="s">
        <v>1400</v>
      </c>
      <c r="G867" s="140">
        <v>-10100</v>
      </c>
      <c r="H867" s="162">
        <v>17</v>
      </c>
      <c r="J867" s="149"/>
      <c r="K867" s="149"/>
    </row>
    <row r="868" spans="1:11" hidden="1" x14ac:dyDescent="0.2">
      <c r="A868" s="139" t="s">
        <v>201</v>
      </c>
      <c r="B868" s="139" t="s">
        <v>1329</v>
      </c>
      <c r="C868" s="139" t="s">
        <v>1397</v>
      </c>
      <c r="D868" s="139" t="s">
        <v>1398</v>
      </c>
      <c r="E868" s="139" t="s">
        <v>1408</v>
      </c>
      <c r="F868" s="139" t="s">
        <v>1400</v>
      </c>
      <c r="G868" s="140">
        <v>-911766.92</v>
      </c>
      <c r="H868" s="162">
        <v>17</v>
      </c>
      <c r="J868" s="149"/>
      <c r="K868" s="149"/>
    </row>
    <row r="869" spans="1:11" hidden="1" x14ac:dyDescent="0.2">
      <c r="A869" s="139" t="s">
        <v>201</v>
      </c>
      <c r="B869" s="139" t="s">
        <v>1329</v>
      </c>
      <c r="C869" s="139" t="s">
        <v>1453</v>
      </c>
      <c r="D869" s="139" t="s">
        <v>1454</v>
      </c>
      <c r="E869" s="139" t="s">
        <v>1408</v>
      </c>
      <c r="F869" s="139" t="s">
        <v>1407</v>
      </c>
      <c r="G869" s="140">
        <v>-136589.94</v>
      </c>
      <c r="J869" s="149"/>
      <c r="K869" s="149"/>
    </row>
    <row r="870" spans="1:11" hidden="1" x14ac:dyDescent="0.2">
      <c r="A870" s="139" t="s">
        <v>201</v>
      </c>
      <c r="B870" s="139" t="s">
        <v>1329</v>
      </c>
      <c r="C870" s="139" t="s">
        <v>1449</v>
      </c>
      <c r="D870" s="139" t="s">
        <v>1450</v>
      </c>
      <c r="E870" s="139" t="s">
        <v>1408</v>
      </c>
      <c r="F870" s="139" t="s">
        <v>1402</v>
      </c>
      <c r="G870" s="140">
        <v>-47832430.380000003</v>
      </c>
      <c r="J870" s="149"/>
      <c r="K870" s="149"/>
    </row>
    <row r="871" spans="1:11" hidden="1" x14ac:dyDescent="0.2">
      <c r="A871" s="139" t="s">
        <v>201</v>
      </c>
      <c r="B871" s="139" t="s">
        <v>1329</v>
      </c>
      <c r="C871" s="139" t="s">
        <v>1401</v>
      </c>
      <c r="D871" s="139" t="s">
        <v>1509</v>
      </c>
      <c r="E871" s="139" t="s">
        <v>1408</v>
      </c>
      <c r="F871" s="139" t="s">
        <v>1402</v>
      </c>
      <c r="G871" s="140">
        <v>-547482.21</v>
      </c>
      <c r="J871" s="149"/>
      <c r="K871" s="149"/>
    </row>
    <row r="872" spans="1:11" hidden="1" x14ac:dyDescent="0.2">
      <c r="A872" s="139" t="s">
        <v>201</v>
      </c>
      <c r="B872" s="139" t="s">
        <v>1329</v>
      </c>
      <c r="C872" s="139" t="s">
        <v>1452</v>
      </c>
      <c r="D872" s="139" t="s">
        <v>1510</v>
      </c>
      <c r="E872" s="139" t="s">
        <v>1408</v>
      </c>
      <c r="F872" s="139" t="s">
        <v>1407</v>
      </c>
      <c r="G872" s="140">
        <v>-2032774.27</v>
      </c>
      <c r="J872" s="149"/>
      <c r="K872" s="149"/>
    </row>
    <row r="873" spans="1:11" hidden="1" x14ac:dyDescent="0.2">
      <c r="A873" s="139" t="s">
        <v>201</v>
      </c>
      <c r="B873" s="139" t="s">
        <v>1329</v>
      </c>
      <c r="C873" s="139" t="s">
        <v>1511</v>
      </c>
      <c r="D873" s="139" t="s">
        <v>1512</v>
      </c>
      <c r="E873" s="139" t="s">
        <v>1408</v>
      </c>
      <c r="F873" s="139" t="s">
        <v>1407</v>
      </c>
      <c r="G873" s="140">
        <v>-11593.52</v>
      </c>
      <c r="J873" s="149"/>
      <c r="K873" s="149"/>
    </row>
    <row r="874" spans="1:11" hidden="1" x14ac:dyDescent="0.2">
      <c r="A874" s="139" t="s">
        <v>196</v>
      </c>
      <c r="B874" s="139" t="s">
        <v>1329</v>
      </c>
      <c r="C874" s="139" t="s">
        <v>1401</v>
      </c>
      <c r="D874" s="139" t="s">
        <v>1509</v>
      </c>
      <c r="E874" s="139" t="s">
        <v>1409</v>
      </c>
      <c r="F874" s="139" t="s">
        <v>1402</v>
      </c>
      <c r="G874" s="140">
        <v>-2649522.66</v>
      </c>
      <c r="J874" s="149"/>
      <c r="K874" s="149"/>
    </row>
    <row r="875" spans="1:11" hidden="1" x14ac:dyDescent="0.2">
      <c r="A875" s="139" t="s">
        <v>196</v>
      </c>
      <c r="B875" s="139" t="s">
        <v>1329</v>
      </c>
      <c r="C875" s="139" t="s">
        <v>1403</v>
      </c>
      <c r="D875" s="139" t="s">
        <v>1509</v>
      </c>
      <c r="E875" s="139" t="s">
        <v>1409</v>
      </c>
      <c r="F875" s="139" t="s">
        <v>1402</v>
      </c>
      <c r="G875" s="140">
        <v>-497107.15</v>
      </c>
      <c r="J875" s="149"/>
      <c r="K875" s="149"/>
    </row>
    <row r="876" spans="1:11" hidden="1" x14ac:dyDescent="0.2">
      <c r="A876" s="139" t="s">
        <v>1112</v>
      </c>
      <c r="B876" s="139" t="s">
        <v>1329</v>
      </c>
      <c r="C876" s="139" t="s">
        <v>1397</v>
      </c>
      <c r="D876" s="139" t="s">
        <v>1398</v>
      </c>
      <c r="E876" s="139" t="s">
        <v>1410</v>
      </c>
      <c r="F876" s="139" t="s">
        <v>1400</v>
      </c>
      <c r="G876" s="140">
        <v>-71519.37</v>
      </c>
      <c r="H876" s="162">
        <v>17</v>
      </c>
      <c r="J876" s="149"/>
      <c r="K876" s="149"/>
    </row>
    <row r="877" spans="1:11" hidden="1" x14ac:dyDescent="0.2">
      <c r="A877" s="139" t="s">
        <v>1112</v>
      </c>
      <c r="B877" s="139" t="s">
        <v>1329</v>
      </c>
      <c r="C877" s="139" t="s">
        <v>1401</v>
      </c>
      <c r="D877" s="139" t="s">
        <v>1509</v>
      </c>
      <c r="E877" s="139" t="s">
        <v>1410</v>
      </c>
      <c r="F877" s="139" t="s">
        <v>1402</v>
      </c>
      <c r="G877" s="140">
        <v>-86294.62</v>
      </c>
      <c r="J877" s="149"/>
      <c r="K877" s="149"/>
    </row>
    <row r="878" spans="1:11" hidden="1" x14ac:dyDescent="0.2">
      <c r="A878" s="139" t="s">
        <v>1113</v>
      </c>
      <c r="B878" s="139" t="s">
        <v>1329</v>
      </c>
      <c r="C878" s="139" t="s">
        <v>1397</v>
      </c>
      <c r="D878" s="139" t="s">
        <v>1398</v>
      </c>
      <c r="E878" s="139" t="s">
        <v>1435</v>
      </c>
      <c r="F878" s="139" t="s">
        <v>1400</v>
      </c>
      <c r="G878" s="140">
        <v>-624544</v>
      </c>
      <c r="H878" s="162">
        <v>17</v>
      </c>
      <c r="J878" s="149"/>
      <c r="K878" s="149"/>
    </row>
    <row r="879" spans="1:11" hidden="1" x14ac:dyDescent="0.2">
      <c r="A879" s="139" t="s">
        <v>1114</v>
      </c>
      <c r="B879" s="139" t="s">
        <v>1329</v>
      </c>
      <c r="C879" s="139" t="s">
        <v>1397</v>
      </c>
      <c r="D879" s="139" t="s">
        <v>1398</v>
      </c>
      <c r="E879" s="139" t="s">
        <v>1411</v>
      </c>
      <c r="F879" s="139" t="s">
        <v>1400</v>
      </c>
      <c r="G879" s="140">
        <v>-492306.7</v>
      </c>
      <c r="H879" s="162">
        <v>17</v>
      </c>
      <c r="J879" s="149"/>
      <c r="K879" s="149"/>
    </row>
    <row r="880" spans="1:11" hidden="1" x14ac:dyDescent="0.2">
      <c r="A880" s="139" t="s">
        <v>1114</v>
      </c>
      <c r="B880" s="139" t="s">
        <v>1329</v>
      </c>
      <c r="C880" s="139" t="s">
        <v>1397</v>
      </c>
      <c r="D880" s="139" t="s">
        <v>1412</v>
      </c>
      <c r="E880" s="139" t="s">
        <v>1411</v>
      </c>
      <c r="F880" s="139" t="s">
        <v>1400</v>
      </c>
      <c r="G880" s="140">
        <v>-11543.97</v>
      </c>
      <c r="H880" s="162">
        <v>17</v>
      </c>
      <c r="J880" s="149"/>
      <c r="K880" s="149"/>
    </row>
    <row r="881" spans="1:11" hidden="1" x14ac:dyDescent="0.2">
      <c r="A881" s="139" t="s">
        <v>1114</v>
      </c>
      <c r="B881" s="139" t="s">
        <v>1329</v>
      </c>
      <c r="C881" s="139" t="s">
        <v>1401</v>
      </c>
      <c r="D881" s="139" t="s">
        <v>1509</v>
      </c>
      <c r="E881" s="139" t="s">
        <v>1411</v>
      </c>
      <c r="F881" s="139" t="s">
        <v>1402</v>
      </c>
      <c r="G881" s="140">
        <v>-7796878.0099999998</v>
      </c>
      <c r="J881" s="149"/>
      <c r="K881" s="149"/>
    </row>
    <row r="882" spans="1:11" hidden="1" x14ac:dyDescent="0.2">
      <c r="A882" s="139" t="s">
        <v>1114</v>
      </c>
      <c r="B882" s="139" t="s">
        <v>1329</v>
      </c>
      <c r="C882" s="139" t="s">
        <v>1403</v>
      </c>
      <c r="D882" s="139" t="s">
        <v>1509</v>
      </c>
      <c r="E882" s="139" t="s">
        <v>1411</v>
      </c>
      <c r="F882" s="139" t="s">
        <v>1402</v>
      </c>
      <c r="G882" s="140">
        <v>-19590.259999999998</v>
      </c>
      <c r="J882" s="149"/>
      <c r="K882" s="149"/>
    </row>
    <row r="883" spans="1:11" hidden="1" x14ac:dyDescent="0.2">
      <c r="A883" s="139" t="s">
        <v>1116</v>
      </c>
      <c r="B883" s="139" t="s">
        <v>1329</v>
      </c>
      <c r="C883" s="139" t="s">
        <v>1397</v>
      </c>
      <c r="D883" s="139" t="s">
        <v>1398</v>
      </c>
      <c r="E883" s="139" t="s">
        <v>1414</v>
      </c>
      <c r="F883" s="139" t="s">
        <v>1400</v>
      </c>
      <c r="G883" s="140">
        <v>-192299.97</v>
      </c>
      <c r="H883" s="162">
        <v>17</v>
      </c>
      <c r="J883" s="149"/>
      <c r="K883" s="149"/>
    </row>
    <row r="884" spans="1:11" hidden="1" x14ac:dyDescent="0.2">
      <c r="A884" s="139" t="s">
        <v>1116</v>
      </c>
      <c r="B884" s="139" t="s">
        <v>1329</v>
      </c>
      <c r="C884" s="139" t="s">
        <v>1401</v>
      </c>
      <c r="D884" s="139" t="s">
        <v>1509</v>
      </c>
      <c r="E884" s="139" t="s">
        <v>1414</v>
      </c>
      <c r="F884" s="139" t="s">
        <v>1402</v>
      </c>
      <c r="G884" s="140">
        <v>-1604847.99</v>
      </c>
      <c r="J884" s="149"/>
      <c r="K884" s="149"/>
    </row>
    <row r="885" spans="1:11" hidden="1" x14ac:dyDescent="0.2">
      <c r="A885" s="139" t="s">
        <v>1117</v>
      </c>
      <c r="B885" s="139" t="s">
        <v>1329</v>
      </c>
      <c r="C885" s="139" t="s">
        <v>1397</v>
      </c>
      <c r="D885" s="139" t="s">
        <v>1398</v>
      </c>
      <c r="E885" s="139" t="s">
        <v>1415</v>
      </c>
      <c r="F885" s="139" t="s">
        <v>1400</v>
      </c>
      <c r="G885" s="140">
        <v>-643680.06999999995</v>
      </c>
      <c r="H885" s="162">
        <v>17</v>
      </c>
      <c r="J885" s="149"/>
      <c r="K885" s="149"/>
    </row>
    <row r="886" spans="1:11" hidden="1" x14ac:dyDescent="0.2">
      <c r="A886" s="139" t="s">
        <v>1117</v>
      </c>
      <c r="B886" s="139" t="s">
        <v>1329</v>
      </c>
      <c r="C886" s="139" t="s">
        <v>1416</v>
      </c>
      <c r="D886" s="139" t="s">
        <v>1417</v>
      </c>
      <c r="E886" s="139" t="s">
        <v>1415</v>
      </c>
      <c r="F886" s="139" t="s">
        <v>1402</v>
      </c>
      <c r="G886" s="140">
        <v>-1075016.45</v>
      </c>
      <c r="J886" s="149"/>
      <c r="K886" s="149"/>
    </row>
    <row r="887" spans="1:11" hidden="1" x14ac:dyDescent="0.2">
      <c r="A887" s="139" t="s">
        <v>1117</v>
      </c>
      <c r="B887" s="139" t="s">
        <v>1329</v>
      </c>
      <c r="C887" s="139" t="s">
        <v>1401</v>
      </c>
      <c r="D887" s="139" t="s">
        <v>1418</v>
      </c>
      <c r="E887" s="139" t="s">
        <v>1415</v>
      </c>
      <c r="F887" s="139" t="s">
        <v>1402</v>
      </c>
      <c r="G887" s="140">
        <v>-716677.63</v>
      </c>
      <c r="J887" s="149"/>
      <c r="K887" s="149"/>
    </row>
    <row r="888" spans="1:11" hidden="1" x14ac:dyDescent="0.2">
      <c r="A888" s="139" t="s">
        <v>1117</v>
      </c>
      <c r="B888" s="139" t="s">
        <v>1329</v>
      </c>
      <c r="C888" s="139" t="s">
        <v>1449</v>
      </c>
      <c r="D888" s="139" t="s">
        <v>1450</v>
      </c>
      <c r="E888" s="139" t="s">
        <v>1415</v>
      </c>
      <c r="F888" s="139" t="s">
        <v>1402</v>
      </c>
      <c r="G888" s="140">
        <v>-10076.5</v>
      </c>
      <c r="J888" s="149"/>
      <c r="K888" s="149"/>
    </row>
    <row r="889" spans="1:11" hidden="1" x14ac:dyDescent="0.2">
      <c r="A889" s="139" t="s">
        <v>1117</v>
      </c>
      <c r="B889" s="139" t="s">
        <v>1329</v>
      </c>
      <c r="C889" s="139" t="s">
        <v>1449</v>
      </c>
      <c r="D889" s="139" t="s">
        <v>1457</v>
      </c>
      <c r="E889" s="139" t="s">
        <v>1415</v>
      </c>
      <c r="F889" s="139" t="s">
        <v>1402</v>
      </c>
      <c r="G889" s="140">
        <v>-29793.29</v>
      </c>
      <c r="J889" s="149"/>
      <c r="K889" s="149"/>
    </row>
    <row r="890" spans="1:11" hidden="1" x14ac:dyDescent="0.2">
      <c r="A890" s="139" t="s">
        <v>1117</v>
      </c>
      <c r="B890" s="139" t="s">
        <v>1329</v>
      </c>
      <c r="C890" s="139" t="s">
        <v>1401</v>
      </c>
      <c r="D890" s="139" t="s">
        <v>1509</v>
      </c>
      <c r="E890" s="139" t="s">
        <v>1415</v>
      </c>
      <c r="F890" s="139" t="s">
        <v>1402</v>
      </c>
      <c r="G890" s="140">
        <v>-3114550.6</v>
      </c>
      <c r="J890" s="149"/>
      <c r="K890" s="149"/>
    </row>
    <row r="891" spans="1:11" hidden="1" x14ac:dyDescent="0.2">
      <c r="A891" s="139" t="s">
        <v>1117</v>
      </c>
      <c r="B891" s="139" t="s">
        <v>1329</v>
      </c>
      <c r="C891" s="139" t="s">
        <v>1401</v>
      </c>
      <c r="D891" s="139" t="s">
        <v>1499</v>
      </c>
      <c r="E891" s="139" t="s">
        <v>1415</v>
      </c>
      <c r="F891" s="139" t="s">
        <v>1402</v>
      </c>
      <c r="G891" s="140">
        <v>-73195.210000000006</v>
      </c>
      <c r="J891" s="149"/>
      <c r="K891" s="149"/>
    </row>
    <row r="892" spans="1:11" hidden="1" x14ac:dyDescent="0.2">
      <c r="A892" s="139" t="s">
        <v>1117</v>
      </c>
      <c r="B892" s="139" t="s">
        <v>1329</v>
      </c>
      <c r="C892" s="139" t="s">
        <v>1401</v>
      </c>
      <c r="D892" s="139" t="s">
        <v>1499</v>
      </c>
      <c r="E892" s="139" t="s">
        <v>1419</v>
      </c>
      <c r="F892" s="139" t="s">
        <v>1402</v>
      </c>
      <c r="G892" s="140">
        <v>-11400</v>
      </c>
      <c r="J892" s="149"/>
      <c r="K892" s="149"/>
    </row>
    <row r="893" spans="1:11" hidden="1" x14ac:dyDescent="0.2">
      <c r="A893" s="139"/>
      <c r="B893" s="139" t="s">
        <v>1329</v>
      </c>
      <c r="C893" s="139" t="s">
        <v>1397</v>
      </c>
      <c r="D893" s="139" t="s">
        <v>1518</v>
      </c>
      <c r="E893" s="139" t="s">
        <v>1519</v>
      </c>
      <c r="F893" s="139" t="s">
        <v>1400</v>
      </c>
      <c r="G893" s="140">
        <v>-206478</v>
      </c>
      <c r="H893" s="162">
        <v>17</v>
      </c>
      <c r="J893" s="149"/>
      <c r="K893" s="149"/>
    </row>
    <row r="894" spans="1:11" hidden="1" x14ac:dyDescent="0.2">
      <c r="A894" s="139" t="s">
        <v>962</v>
      </c>
      <c r="B894" s="139" t="s">
        <v>1329</v>
      </c>
      <c r="C894" s="139" t="s">
        <v>1449</v>
      </c>
      <c r="D894" s="139" t="s">
        <v>1450</v>
      </c>
      <c r="E894" s="139" t="s">
        <v>1440</v>
      </c>
      <c r="F894" s="139" t="s">
        <v>1402</v>
      </c>
      <c r="G894" s="140">
        <v>-3924.6</v>
      </c>
      <c r="J894" s="149"/>
      <c r="K894" s="149"/>
    </row>
    <row r="895" spans="1:11" hidden="1" x14ac:dyDescent="0.2">
      <c r="A895" s="139" t="s">
        <v>962</v>
      </c>
      <c r="B895" s="139" t="s">
        <v>1329</v>
      </c>
      <c r="C895" s="139" t="s">
        <v>1449</v>
      </c>
      <c r="D895" s="139" t="s">
        <v>1450</v>
      </c>
      <c r="E895" s="139" t="s">
        <v>1423</v>
      </c>
      <c r="F895" s="139" t="s">
        <v>1402</v>
      </c>
      <c r="G895" s="140">
        <v>-965354.41</v>
      </c>
      <c r="J895" s="149"/>
      <c r="K895" s="149"/>
    </row>
    <row r="896" spans="1:11" hidden="1" x14ac:dyDescent="0.2">
      <c r="A896" s="139" t="s">
        <v>962</v>
      </c>
      <c r="B896" s="139" t="s">
        <v>1329</v>
      </c>
      <c r="C896" s="139" t="s">
        <v>1401</v>
      </c>
      <c r="D896" s="139" t="s">
        <v>1509</v>
      </c>
      <c r="E896" s="139" t="s">
        <v>1423</v>
      </c>
      <c r="F896" s="139" t="s">
        <v>1402</v>
      </c>
      <c r="G896" s="140">
        <v>-143650.68</v>
      </c>
      <c r="J896" s="149"/>
      <c r="K896" s="149"/>
    </row>
    <row r="897" spans="1:11" hidden="1" x14ac:dyDescent="0.2">
      <c r="A897" s="139" t="s">
        <v>962</v>
      </c>
      <c r="B897" s="139" t="s">
        <v>1329</v>
      </c>
      <c r="C897" s="139" t="s">
        <v>1401</v>
      </c>
      <c r="D897" s="139" t="s">
        <v>1509</v>
      </c>
      <c r="E897" s="139" t="s">
        <v>1424</v>
      </c>
      <c r="F897" s="139" t="s">
        <v>1402</v>
      </c>
      <c r="G897" s="140">
        <v>-186242.04</v>
      </c>
      <c r="J897" s="149"/>
      <c r="K897" s="149"/>
    </row>
    <row r="898" spans="1:11" hidden="1" x14ac:dyDescent="0.2">
      <c r="A898" s="139" t="s">
        <v>964</v>
      </c>
      <c r="B898" s="139" t="s">
        <v>1329</v>
      </c>
      <c r="C898" s="139" t="s">
        <v>1401</v>
      </c>
      <c r="D898" s="139" t="s">
        <v>1509</v>
      </c>
      <c r="E898" s="139" t="s">
        <v>1425</v>
      </c>
      <c r="F898" s="139" t="s">
        <v>1402</v>
      </c>
      <c r="G898" s="140">
        <v>-1770650</v>
      </c>
      <c r="J898" s="149"/>
      <c r="K898" s="149"/>
    </row>
    <row r="899" spans="1:11" hidden="1" x14ac:dyDescent="0.2">
      <c r="A899" s="139" t="s">
        <v>964</v>
      </c>
      <c r="B899" s="139" t="s">
        <v>1329</v>
      </c>
      <c r="C899" s="139" t="s">
        <v>1397</v>
      </c>
      <c r="D899" s="139" t="s">
        <v>1398</v>
      </c>
      <c r="E899" s="139" t="s">
        <v>1443</v>
      </c>
      <c r="F899" s="139" t="s">
        <v>1400</v>
      </c>
      <c r="G899" s="140">
        <v>-4.5</v>
      </c>
      <c r="H899" s="162">
        <v>17</v>
      </c>
      <c r="J899" s="149"/>
      <c r="K899" s="149"/>
    </row>
    <row r="900" spans="1:11" hidden="1" x14ac:dyDescent="0.2">
      <c r="A900" s="139" t="s">
        <v>964</v>
      </c>
      <c r="B900" s="139" t="s">
        <v>1329</v>
      </c>
      <c r="C900" s="139" t="s">
        <v>1397</v>
      </c>
      <c r="D900" s="139" t="s">
        <v>1398</v>
      </c>
      <c r="E900" s="139" t="s">
        <v>1427</v>
      </c>
      <c r="F900" s="139" t="s">
        <v>1400</v>
      </c>
      <c r="G900" s="140">
        <v>-781.71</v>
      </c>
      <c r="H900" s="162">
        <v>17</v>
      </c>
      <c r="J900" s="149"/>
      <c r="K900" s="149"/>
    </row>
    <row r="901" spans="1:11" hidden="1" x14ac:dyDescent="0.2">
      <c r="A901" s="139" t="s">
        <v>1118</v>
      </c>
      <c r="B901" s="139" t="s">
        <v>1329</v>
      </c>
      <c r="C901" s="139" t="s">
        <v>1397</v>
      </c>
      <c r="D901" s="139" t="s">
        <v>1398</v>
      </c>
      <c r="E901" s="139" t="s">
        <v>1428</v>
      </c>
      <c r="F901" s="139" t="s">
        <v>1400</v>
      </c>
      <c r="G901" s="140">
        <v>-602500</v>
      </c>
      <c r="H901" s="162">
        <v>17</v>
      </c>
      <c r="J901" s="149"/>
      <c r="K901" s="149"/>
    </row>
    <row r="902" spans="1:11" hidden="1" x14ac:dyDescent="0.2">
      <c r="A902" s="139" t="s">
        <v>1118</v>
      </c>
      <c r="B902" s="139" t="s">
        <v>1329</v>
      </c>
      <c r="C902" s="139" t="s">
        <v>1449</v>
      </c>
      <c r="D902" s="139" t="s">
        <v>1450</v>
      </c>
      <c r="E902" s="139" t="s">
        <v>1428</v>
      </c>
      <c r="F902" s="139" t="s">
        <v>1402</v>
      </c>
      <c r="G902" s="140">
        <v>-11303403.550000001</v>
      </c>
      <c r="J902" s="149"/>
      <c r="K902" s="149"/>
    </row>
    <row r="903" spans="1:11" hidden="1" x14ac:dyDescent="0.2">
      <c r="A903" s="139" t="s">
        <v>1118</v>
      </c>
      <c r="B903" s="139" t="s">
        <v>1329</v>
      </c>
      <c r="C903" s="139" t="s">
        <v>1401</v>
      </c>
      <c r="D903" s="139" t="s">
        <v>1509</v>
      </c>
      <c r="E903" s="139" t="s">
        <v>1428</v>
      </c>
      <c r="F903" s="139" t="s">
        <v>1402</v>
      </c>
      <c r="G903" s="140">
        <v>-15000</v>
      </c>
      <c r="J903" s="149"/>
      <c r="K903" s="149"/>
    </row>
    <row r="904" spans="1:11" hidden="1" x14ac:dyDescent="0.2">
      <c r="A904" s="139" t="s">
        <v>1118</v>
      </c>
      <c r="B904" s="139" t="s">
        <v>1329</v>
      </c>
      <c r="C904" s="139" t="s">
        <v>1513</v>
      </c>
      <c r="D904" s="139" t="s">
        <v>1509</v>
      </c>
      <c r="E904" s="139" t="s">
        <v>1428</v>
      </c>
      <c r="F904" s="139" t="s">
        <v>1407</v>
      </c>
      <c r="G904" s="140">
        <v>-151400</v>
      </c>
      <c r="J904" s="149"/>
      <c r="K904" s="149"/>
    </row>
    <row r="905" spans="1:11" x14ac:dyDescent="0.2">
      <c r="A905" s="139" t="s">
        <v>1118</v>
      </c>
      <c r="B905" s="139" t="s">
        <v>1329</v>
      </c>
      <c r="C905" s="139" t="s">
        <v>1397</v>
      </c>
      <c r="D905" s="139" t="s">
        <v>1398</v>
      </c>
      <c r="E905" s="139" t="s">
        <v>1465</v>
      </c>
      <c r="F905" s="139" t="s">
        <v>1400</v>
      </c>
      <c r="G905" s="140">
        <v>-80708.429999999993</v>
      </c>
      <c r="H905" s="162">
        <v>17</v>
      </c>
      <c r="J905" s="149"/>
      <c r="K905" s="149"/>
    </row>
    <row r="906" spans="1:11" x14ac:dyDescent="0.2">
      <c r="A906" s="139" t="s">
        <v>1118</v>
      </c>
      <c r="B906" s="139" t="s">
        <v>1329</v>
      </c>
      <c r="C906" s="139" t="s">
        <v>1397</v>
      </c>
      <c r="D906" s="139" t="s">
        <v>1398</v>
      </c>
      <c r="E906" s="139" t="s">
        <v>1432</v>
      </c>
      <c r="F906" s="139" t="s">
        <v>1400</v>
      </c>
      <c r="G906" s="140">
        <v>-820745.22</v>
      </c>
      <c r="H906" s="162">
        <v>17</v>
      </c>
      <c r="J906" s="149"/>
      <c r="K906" s="149"/>
    </row>
    <row r="907" spans="1:11" x14ac:dyDescent="0.2">
      <c r="A907" s="139" t="s">
        <v>1118</v>
      </c>
      <c r="B907" s="139" t="s">
        <v>1329</v>
      </c>
      <c r="C907" s="139" t="s">
        <v>1397</v>
      </c>
      <c r="D907" s="139" t="s">
        <v>1442</v>
      </c>
      <c r="E907" s="139" t="s">
        <v>1432</v>
      </c>
      <c r="F907" s="139" t="s">
        <v>1400</v>
      </c>
      <c r="G907" s="140">
        <v>-201.05</v>
      </c>
      <c r="H907" s="162">
        <v>19</v>
      </c>
      <c r="J907" s="149"/>
      <c r="K907" s="149"/>
    </row>
    <row r="908" spans="1:11" x14ac:dyDescent="0.2">
      <c r="A908" s="139" t="s">
        <v>1118</v>
      </c>
      <c r="B908" s="139" t="s">
        <v>1329</v>
      </c>
      <c r="C908" s="139" t="s">
        <v>1397</v>
      </c>
      <c r="D908" s="139" t="s">
        <v>1436</v>
      </c>
      <c r="E908" s="139" t="s">
        <v>1432</v>
      </c>
      <c r="F908" s="139" t="s">
        <v>1400</v>
      </c>
      <c r="G908" s="140">
        <v>-45137.4</v>
      </c>
      <c r="H908" s="162">
        <v>17</v>
      </c>
      <c r="J908" s="149"/>
      <c r="K908" s="149"/>
    </row>
    <row r="909" spans="1:11" x14ac:dyDescent="0.2">
      <c r="A909" s="139" t="s">
        <v>1118</v>
      </c>
      <c r="B909" s="139" t="s">
        <v>1329</v>
      </c>
      <c r="C909" s="139" t="s">
        <v>1449</v>
      </c>
      <c r="D909" s="139" t="s">
        <v>1450</v>
      </c>
      <c r="E909" s="139" t="s">
        <v>1432</v>
      </c>
      <c r="F909" s="139" t="s">
        <v>1402</v>
      </c>
      <c r="G909" s="140">
        <v>-1011007</v>
      </c>
      <c r="J909" s="149"/>
      <c r="K909" s="149"/>
    </row>
    <row r="910" spans="1:11" x14ac:dyDescent="0.2">
      <c r="A910" s="139" t="s">
        <v>1118</v>
      </c>
      <c r="B910" s="139" t="s">
        <v>1329</v>
      </c>
      <c r="C910" s="139" t="s">
        <v>1449</v>
      </c>
      <c r="D910" s="139" t="s">
        <v>1457</v>
      </c>
      <c r="E910" s="139" t="s">
        <v>1432</v>
      </c>
      <c r="F910" s="139" t="s">
        <v>1402</v>
      </c>
      <c r="G910" s="140">
        <v>-420206.71</v>
      </c>
      <c r="J910" s="149"/>
      <c r="K910" s="149"/>
    </row>
    <row r="911" spans="1:11" x14ac:dyDescent="0.2">
      <c r="A911" s="139" t="s">
        <v>1118</v>
      </c>
      <c r="B911" s="139" t="s">
        <v>1329</v>
      </c>
      <c r="C911" s="139" t="s">
        <v>1401</v>
      </c>
      <c r="D911" s="139" t="s">
        <v>1499</v>
      </c>
      <c r="E911" s="139" t="s">
        <v>1432</v>
      </c>
      <c r="F911" s="139" t="s">
        <v>1402</v>
      </c>
      <c r="G911" s="140">
        <v>-32000</v>
      </c>
      <c r="J911" s="149"/>
      <c r="K911" s="149"/>
    </row>
    <row r="912" spans="1:11" x14ac:dyDescent="0.2">
      <c r="A912" s="139" t="s">
        <v>1118</v>
      </c>
      <c r="B912" s="139" t="s">
        <v>1329</v>
      </c>
      <c r="C912" s="139" t="s">
        <v>1449</v>
      </c>
      <c r="D912" s="139" t="s">
        <v>1450</v>
      </c>
      <c r="E912" s="139" t="s">
        <v>1434</v>
      </c>
      <c r="F912" s="139" t="s">
        <v>1402</v>
      </c>
      <c r="G912" s="140">
        <v>-74983.92</v>
      </c>
      <c r="J912" s="149"/>
      <c r="K912" s="149"/>
    </row>
    <row r="913" spans="1:11" hidden="1" x14ac:dyDescent="0.2">
      <c r="A913" s="139" t="s">
        <v>196</v>
      </c>
      <c r="B913" s="139" t="s">
        <v>1337</v>
      </c>
      <c r="C913" s="139" t="s">
        <v>1397</v>
      </c>
      <c r="D913" s="139" t="s">
        <v>1398</v>
      </c>
      <c r="E913" s="139" t="s">
        <v>1399</v>
      </c>
      <c r="F913" s="139" t="s">
        <v>1400</v>
      </c>
      <c r="G913" s="140">
        <v>-1840074.66</v>
      </c>
      <c r="H913" s="162">
        <v>17</v>
      </c>
      <c r="J913" s="149"/>
      <c r="K913" s="149"/>
    </row>
    <row r="914" spans="1:11" hidden="1" x14ac:dyDescent="0.2">
      <c r="A914" s="139" t="s">
        <v>196</v>
      </c>
      <c r="B914" s="139" t="s">
        <v>1337</v>
      </c>
      <c r="C914" s="139" t="s">
        <v>1453</v>
      </c>
      <c r="D914" s="139" t="s">
        <v>1454</v>
      </c>
      <c r="E914" s="139" t="s">
        <v>1399</v>
      </c>
      <c r="F914" s="139" t="s">
        <v>1407</v>
      </c>
      <c r="G914" s="140">
        <v>-455298.77</v>
      </c>
      <c r="J914" s="149"/>
      <c r="K914" s="149"/>
    </row>
    <row r="915" spans="1:11" hidden="1" x14ac:dyDescent="0.2">
      <c r="A915" s="139" t="s">
        <v>196</v>
      </c>
      <c r="B915" s="139" t="s">
        <v>1337</v>
      </c>
      <c r="C915" s="139" t="s">
        <v>1451</v>
      </c>
      <c r="D915" s="139" t="s">
        <v>1450</v>
      </c>
      <c r="E915" s="139" t="s">
        <v>1399</v>
      </c>
      <c r="F915" s="139" t="s">
        <v>1402</v>
      </c>
      <c r="G915" s="140">
        <v>-11284.31</v>
      </c>
      <c r="J915" s="149"/>
      <c r="K915" s="149"/>
    </row>
    <row r="916" spans="1:11" hidden="1" x14ac:dyDescent="0.2">
      <c r="A916" s="139" t="s">
        <v>196</v>
      </c>
      <c r="B916" s="139" t="s">
        <v>1337</v>
      </c>
      <c r="C916" s="139" t="s">
        <v>1449</v>
      </c>
      <c r="D916" s="139" t="s">
        <v>1450</v>
      </c>
      <c r="E916" s="139" t="s">
        <v>1399</v>
      </c>
      <c r="F916" s="139" t="s">
        <v>1402</v>
      </c>
      <c r="G916" s="140">
        <v>-141734816.63</v>
      </c>
      <c r="J916" s="149"/>
      <c r="K916" s="149"/>
    </row>
    <row r="917" spans="1:11" hidden="1" x14ac:dyDescent="0.2">
      <c r="A917" s="139" t="s">
        <v>196</v>
      </c>
      <c r="B917" s="139" t="s">
        <v>1337</v>
      </c>
      <c r="C917" s="139" t="s">
        <v>1449</v>
      </c>
      <c r="D917" s="139" t="s">
        <v>1457</v>
      </c>
      <c r="E917" s="139" t="s">
        <v>1399</v>
      </c>
      <c r="F917" s="139" t="s">
        <v>1402</v>
      </c>
      <c r="G917" s="140">
        <v>-108908.72</v>
      </c>
      <c r="J917" s="149"/>
      <c r="K917" s="149"/>
    </row>
    <row r="918" spans="1:11" hidden="1" x14ac:dyDescent="0.2">
      <c r="A918" s="139" t="s">
        <v>196</v>
      </c>
      <c r="B918" s="139" t="s">
        <v>1337</v>
      </c>
      <c r="C918" s="139" t="s">
        <v>1401</v>
      </c>
      <c r="D918" s="139" t="s">
        <v>1509</v>
      </c>
      <c r="E918" s="139" t="s">
        <v>1399</v>
      </c>
      <c r="F918" s="139" t="s">
        <v>1402</v>
      </c>
      <c r="G918" s="140">
        <v>-1032305.38</v>
      </c>
      <c r="J918" s="149"/>
      <c r="K918" s="149"/>
    </row>
    <row r="919" spans="1:11" hidden="1" x14ac:dyDescent="0.2">
      <c r="A919" s="139" t="s">
        <v>196</v>
      </c>
      <c r="B919" s="139" t="s">
        <v>1337</v>
      </c>
      <c r="C919" s="139" t="s">
        <v>1452</v>
      </c>
      <c r="D919" s="139" t="s">
        <v>1510</v>
      </c>
      <c r="E919" s="139" t="s">
        <v>1399</v>
      </c>
      <c r="F919" s="139" t="s">
        <v>1407</v>
      </c>
      <c r="G919" s="140">
        <v>-6379457.8700000001</v>
      </c>
      <c r="J919" s="149"/>
      <c r="K919" s="149"/>
    </row>
    <row r="920" spans="1:11" hidden="1" x14ac:dyDescent="0.2">
      <c r="A920" s="139" t="s">
        <v>196</v>
      </c>
      <c r="B920" s="139" t="s">
        <v>1337</v>
      </c>
      <c r="C920" s="139" t="s">
        <v>1511</v>
      </c>
      <c r="D920" s="139" t="s">
        <v>1512</v>
      </c>
      <c r="E920" s="139" t="s">
        <v>1399</v>
      </c>
      <c r="F920" s="139" t="s">
        <v>1407</v>
      </c>
      <c r="G920" s="140">
        <v>-41738.85</v>
      </c>
      <c r="J920" s="149"/>
      <c r="K920" s="149"/>
    </row>
    <row r="921" spans="1:11" hidden="1" x14ac:dyDescent="0.2">
      <c r="A921" s="139" t="s">
        <v>196</v>
      </c>
      <c r="B921" s="139" t="s">
        <v>1337</v>
      </c>
      <c r="C921" s="139" t="s">
        <v>1397</v>
      </c>
      <c r="D921" s="139" t="s">
        <v>1398</v>
      </c>
      <c r="E921" s="139" t="s">
        <v>1404</v>
      </c>
      <c r="F921" s="139" t="s">
        <v>1400</v>
      </c>
      <c r="G921" s="140">
        <v>-48800</v>
      </c>
      <c r="H921" s="162">
        <v>17</v>
      </c>
      <c r="J921" s="149"/>
      <c r="K921" s="149"/>
    </row>
    <row r="922" spans="1:11" hidden="1" x14ac:dyDescent="0.2">
      <c r="A922" s="139" t="s">
        <v>201</v>
      </c>
      <c r="B922" s="139" t="s">
        <v>1337</v>
      </c>
      <c r="C922" s="139" t="s">
        <v>1397</v>
      </c>
      <c r="D922" s="139" t="s">
        <v>1398</v>
      </c>
      <c r="E922" s="139" t="s">
        <v>1408</v>
      </c>
      <c r="F922" s="139" t="s">
        <v>1400</v>
      </c>
      <c r="G922" s="140">
        <v>-556168.28</v>
      </c>
      <c r="H922" s="162">
        <v>17</v>
      </c>
      <c r="J922" s="149"/>
      <c r="K922" s="149"/>
    </row>
    <row r="923" spans="1:11" hidden="1" x14ac:dyDescent="0.2">
      <c r="A923" s="139" t="s">
        <v>201</v>
      </c>
      <c r="B923" s="139" t="s">
        <v>1337</v>
      </c>
      <c r="C923" s="139" t="s">
        <v>1453</v>
      </c>
      <c r="D923" s="139" t="s">
        <v>1454</v>
      </c>
      <c r="E923" s="139" t="s">
        <v>1408</v>
      </c>
      <c r="F923" s="139" t="s">
        <v>1407</v>
      </c>
      <c r="G923" s="140">
        <v>-134013.26</v>
      </c>
      <c r="J923" s="149"/>
      <c r="K923" s="149"/>
    </row>
    <row r="924" spans="1:11" hidden="1" x14ac:dyDescent="0.2">
      <c r="A924" s="139" t="s">
        <v>201</v>
      </c>
      <c r="B924" s="139" t="s">
        <v>1337</v>
      </c>
      <c r="C924" s="139" t="s">
        <v>1449</v>
      </c>
      <c r="D924" s="139" t="s">
        <v>1450</v>
      </c>
      <c r="E924" s="139" t="s">
        <v>1408</v>
      </c>
      <c r="F924" s="139" t="s">
        <v>1402</v>
      </c>
      <c r="G924" s="140">
        <v>-42539447.950000003</v>
      </c>
      <c r="J924" s="149"/>
      <c r="K924" s="149"/>
    </row>
    <row r="925" spans="1:11" hidden="1" x14ac:dyDescent="0.2">
      <c r="A925" s="139" t="s">
        <v>201</v>
      </c>
      <c r="B925" s="139" t="s">
        <v>1337</v>
      </c>
      <c r="C925" s="139" t="s">
        <v>1449</v>
      </c>
      <c r="D925" s="139" t="s">
        <v>1457</v>
      </c>
      <c r="E925" s="139" t="s">
        <v>1408</v>
      </c>
      <c r="F925" s="139" t="s">
        <v>1402</v>
      </c>
      <c r="G925" s="140">
        <v>-32531.18</v>
      </c>
      <c r="J925" s="149"/>
      <c r="K925" s="149"/>
    </row>
    <row r="926" spans="1:11" hidden="1" x14ac:dyDescent="0.2">
      <c r="A926" s="139" t="s">
        <v>201</v>
      </c>
      <c r="B926" s="139" t="s">
        <v>1337</v>
      </c>
      <c r="C926" s="139" t="s">
        <v>1401</v>
      </c>
      <c r="D926" s="139" t="s">
        <v>1509</v>
      </c>
      <c r="E926" s="139" t="s">
        <v>1408</v>
      </c>
      <c r="F926" s="139" t="s">
        <v>1402</v>
      </c>
      <c r="G926" s="140">
        <v>-538392.17000000004</v>
      </c>
      <c r="J926" s="149"/>
      <c r="K926" s="149"/>
    </row>
    <row r="927" spans="1:11" hidden="1" x14ac:dyDescent="0.2">
      <c r="A927" s="139" t="s">
        <v>201</v>
      </c>
      <c r="B927" s="139" t="s">
        <v>1337</v>
      </c>
      <c r="C927" s="139" t="s">
        <v>1452</v>
      </c>
      <c r="D927" s="139" t="s">
        <v>1510</v>
      </c>
      <c r="E927" s="139" t="s">
        <v>1408</v>
      </c>
      <c r="F927" s="139" t="s">
        <v>1407</v>
      </c>
      <c r="G927" s="140">
        <v>-1923281.63</v>
      </c>
      <c r="J927" s="149"/>
      <c r="K927" s="149"/>
    </row>
    <row r="928" spans="1:11" hidden="1" x14ac:dyDescent="0.2">
      <c r="A928" s="139" t="s">
        <v>201</v>
      </c>
      <c r="B928" s="139" t="s">
        <v>1337</v>
      </c>
      <c r="C928" s="139" t="s">
        <v>1511</v>
      </c>
      <c r="D928" s="139" t="s">
        <v>1512</v>
      </c>
      <c r="E928" s="139" t="s">
        <v>1408</v>
      </c>
      <c r="F928" s="139" t="s">
        <v>1407</v>
      </c>
      <c r="G928" s="140">
        <v>-12248</v>
      </c>
      <c r="J928" s="149"/>
      <c r="K928" s="149"/>
    </row>
    <row r="929" spans="1:11" hidden="1" x14ac:dyDescent="0.2">
      <c r="A929" s="139" t="s">
        <v>196</v>
      </c>
      <c r="B929" s="139" t="s">
        <v>1337</v>
      </c>
      <c r="C929" s="139" t="s">
        <v>1401</v>
      </c>
      <c r="D929" s="139" t="s">
        <v>1509</v>
      </c>
      <c r="E929" s="139" t="s">
        <v>1409</v>
      </c>
      <c r="F929" s="139" t="s">
        <v>1402</v>
      </c>
      <c r="G929" s="140">
        <v>-2128073.06</v>
      </c>
      <c r="J929" s="149"/>
      <c r="K929" s="149"/>
    </row>
    <row r="930" spans="1:11" hidden="1" x14ac:dyDescent="0.2">
      <c r="A930" s="139" t="s">
        <v>196</v>
      </c>
      <c r="B930" s="139" t="s">
        <v>1337</v>
      </c>
      <c r="C930" s="139" t="s">
        <v>1403</v>
      </c>
      <c r="D930" s="139" t="s">
        <v>1509</v>
      </c>
      <c r="E930" s="139" t="s">
        <v>1409</v>
      </c>
      <c r="F930" s="139" t="s">
        <v>1402</v>
      </c>
      <c r="G930" s="140">
        <v>-312121.96999999997</v>
      </c>
      <c r="J930" s="149"/>
      <c r="K930" s="149"/>
    </row>
    <row r="931" spans="1:11" hidden="1" x14ac:dyDescent="0.2">
      <c r="A931" s="139" t="s">
        <v>1112</v>
      </c>
      <c r="B931" s="139" t="s">
        <v>1337</v>
      </c>
      <c r="C931" s="139" t="s">
        <v>1401</v>
      </c>
      <c r="D931" s="139" t="s">
        <v>1509</v>
      </c>
      <c r="E931" s="139" t="s">
        <v>1410</v>
      </c>
      <c r="F931" s="139" t="s">
        <v>1402</v>
      </c>
      <c r="G931" s="140">
        <v>-71726.38</v>
      </c>
      <c r="J931" s="149"/>
      <c r="K931" s="149"/>
    </row>
    <row r="932" spans="1:11" hidden="1" x14ac:dyDescent="0.2">
      <c r="A932" s="139" t="s">
        <v>1114</v>
      </c>
      <c r="B932" s="139" t="s">
        <v>1337</v>
      </c>
      <c r="C932" s="139" t="s">
        <v>1397</v>
      </c>
      <c r="D932" s="139" t="s">
        <v>1398</v>
      </c>
      <c r="E932" s="139" t="s">
        <v>1411</v>
      </c>
      <c r="F932" s="139" t="s">
        <v>1400</v>
      </c>
      <c r="G932" s="140">
        <v>-1138443.73</v>
      </c>
      <c r="H932" s="162">
        <v>17</v>
      </c>
      <c r="J932" s="149"/>
      <c r="K932" s="149"/>
    </row>
    <row r="933" spans="1:11" hidden="1" x14ac:dyDescent="0.2">
      <c r="A933" s="139" t="s">
        <v>1114</v>
      </c>
      <c r="B933" s="139" t="s">
        <v>1337</v>
      </c>
      <c r="C933" s="139" t="s">
        <v>1397</v>
      </c>
      <c r="D933" s="139" t="s">
        <v>1412</v>
      </c>
      <c r="E933" s="139" t="s">
        <v>1411</v>
      </c>
      <c r="F933" s="139" t="s">
        <v>1400</v>
      </c>
      <c r="G933" s="140">
        <v>-94081.1</v>
      </c>
      <c r="H933" s="162">
        <v>17</v>
      </c>
      <c r="J933" s="149"/>
      <c r="K933" s="149"/>
    </row>
    <row r="934" spans="1:11" hidden="1" x14ac:dyDescent="0.2">
      <c r="A934" s="139" t="s">
        <v>1114</v>
      </c>
      <c r="B934" s="139" t="s">
        <v>1337</v>
      </c>
      <c r="C934" s="139" t="s">
        <v>1397</v>
      </c>
      <c r="D934" s="139" t="s">
        <v>1433</v>
      </c>
      <c r="E934" s="139" t="s">
        <v>1411</v>
      </c>
      <c r="F934" s="139" t="s">
        <v>1400</v>
      </c>
      <c r="G934" s="140">
        <v>-980.86</v>
      </c>
      <c r="H934" s="162">
        <v>17</v>
      </c>
      <c r="J934" s="149"/>
      <c r="K934" s="149"/>
    </row>
    <row r="935" spans="1:11" hidden="1" x14ac:dyDescent="0.2">
      <c r="A935" s="139" t="s">
        <v>1114</v>
      </c>
      <c r="B935" s="139" t="s">
        <v>1337</v>
      </c>
      <c r="C935" s="139" t="s">
        <v>1401</v>
      </c>
      <c r="D935" s="139" t="s">
        <v>1509</v>
      </c>
      <c r="E935" s="139" t="s">
        <v>1411</v>
      </c>
      <c r="F935" s="139" t="s">
        <v>1402</v>
      </c>
      <c r="G935" s="140">
        <v>-8612692.1699999999</v>
      </c>
      <c r="J935" s="149"/>
      <c r="K935" s="149"/>
    </row>
    <row r="936" spans="1:11" hidden="1" x14ac:dyDescent="0.2">
      <c r="A936" s="139" t="s">
        <v>1114</v>
      </c>
      <c r="B936" s="139" t="s">
        <v>1337</v>
      </c>
      <c r="C936" s="139" t="s">
        <v>1403</v>
      </c>
      <c r="D936" s="139" t="s">
        <v>1509</v>
      </c>
      <c r="E936" s="139" t="s">
        <v>1411</v>
      </c>
      <c r="F936" s="139" t="s">
        <v>1402</v>
      </c>
      <c r="G936" s="140">
        <v>-162151.99</v>
      </c>
      <c r="J936" s="149"/>
      <c r="K936" s="149"/>
    </row>
    <row r="937" spans="1:11" hidden="1" x14ac:dyDescent="0.2">
      <c r="A937" s="139" t="s">
        <v>1116</v>
      </c>
      <c r="B937" s="139" t="s">
        <v>1337</v>
      </c>
      <c r="C937" s="139" t="s">
        <v>1397</v>
      </c>
      <c r="D937" s="139" t="s">
        <v>1398</v>
      </c>
      <c r="E937" s="139" t="s">
        <v>1414</v>
      </c>
      <c r="F937" s="139" t="s">
        <v>1400</v>
      </c>
      <c r="G937" s="140">
        <v>-137561.74</v>
      </c>
      <c r="H937" s="162">
        <v>17</v>
      </c>
      <c r="J937" s="149"/>
      <c r="K937" s="149"/>
    </row>
    <row r="938" spans="1:11" hidden="1" x14ac:dyDescent="0.2">
      <c r="A938" s="139" t="s">
        <v>1116</v>
      </c>
      <c r="B938" s="139" t="s">
        <v>1337</v>
      </c>
      <c r="C938" s="139" t="s">
        <v>1401</v>
      </c>
      <c r="D938" s="139" t="s">
        <v>1509</v>
      </c>
      <c r="E938" s="139" t="s">
        <v>1414</v>
      </c>
      <c r="F938" s="139" t="s">
        <v>1402</v>
      </c>
      <c r="G938" s="140">
        <v>-1376722.93</v>
      </c>
      <c r="J938" s="149"/>
      <c r="K938" s="149"/>
    </row>
    <row r="939" spans="1:11" hidden="1" x14ac:dyDescent="0.2">
      <c r="A939" s="139" t="s">
        <v>1117</v>
      </c>
      <c r="B939" s="139" t="s">
        <v>1337</v>
      </c>
      <c r="C939" s="139" t="s">
        <v>1397</v>
      </c>
      <c r="D939" s="139" t="s">
        <v>1398</v>
      </c>
      <c r="E939" s="139" t="s">
        <v>1415</v>
      </c>
      <c r="F939" s="139" t="s">
        <v>1400</v>
      </c>
      <c r="G939" s="140">
        <v>-261353.5</v>
      </c>
      <c r="H939" s="162">
        <v>17</v>
      </c>
      <c r="J939" s="149"/>
      <c r="K939" s="149"/>
    </row>
    <row r="940" spans="1:11" hidden="1" x14ac:dyDescent="0.2">
      <c r="A940" s="139" t="s">
        <v>1117</v>
      </c>
      <c r="B940" s="139" t="s">
        <v>1337</v>
      </c>
      <c r="C940" s="139" t="s">
        <v>1416</v>
      </c>
      <c r="D940" s="139" t="s">
        <v>1417</v>
      </c>
      <c r="E940" s="139" t="s">
        <v>1415</v>
      </c>
      <c r="F940" s="139" t="s">
        <v>1402</v>
      </c>
      <c r="G940" s="140">
        <v>-821607.86</v>
      </c>
      <c r="J940" s="149"/>
      <c r="K940" s="149"/>
    </row>
    <row r="941" spans="1:11" hidden="1" x14ac:dyDescent="0.2">
      <c r="A941" s="139" t="s">
        <v>1117</v>
      </c>
      <c r="B941" s="139" t="s">
        <v>1337</v>
      </c>
      <c r="C941" s="139" t="s">
        <v>1401</v>
      </c>
      <c r="D941" s="139" t="s">
        <v>1418</v>
      </c>
      <c r="E941" s="139" t="s">
        <v>1415</v>
      </c>
      <c r="F941" s="139" t="s">
        <v>1402</v>
      </c>
      <c r="G941" s="140">
        <v>-547738.57999999996</v>
      </c>
      <c r="J941" s="149"/>
      <c r="K941" s="149"/>
    </row>
    <row r="942" spans="1:11" hidden="1" x14ac:dyDescent="0.2">
      <c r="A942" s="139" t="s">
        <v>1117</v>
      </c>
      <c r="B942" s="139" t="s">
        <v>1337</v>
      </c>
      <c r="C942" s="139" t="s">
        <v>1449</v>
      </c>
      <c r="D942" s="139" t="s">
        <v>1450</v>
      </c>
      <c r="E942" s="139" t="s">
        <v>1415</v>
      </c>
      <c r="F942" s="139" t="s">
        <v>1402</v>
      </c>
      <c r="G942" s="140">
        <v>-78074.5</v>
      </c>
      <c r="J942" s="149"/>
      <c r="K942" s="149"/>
    </row>
    <row r="943" spans="1:11" hidden="1" x14ac:dyDescent="0.2">
      <c r="A943" s="139" t="s">
        <v>1117</v>
      </c>
      <c r="B943" s="139" t="s">
        <v>1337</v>
      </c>
      <c r="C943" s="139" t="s">
        <v>1449</v>
      </c>
      <c r="D943" s="139" t="s">
        <v>1457</v>
      </c>
      <c r="E943" s="139" t="s">
        <v>1415</v>
      </c>
      <c r="F943" s="139" t="s">
        <v>1402</v>
      </c>
      <c r="G943" s="140">
        <v>-97475.29</v>
      </c>
      <c r="J943" s="149"/>
      <c r="K943" s="149"/>
    </row>
    <row r="944" spans="1:11" hidden="1" x14ac:dyDescent="0.2">
      <c r="A944" s="139" t="s">
        <v>1117</v>
      </c>
      <c r="B944" s="139" t="s">
        <v>1337</v>
      </c>
      <c r="C944" s="139" t="s">
        <v>1401</v>
      </c>
      <c r="D944" s="139" t="s">
        <v>1509</v>
      </c>
      <c r="E944" s="139" t="s">
        <v>1415</v>
      </c>
      <c r="F944" s="139" t="s">
        <v>1402</v>
      </c>
      <c r="G944" s="140">
        <v>-3105032.28</v>
      </c>
      <c r="J944" s="149"/>
      <c r="K944" s="149"/>
    </row>
    <row r="945" spans="1:11" hidden="1" x14ac:dyDescent="0.2">
      <c r="A945" s="139" t="s">
        <v>1117</v>
      </c>
      <c r="B945" s="139" t="s">
        <v>1337</v>
      </c>
      <c r="C945" s="139" t="s">
        <v>1501</v>
      </c>
      <c r="D945" s="139" t="s">
        <v>1509</v>
      </c>
      <c r="E945" s="139" t="s">
        <v>1415</v>
      </c>
      <c r="F945" s="139" t="s">
        <v>1407</v>
      </c>
      <c r="G945" s="140">
        <v>-20000</v>
      </c>
      <c r="J945" s="149"/>
      <c r="K945" s="149"/>
    </row>
    <row r="946" spans="1:11" hidden="1" x14ac:dyDescent="0.2">
      <c r="A946" s="139" t="s">
        <v>1117</v>
      </c>
      <c r="B946" s="139" t="s">
        <v>1337</v>
      </c>
      <c r="C946" s="139" t="s">
        <v>1401</v>
      </c>
      <c r="D946" s="139" t="s">
        <v>1499</v>
      </c>
      <c r="E946" s="139" t="s">
        <v>1415</v>
      </c>
      <c r="F946" s="139" t="s">
        <v>1402</v>
      </c>
      <c r="G946" s="140">
        <v>-36597.57</v>
      </c>
      <c r="J946" s="149"/>
      <c r="K946" s="149"/>
    </row>
    <row r="947" spans="1:11" hidden="1" x14ac:dyDescent="0.2">
      <c r="A947" s="139" t="s">
        <v>1117</v>
      </c>
      <c r="B947" s="139" t="s">
        <v>1337</v>
      </c>
      <c r="C947" s="139" t="s">
        <v>1401</v>
      </c>
      <c r="D947" s="139" t="s">
        <v>1509</v>
      </c>
      <c r="E947" s="139" t="s">
        <v>1419</v>
      </c>
      <c r="F947" s="139" t="s">
        <v>1402</v>
      </c>
      <c r="G947" s="140">
        <v>-3389.78</v>
      </c>
      <c r="J947" s="149"/>
      <c r="K947" s="149"/>
    </row>
    <row r="948" spans="1:11" hidden="1" x14ac:dyDescent="0.2">
      <c r="A948" s="139" t="s">
        <v>1117</v>
      </c>
      <c r="B948" s="139" t="s">
        <v>1337</v>
      </c>
      <c r="C948" s="139" t="s">
        <v>1401</v>
      </c>
      <c r="D948" s="139" t="s">
        <v>1499</v>
      </c>
      <c r="E948" s="139" t="s">
        <v>1419</v>
      </c>
      <c r="F948" s="139" t="s">
        <v>1402</v>
      </c>
      <c r="G948" s="140">
        <v>-8998</v>
      </c>
      <c r="J948" s="149"/>
      <c r="K948" s="149"/>
    </row>
    <row r="949" spans="1:11" hidden="1" x14ac:dyDescent="0.2">
      <c r="A949" s="139" t="s">
        <v>962</v>
      </c>
      <c r="B949" s="139" t="s">
        <v>1337</v>
      </c>
      <c r="C949" s="139" t="s">
        <v>1449</v>
      </c>
      <c r="D949" s="139" t="s">
        <v>1450</v>
      </c>
      <c r="E949" s="139" t="s">
        <v>1440</v>
      </c>
      <c r="F949" s="139" t="s">
        <v>1402</v>
      </c>
      <c r="G949" s="140">
        <v>-7513.26</v>
      </c>
      <c r="J949" s="149"/>
      <c r="K949" s="149"/>
    </row>
    <row r="950" spans="1:11" hidden="1" x14ac:dyDescent="0.2">
      <c r="A950" s="139" t="s">
        <v>962</v>
      </c>
      <c r="B950" s="139" t="s">
        <v>1337</v>
      </c>
      <c r="C950" s="139" t="s">
        <v>1449</v>
      </c>
      <c r="D950" s="139" t="s">
        <v>1450</v>
      </c>
      <c r="E950" s="139" t="s">
        <v>1423</v>
      </c>
      <c r="F950" s="139" t="s">
        <v>1402</v>
      </c>
      <c r="G950" s="140">
        <v>-404108.51</v>
      </c>
      <c r="J950" s="149"/>
      <c r="K950" s="149"/>
    </row>
    <row r="951" spans="1:11" hidden="1" x14ac:dyDescent="0.2">
      <c r="A951" s="139" t="s">
        <v>962</v>
      </c>
      <c r="B951" s="139" t="s">
        <v>1337</v>
      </c>
      <c r="C951" s="139" t="s">
        <v>1401</v>
      </c>
      <c r="D951" s="139" t="s">
        <v>1509</v>
      </c>
      <c r="E951" s="139" t="s">
        <v>1423</v>
      </c>
      <c r="F951" s="139" t="s">
        <v>1402</v>
      </c>
      <c r="G951" s="140">
        <v>-268881.56</v>
      </c>
      <c r="J951" s="149"/>
      <c r="K951" s="149"/>
    </row>
    <row r="952" spans="1:11" hidden="1" x14ac:dyDescent="0.2">
      <c r="A952" s="139" t="s">
        <v>962</v>
      </c>
      <c r="B952" s="139" t="s">
        <v>1337</v>
      </c>
      <c r="C952" s="139" t="s">
        <v>1397</v>
      </c>
      <c r="D952" s="139" t="s">
        <v>1398</v>
      </c>
      <c r="E952" s="139" t="s">
        <v>1424</v>
      </c>
      <c r="F952" s="139" t="s">
        <v>1400</v>
      </c>
      <c r="G952" s="140">
        <v>-28468.73</v>
      </c>
      <c r="H952" s="162">
        <v>17</v>
      </c>
      <c r="J952" s="149"/>
      <c r="K952" s="149"/>
    </row>
    <row r="953" spans="1:11" hidden="1" x14ac:dyDescent="0.2">
      <c r="A953" s="139" t="s">
        <v>962</v>
      </c>
      <c r="B953" s="139" t="s">
        <v>1337</v>
      </c>
      <c r="C953" s="139" t="s">
        <v>1401</v>
      </c>
      <c r="D953" s="139" t="s">
        <v>1509</v>
      </c>
      <c r="E953" s="139" t="s">
        <v>1424</v>
      </c>
      <c r="F953" s="139" t="s">
        <v>1402</v>
      </c>
      <c r="G953" s="140">
        <v>-88548.52</v>
      </c>
      <c r="J953" s="149"/>
      <c r="K953" s="149"/>
    </row>
    <row r="954" spans="1:11" hidden="1" x14ac:dyDescent="0.2">
      <c r="A954" s="139" t="s">
        <v>964</v>
      </c>
      <c r="B954" s="139" t="s">
        <v>1337</v>
      </c>
      <c r="C954" s="139" t="s">
        <v>1401</v>
      </c>
      <c r="D954" s="139" t="s">
        <v>1509</v>
      </c>
      <c r="E954" s="139" t="s">
        <v>1425</v>
      </c>
      <c r="F954" s="139" t="s">
        <v>1402</v>
      </c>
      <c r="G954" s="140">
        <v>-7417710</v>
      </c>
      <c r="J954" s="149"/>
      <c r="K954" s="149"/>
    </row>
    <row r="955" spans="1:11" hidden="1" x14ac:dyDescent="0.2">
      <c r="A955" s="139" t="s">
        <v>964</v>
      </c>
      <c r="B955" s="139" t="s">
        <v>1337</v>
      </c>
      <c r="C955" s="139" t="s">
        <v>1397</v>
      </c>
      <c r="D955" s="139" t="s">
        <v>1398</v>
      </c>
      <c r="E955" s="139" t="s">
        <v>1443</v>
      </c>
      <c r="F955" s="139" t="s">
        <v>1400</v>
      </c>
      <c r="G955" s="140">
        <v>-4.5199999999999996</v>
      </c>
      <c r="H955" s="162">
        <v>17</v>
      </c>
      <c r="J955" s="149"/>
      <c r="K955" s="149"/>
    </row>
    <row r="956" spans="1:11" hidden="1" x14ac:dyDescent="0.2">
      <c r="A956" s="139" t="s">
        <v>964</v>
      </c>
      <c r="B956" s="139" t="s">
        <v>1337</v>
      </c>
      <c r="C956" s="139" t="s">
        <v>1397</v>
      </c>
      <c r="D956" s="139" t="s">
        <v>1398</v>
      </c>
      <c r="E956" s="139" t="s">
        <v>1469</v>
      </c>
      <c r="F956" s="139" t="s">
        <v>1400</v>
      </c>
      <c r="G956" s="140">
        <v>-1798.08</v>
      </c>
      <c r="H956" s="162">
        <v>17</v>
      </c>
      <c r="J956" s="149"/>
      <c r="K956" s="149"/>
    </row>
    <row r="957" spans="1:11" hidden="1" x14ac:dyDescent="0.2">
      <c r="A957" s="139" t="s">
        <v>964</v>
      </c>
      <c r="B957" s="139" t="s">
        <v>1337</v>
      </c>
      <c r="C957" s="139" t="s">
        <v>1397</v>
      </c>
      <c r="D957" s="139" t="s">
        <v>1398</v>
      </c>
      <c r="E957" s="139" t="s">
        <v>1426</v>
      </c>
      <c r="F957" s="139" t="s">
        <v>1400</v>
      </c>
      <c r="G957" s="140">
        <v>-2000</v>
      </c>
      <c r="H957" s="162">
        <v>17</v>
      </c>
      <c r="J957" s="149"/>
      <c r="K957" s="149"/>
    </row>
    <row r="958" spans="1:11" hidden="1" x14ac:dyDescent="0.2">
      <c r="A958" s="139" t="s">
        <v>964</v>
      </c>
      <c r="B958" s="139" t="s">
        <v>1337</v>
      </c>
      <c r="C958" s="139" t="s">
        <v>1397</v>
      </c>
      <c r="D958" s="139" t="s">
        <v>1398</v>
      </c>
      <c r="E958" s="139" t="s">
        <v>1427</v>
      </c>
      <c r="F958" s="139" t="s">
        <v>1400</v>
      </c>
      <c r="G958" s="140">
        <v>-648.86</v>
      </c>
      <c r="H958" s="162">
        <v>17</v>
      </c>
      <c r="J958" s="149"/>
      <c r="K958" s="149"/>
    </row>
    <row r="959" spans="1:11" hidden="1" x14ac:dyDescent="0.2">
      <c r="A959" s="139" t="s">
        <v>1118</v>
      </c>
      <c r="B959" s="139" t="s">
        <v>1337</v>
      </c>
      <c r="C959" s="139" t="s">
        <v>1397</v>
      </c>
      <c r="D959" s="139" t="s">
        <v>1398</v>
      </c>
      <c r="E959" s="139" t="s">
        <v>1428</v>
      </c>
      <c r="F959" s="139" t="s">
        <v>1400</v>
      </c>
      <c r="G959" s="140">
        <v>-169950</v>
      </c>
      <c r="H959" s="162">
        <v>17</v>
      </c>
      <c r="J959" s="149"/>
      <c r="K959" s="149"/>
    </row>
    <row r="960" spans="1:11" hidden="1" x14ac:dyDescent="0.2">
      <c r="A960" s="139" t="s">
        <v>1118</v>
      </c>
      <c r="B960" s="139" t="s">
        <v>1337</v>
      </c>
      <c r="C960" s="139" t="s">
        <v>1449</v>
      </c>
      <c r="D960" s="139" t="s">
        <v>1450</v>
      </c>
      <c r="E960" s="139" t="s">
        <v>1428</v>
      </c>
      <c r="F960" s="139" t="s">
        <v>1402</v>
      </c>
      <c r="G960" s="140">
        <v>-12932155.550000001</v>
      </c>
      <c r="J960" s="149"/>
      <c r="K960" s="149"/>
    </row>
    <row r="961" spans="1:11" hidden="1" x14ac:dyDescent="0.2">
      <c r="A961" s="139" t="s">
        <v>1118</v>
      </c>
      <c r="B961" s="139" t="s">
        <v>1337</v>
      </c>
      <c r="C961" s="139" t="s">
        <v>1501</v>
      </c>
      <c r="D961" s="139" t="s">
        <v>1509</v>
      </c>
      <c r="E961" s="139" t="s">
        <v>1428</v>
      </c>
      <c r="F961" s="139" t="s">
        <v>1407</v>
      </c>
      <c r="G961" s="140">
        <v>-576394</v>
      </c>
      <c r="J961" s="149"/>
      <c r="K961" s="149"/>
    </row>
    <row r="962" spans="1:11" x14ac:dyDescent="0.2">
      <c r="A962" s="139" t="s">
        <v>1118</v>
      </c>
      <c r="B962" s="139" t="s">
        <v>1337</v>
      </c>
      <c r="C962" s="139" t="s">
        <v>1401</v>
      </c>
      <c r="D962" s="139" t="s">
        <v>1509</v>
      </c>
      <c r="E962" s="139" t="s">
        <v>1431</v>
      </c>
      <c r="F962" s="139" t="s">
        <v>1402</v>
      </c>
      <c r="G962" s="140">
        <v>-77265</v>
      </c>
      <c r="J962" s="149"/>
      <c r="K962" s="149"/>
    </row>
    <row r="963" spans="1:11" x14ac:dyDescent="0.2">
      <c r="A963" s="139" t="s">
        <v>1118</v>
      </c>
      <c r="B963" s="139" t="s">
        <v>1337</v>
      </c>
      <c r="C963" s="139" t="s">
        <v>1397</v>
      </c>
      <c r="D963" s="139" t="s">
        <v>1398</v>
      </c>
      <c r="E963" s="139" t="s">
        <v>1438</v>
      </c>
      <c r="F963" s="139" t="s">
        <v>1400</v>
      </c>
      <c r="G963" s="140">
        <v>-48888</v>
      </c>
      <c r="H963" s="162">
        <v>17</v>
      </c>
      <c r="J963" s="149"/>
      <c r="K963" s="149"/>
    </row>
    <row r="964" spans="1:11" x14ac:dyDescent="0.2">
      <c r="A964" s="139" t="s">
        <v>1118</v>
      </c>
      <c r="B964" s="139" t="s">
        <v>1337</v>
      </c>
      <c r="C964" s="139" t="s">
        <v>1397</v>
      </c>
      <c r="D964" s="139" t="s">
        <v>1398</v>
      </c>
      <c r="E964" s="139" t="s">
        <v>1432</v>
      </c>
      <c r="F964" s="139" t="s">
        <v>1400</v>
      </c>
      <c r="G964" s="140">
        <v>-32400</v>
      </c>
      <c r="H964" s="162">
        <v>17</v>
      </c>
      <c r="J964" s="149"/>
      <c r="K964" s="149"/>
    </row>
    <row r="965" spans="1:11" x14ac:dyDescent="0.2">
      <c r="A965" s="139" t="s">
        <v>1118</v>
      </c>
      <c r="B965" s="139" t="s">
        <v>1337</v>
      </c>
      <c r="C965" s="139" t="s">
        <v>1449</v>
      </c>
      <c r="D965" s="139" t="s">
        <v>1450</v>
      </c>
      <c r="E965" s="139" t="s">
        <v>1432</v>
      </c>
      <c r="F965" s="139" t="s">
        <v>1402</v>
      </c>
      <c r="G965" s="140">
        <v>-4381700.76</v>
      </c>
      <c r="J965" s="149"/>
      <c r="K965" s="149"/>
    </row>
    <row r="966" spans="1:11" x14ac:dyDescent="0.2">
      <c r="A966" s="139" t="s">
        <v>1118</v>
      </c>
      <c r="B966" s="139" t="s">
        <v>1337</v>
      </c>
      <c r="C966" s="139" t="s">
        <v>1449</v>
      </c>
      <c r="D966" s="139" t="s">
        <v>1457</v>
      </c>
      <c r="E966" s="139" t="s">
        <v>1432</v>
      </c>
      <c r="F966" s="139" t="s">
        <v>1402</v>
      </c>
      <c r="G966" s="140">
        <v>-420206.71</v>
      </c>
      <c r="J966" s="149"/>
      <c r="K966" s="149"/>
    </row>
    <row r="967" spans="1:11" x14ac:dyDescent="0.2">
      <c r="A967" s="139" t="s">
        <v>1118</v>
      </c>
      <c r="B967" s="139" t="s">
        <v>1337</v>
      </c>
      <c r="C967" s="139" t="s">
        <v>1401</v>
      </c>
      <c r="D967" s="139" t="s">
        <v>1509</v>
      </c>
      <c r="E967" s="139" t="s">
        <v>1432</v>
      </c>
      <c r="F967" s="139" t="s">
        <v>1402</v>
      </c>
      <c r="G967" s="140">
        <v>-240875.23</v>
      </c>
      <c r="J967" s="149"/>
      <c r="K967" s="149"/>
    </row>
    <row r="968" spans="1:11" x14ac:dyDescent="0.2">
      <c r="A968" s="139" t="s">
        <v>1118</v>
      </c>
      <c r="B968" s="139" t="s">
        <v>1337</v>
      </c>
      <c r="C968" s="139" t="s">
        <v>1401</v>
      </c>
      <c r="D968" s="139" t="s">
        <v>1499</v>
      </c>
      <c r="E968" s="139" t="s">
        <v>1432</v>
      </c>
      <c r="F968" s="139" t="s">
        <v>1402</v>
      </c>
      <c r="G968" s="140">
        <v>-26389.4</v>
      </c>
      <c r="J968" s="149"/>
      <c r="K968" s="149"/>
    </row>
    <row r="969" spans="1:11" x14ac:dyDescent="0.2">
      <c r="A969" s="139" t="s">
        <v>1118</v>
      </c>
      <c r="B969" s="139" t="s">
        <v>1337</v>
      </c>
      <c r="C969" s="139" t="s">
        <v>1439</v>
      </c>
      <c r="D969" s="139" t="s">
        <v>1503</v>
      </c>
      <c r="E969" s="139" t="s">
        <v>1432</v>
      </c>
      <c r="F969" s="139" t="s">
        <v>1407</v>
      </c>
      <c r="G969" s="140">
        <v>-70000</v>
      </c>
      <c r="J969" s="149"/>
      <c r="K969" s="149"/>
    </row>
    <row r="970" spans="1:11" x14ac:dyDescent="0.2">
      <c r="A970" s="139" t="s">
        <v>1118</v>
      </c>
      <c r="B970" s="139" t="s">
        <v>1337</v>
      </c>
      <c r="C970" s="139" t="s">
        <v>1449</v>
      </c>
      <c r="D970" s="139" t="s">
        <v>1450</v>
      </c>
      <c r="E970" s="139" t="s">
        <v>1434</v>
      </c>
      <c r="F970" s="139" t="s">
        <v>1402</v>
      </c>
      <c r="G970" s="140">
        <v>-118095</v>
      </c>
      <c r="J970" s="149"/>
      <c r="K970" s="149"/>
    </row>
    <row r="971" spans="1:11" hidden="1" x14ac:dyDescent="0.2">
      <c r="A971" s="139" t="s">
        <v>196</v>
      </c>
      <c r="B971" s="139" t="s">
        <v>1339</v>
      </c>
      <c r="C971" s="139" t="s">
        <v>1397</v>
      </c>
      <c r="D971" s="139" t="s">
        <v>1398</v>
      </c>
      <c r="E971" s="139" t="s">
        <v>1399</v>
      </c>
      <c r="F971" s="139" t="s">
        <v>1400</v>
      </c>
      <c r="G971" s="140">
        <v>-885629.21</v>
      </c>
      <c r="H971" s="162">
        <v>17</v>
      </c>
      <c r="J971" s="149"/>
      <c r="K971" s="149"/>
    </row>
    <row r="972" spans="1:11" hidden="1" x14ac:dyDescent="0.2">
      <c r="A972" s="139" t="s">
        <v>196</v>
      </c>
      <c r="B972" s="139" t="s">
        <v>1339</v>
      </c>
      <c r="C972" s="139" t="s">
        <v>1453</v>
      </c>
      <c r="D972" s="139" t="s">
        <v>1454</v>
      </c>
      <c r="E972" s="139" t="s">
        <v>1399</v>
      </c>
      <c r="F972" s="139" t="s">
        <v>1407</v>
      </c>
      <c r="G972" s="140">
        <v>-432011.43</v>
      </c>
      <c r="J972" s="149"/>
      <c r="K972" s="149"/>
    </row>
    <row r="973" spans="1:11" hidden="1" x14ac:dyDescent="0.2">
      <c r="A973" s="139" t="s">
        <v>196</v>
      </c>
      <c r="B973" s="139" t="s">
        <v>1339</v>
      </c>
      <c r="C973" s="139" t="s">
        <v>1451</v>
      </c>
      <c r="D973" s="139" t="s">
        <v>1450</v>
      </c>
      <c r="E973" s="139" t="s">
        <v>1399</v>
      </c>
      <c r="F973" s="139" t="s">
        <v>1402</v>
      </c>
      <c r="G973" s="140">
        <v>-756.2</v>
      </c>
      <c r="J973" s="149"/>
      <c r="K973" s="149"/>
    </row>
    <row r="974" spans="1:11" hidden="1" x14ac:dyDescent="0.2">
      <c r="A974" s="139" t="s">
        <v>196</v>
      </c>
      <c r="B974" s="139" t="s">
        <v>1339</v>
      </c>
      <c r="C974" s="139" t="s">
        <v>1449</v>
      </c>
      <c r="D974" s="139" t="s">
        <v>1450</v>
      </c>
      <c r="E974" s="139" t="s">
        <v>1399</v>
      </c>
      <c r="F974" s="139" t="s">
        <v>1402</v>
      </c>
      <c r="G974" s="140">
        <v>-138297537.56999999</v>
      </c>
      <c r="J974" s="149"/>
      <c r="K974" s="149"/>
    </row>
    <row r="975" spans="1:11" hidden="1" x14ac:dyDescent="0.2">
      <c r="A975" s="139" t="s">
        <v>196</v>
      </c>
      <c r="B975" s="139" t="s">
        <v>1339</v>
      </c>
      <c r="C975" s="139" t="s">
        <v>1401</v>
      </c>
      <c r="D975" s="139" t="s">
        <v>1509</v>
      </c>
      <c r="E975" s="139" t="s">
        <v>1399</v>
      </c>
      <c r="F975" s="139" t="s">
        <v>1402</v>
      </c>
      <c r="G975" s="140">
        <v>-792119.74</v>
      </c>
      <c r="J975" s="149"/>
      <c r="K975" s="149"/>
    </row>
    <row r="976" spans="1:11" hidden="1" x14ac:dyDescent="0.2">
      <c r="A976" s="139" t="s">
        <v>196</v>
      </c>
      <c r="B976" s="139" t="s">
        <v>1339</v>
      </c>
      <c r="C976" s="139" t="s">
        <v>1452</v>
      </c>
      <c r="D976" s="139" t="s">
        <v>1510</v>
      </c>
      <c r="E976" s="139" t="s">
        <v>1399</v>
      </c>
      <c r="F976" s="139" t="s">
        <v>1407</v>
      </c>
      <c r="G976" s="140">
        <v>-6521153.4500000002</v>
      </c>
      <c r="J976" s="149"/>
      <c r="K976" s="149"/>
    </row>
    <row r="977" spans="1:11" hidden="1" x14ac:dyDescent="0.2">
      <c r="A977" s="139" t="s">
        <v>196</v>
      </c>
      <c r="B977" s="139" t="s">
        <v>1339</v>
      </c>
      <c r="C977" s="139" t="s">
        <v>1511</v>
      </c>
      <c r="D977" s="139" t="s">
        <v>1512</v>
      </c>
      <c r="E977" s="139" t="s">
        <v>1399</v>
      </c>
      <c r="F977" s="139" t="s">
        <v>1407</v>
      </c>
      <c r="G977" s="140">
        <v>-39333.33</v>
      </c>
      <c r="J977" s="149"/>
      <c r="K977" s="149"/>
    </row>
    <row r="978" spans="1:11" hidden="1" x14ac:dyDescent="0.2">
      <c r="A978" s="139" t="s">
        <v>196</v>
      </c>
      <c r="B978" s="139" t="s">
        <v>1339</v>
      </c>
      <c r="C978" s="139" t="s">
        <v>1397</v>
      </c>
      <c r="D978" s="139" t="s">
        <v>1398</v>
      </c>
      <c r="E978" s="139" t="s">
        <v>1404</v>
      </c>
      <c r="F978" s="139" t="s">
        <v>1400</v>
      </c>
      <c r="G978" s="140">
        <v>-12800</v>
      </c>
      <c r="H978" s="162">
        <v>17</v>
      </c>
      <c r="J978" s="149"/>
      <c r="K978" s="149"/>
    </row>
    <row r="979" spans="1:11" hidden="1" x14ac:dyDescent="0.2">
      <c r="A979" s="139" t="s">
        <v>201</v>
      </c>
      <c r="B979" s="139" t="s">
        <v>1339</v>
      </c>
      <c r="C979" s="139" t="s">
        <v>1397</v>
      </c>
      <c r="D979" s="139" t="s">
        <v>1398</v>
      </c>
      <c r="E979" s="139" t="s">
        <v>1408</v>
      </c>
      <c r="F979" s="139" t="s">
        <v>1400</v>
      </c>
      <c r="G979" s="140">
        <v>-266480.45</v>
      </c>
      <c r="H979" s="162">
        <v>17</v>
      </c>
      <c r="J979" s="149"/>
      <c r="K979" s="149"/>
    </row>
    <row r="980" spans="1:11" hidden="1" x14ac:dyDescent="0.2">
      <c r="A980" s="139" t="s">
        <v>201</v>
      </c>
      <c r="B980" s="139" t="s">
        <v>1339</v>
      </c>
      <c r="C980" s="139" t="s">
        <v>1453</v>
      </c>
      <c r="D980" s="139" t="s">
        <v>1454</v>
      </c>
      <c r="E980" s="139" t="s">
        <v>1408</v>
      </c>
      <c r="F980" s="139" t="s">
        <v>1407</v>
      </c>
      <c r="G980" s="140">
        <v>-130510.07</v>
      </c>
      <c r="J980" s="149"/>
      <c r="K980" s="149"/>
    </row>
    <row r="981" spans="1:11" hidden="1" x14ac:dyDescent="0.2">
      <c r="A981" s="139" t="s">
        <v>201</v>
      </c>
      <c r="B981" s="139" t="s">
        <v>1339</v>
      </c>
      <c r="C981" s="139" t="s">
        <v>1449</v>
      </c>
      <c r="D981" s="139" t="s">
        <v>1450</v>
      </c>
      <c r="E981" s="139" t="s">
        <v>1408</v>
      </c>
      <c r="F981" s="139" t="s">
        <v>1402</v>
      </c>
      <c r="G981" s="140">
        <v>-41441601.390000001</v>
      </c>
      <c r="J981" s="149"/>
      <c r="K981" s="149"/>
    </row>
    <row r="982" spans="1:11" hidden="1" x14ac:dyDescent="0.2">
      <c r="A982" s="139" t="s">
        <v>201</v>
      </c>
      <c r="B982" s="139" t="s">
        <v>1339</v>
      </c>
      <c r="C982" s="139" t="s">
        <v>1401</v>
      </c>
      <c r="D982" s="139" t="s">
        <v>1509</v>
      </c>
      <c r="E982" s="139" t="s">
        <v>1408</v>
      </c>
      <c r="F982" s="139" t="s">
        <v>1402</v>
      </c>
      <c r="G982" s="140">
        <v>-375747.49</v>
      </c>
      <c r="J982" s="149"/>
      <c r="K982" s="149"/>
    </row>
    <row r="983" spans="1:11" hidden="1" x14ac:dyDescent="0.2">
      <c r="A983" s="139" t="s">
        <v>201</v>
      </c>
      <c r="B983" s="139" t="s">
        <v>1339</v>
      </c>
      <c r="C983" s="139" t="s">
        <v>1452</v>
      </c>
      <c r="D983" s="139" t="s">
        <v>1510</v>
      </c>
      <c r="E983" s="139" t="s">
        <v>1408</v>
      </c>
      <c r="F983" s="139" t="s">
        <v>1407</v>
      </c>
      <c r="G983" s="140">
        <v>-1966522.1</v>
      </c>
      <c r="J983" s="149"/>
      <c r="K983" s="149"/>
    </row>
    <row r="984" spans="1:11" hidden="1" x14ac:dyDescent="0.2">
      <c r="A984" s="139" t="s">
        <v>201</v>
      </c>
      <c r="B984" s="139" t="s">
        <v>1339</v>
      </c>
      <c r="C984" s="139" t="s">
        <v>1511</v>
      </c>
      <c r="D984" s="139" t="s">
        <v>1512</v>
      </c>
      <c r="E984" s="139" t="s">
        <v>1408</v>
      </c>
      <c r="F984" s="139" t="s">
        <v>1407</v>
      </c>
      <c r="G984" s="140">
        <v>-12746.67</v>
      </c>
      <c r="J984" s="149"/>
      <c r="K984" s="149"/>
    </row>
    <row r="985" spans="1:11" hidden="1" x14ac:dyDescent="0.2">
      <c r="A985" s="139" t="s">
        <v>196</v>
      </c>
      <c r="B985" s="139" t="s">
        <v>1339</v>
      </c>
      <c r="C985" s="139" t="s">
        <v>1401</v>
      </c>
      <c r="D985" s="139" t="s">
        <v>1509</v>
      </c>
      <c r="E985" s="139" t="s">
        <v>1409</v>
      </c>
      <c r="F985" s="139" t="s">
        <v>1402</v>
      </c>
      <c r="G985" s="140">
        <v>-1826886.32</v>
      </c>
      <c r="J985" s="149"/>
      <c r="K985" s="149"/>
    </row>
    <row r="986" spans="1:11" hidden="1" x14ac:dyDescent="0.2">
      <c r="A986" s="139" t="s">
        <v>196</v>
      </c>
      <c r="B986" s="139" t="s">
        <v>1339</v>
      </c>
      <c r="C986" s="139" t="s">
        <v>1403</v>
      </c>
      <c r="D986" s="139" t="s">
        <v>1509</v>
      </c>
      <c r="E986" s="139" t="s">
        <v>1409</v>
      </c>
      <c r="F986" s="139" t="s">
        <v>1402</v>
      </c>
      <c r="G986" s="140">
        <v>-190810.38</v>
      </c>
      <c r="J986" s="149"/>
      <c r="K986" s="149"/>
    </row>
    <row r="987" spans="1:11" hidden="1" x14ac:dyDescent="0.2">
      <c r="A987" s="139" t="s">
        <v>1112</v>
      </c>
      <c r="B987" s="139" t="s">
        <v>1339</v>
      </c>
      <c r="C987" s="139" t="s">
        <v>1397</v>
      </c>
      <c r="D987" s="139" t="s">
        <v>1398</v>
      </c>
      <c r="E987" s="139" t="s">
        <v>1410</v>
      </c>
      <c r="F987" s="139" t="s">
        <v>1400</v>
      </c>
      <c r="G987" s="140">
        <v>-27722.799999999999</v>
      </c>
      <c r="H987" s="162">
        <v>17</v>
      </c>
      <c r="J987" s="149"/>
      <c r="K987" s="149"/>
    </row>
    <row r="988" spans="1:11" hidden="1" x14ac:dyDescent="0.2">
      <c r="A988" s="139" t="s">
        <v>1112</v>
      </c>
      <c r="B988" s="139" t="s">
        <v>1339</v>
      </c>
      <c r="C988" s="139" t="s">
        <v>1401</v>
      </c>
      <c r="D988" s="139" t="s">
        <v>1509</v>
      </c>
      <c r="E988" s="139" t="s">
        <v>1410</v>
      </c>
      <c r="F988" s="139" t="s">
        <v>1402</v>
      </c>
      <c r="G988" s="140">
        <v>-97925.55</v>
      </c>
      <c r="J988" s="149"/>
      <c r="K988" s="149"/>
    </row>
    <row r="989" spans="1:11" hidden="1" x14ac:dyDescent="0.2">
      <c r="A989" s="139" t="s">
        <v>1114</v>
      </c>
      <c r="B989" s="139" t="s">
        <v>1339</v>
      </c>
      <c r="C989" s="139" t="s">
        <v>1397</v>
      </c>
      <c r="D989" s="139" t="s">
        <v>1398</v>
      </c>
      <c r="E989" s="139" t="s">
        <v>1411</v>
      </c>
      <c r="F989" s="139" t="s">
        <v>1400</v>
      </c>
      <c r="G989" s="140">
        <v>-332937.52</v>
      </c>
      <c r="H989" s="162">
        <v>17</v>
      </c>
      <c r="J989" s="149"/>
      <c r="K989" s="149"/>
    </row>
    <row r="990" spans="1:11" hidden="1" x14ac:dyDescent="0.2">
      <c r="A990" s="139" t="s">
        <v>1114</v>
      </c>
      <c r="B990" s="139" t="s">
        <v>1339</v>
      </c>
      <c r="C990" s="139" t="s">
        <v>1397</v>
      </c>
      <c r="D990" s="139" t="s">
        <v>1412</v>
      </c>
      <c r="E990" s="139" t="s">
        <v>1411</v>
      </c>
      <c r="F990" s="139" t="s">
        <v>1400</v>
      </c>
      <c r="G990" s="140">
        <v>-5573</v>
      </c>
      <c r="H990" s="162">
        <v>17</v>
      </c>
      <c r="J990" s="149"/>
      <c r="K990" s="149"/>
    </row>
    <row r="991" spans="1:11" hidden="1" x14ac:dyDescent="0.2">
      <c r="A991" s="139" t="s">
        <v>1114</v>
      </c>
      <c r="B991" s="139" t="s">
        <v>1339</v>
      </c>
      <c r="C991" s="139" t="s">
        <v>1397</v>
      </c>
      <c r="D991" s="139" t="s">
        <v>1429</v>
      </c>
      <c r="E991" s="139" t="s">
        <v>1411</v>
      </c>
      <c r="F991" s="139" t="s">
        <v>1400</v>
      </c>
      <c r="G991" s="140">
        <v>-3249</v>
      </c>
      <c r="H991" s="162">
        <v>17</v>
      </c>
      <c r="J991" s="149"/>
      <c r="K991" s="149"/>
    </row>
    <row r="992" spans="1:11" hidden="1" x14ac:dyDescent="0.2">
      <c r="A992" s="139" t="s">
        <v>1114</v>
      </c>
      <c r="B992" s="139" t="s">
        <v>1339</v>
      </c>
      <c r="C992" s="139" t="s">
        <v>1401</v>
      </c>
      <c r="D992" s="139" t="s">
        <v>1509</v>
      </c>
      <c r="E992" s="139" t="s">
        <v>1411</v>
      </c>
      <c r="F992" s="139" t="s">
        <v>1402</v>
      </c>
      <c r="G992" s="140">
        <v>-9709567.7899999991</v>
      </c>
      <c r="J992" s="149"/>
      <c r="K992" s="149"/>
    </row>
    <row r="993" spans="1:11" hidden="1" x14ac:dyDescent="0.2">
      <c r="A993" s="139" t="s">
        <v>1114</v>
      </c>
      <c r="B993" s="139" t="s">
        <v>1339</v>
      </c>
      <c r="C993" s="139" t="s">
        <v>1403</v>
      </c>
      <c r="D993" s="139" t="s">
        <v>1509</v>
      </c>
      <c r="E993" s="139" t="s">
        <v>1411</v>
      </c>
      <c r="F993" s="139" t="s">
        <v>1402</v>
      </c>
      <c r="G993" s="140">
        <v>-168035.37</v>
      </c>
      <c r="J993" s="149"/>
      <c r="K993" s="149"/>
    </row>
    <row r="994" spans="1:11" hidden="1" x14ac:dyDescent="0.2">
      <c r="A994" s="139" t="s">
        <v>1116</v>
      </c>
      <c r="B994" s="139" t="s">
        <v>1339</v>
      </c>
      <c r="C994" s="139" t="s">
        <v>1397</v>
      </c>
      <c r="D994" s="139" t="s">
        <v>1398</v>
      </c>
      <c r="E994" s="139" t="s">
        <v>1414</v>
      </c>
      <c r="F994" s="139" t="s">
        <v>1400</v>
      </c>
      <c r="G994" s="140">
        <v>-23980</v>
      </c>
      <c r="H994" s="162">
        <v>17</v>
      </c>
      <c r="J994" s="149"/>
      <c r="K994" s="149"/>
    </row>
    <row r="995" spans="1:11" hidden="1" x14ac:dyDescent="0.2">
      <c r="A995" s="139" t="s">
        <v>1116</v>
      </c>
      <c r="B995" s="139" t="s">
        <v>1339</v>
      </c>
      <c r="C995" s="139" t="s">
        <v>1401</v>
      </c>
      <c r="D995" s="139" t="s">
        <v>1509</v>
      </c>
      <c r="E995" s="139" t="s">
        <v>1414</v>
      </c>
      <c r="F995" s="139" t="s">
        <v>1402</v>
      </c>
      <c r="G995" s="140">
        <v>-1539909.64</v>
      </c>
      <c r="J995" s="149"/>
      <c r="K995" s="149"/>
    </row>
    <row r="996" spans="1:11" hidden="1" x14ac:dyDescent="0.2">
      <c r="A996" s="139" t="s">
        <v>1117</v>
      </c>
      <c r="B996" s="139" t="s">
        <v>1339</v>
      </c>
      <c r="C996" s="139" t="s">
        <v>1397</v>
      </c>
      <c r="D996" s="139" t="s">
        <v>1398</v>
      </c>
      <c r="E996" s="139" t="s">
        <v>1415</v>
      </c>
      <c r="F996" s="139" t="s">
        <v>1400</v>
      </c>
      <c r="G996" s="140">
        <v>-339115.62</v>
      </c>
      <c r="H996" s="162">
        <v>17</v>
      </c>
      <c r="J996" s="149"/>
      <c r="K996" s="149"/>
    </row>
    <row r="997" spans="1:11" hidden="1" x14ac:dyDescent="0.2">
      <c r="A997" s="139" t="s">
        <v>1117</v>
      </c>
      <c r="B997" s="139" t="s">
        <v>1339</v>
      </c>
      <c r="C997" s="139" t="s">
        <v>1416</v>
      </c>
      <c r="D997" s="139" t="s">
        <v>1417</v>
      </c>
      <c r="E997" s="139" t="s">
        <v>1415</v>
      </c>
      <c r="F997" s="139" t="s">
        <v>1402</v>
      </c>
      <c r="G997" s="140">
        <v>-885893.18</v>
      </c>
      <c r="J997" s="149"/>
      <c r="K997" s="149"/>
    </row>
    <row r="998" spans="1:11" hidden="1" x14ac:dyDescent="0.2">
      <c r="A998" s="139" t="s">
        <v>1117</v>
      </c>
      <c r="B998" s="139" t="s">
        <v>1339</v>
      </c>
      <c r="C998" s="139" t="s">
        <v>1401</v>
      </c>
      <c r="D998" s="139" t="s">
        <v>1418</v>
      </c>
      <c r="E998" s="139" t="s">
        <v>1415</v>
      </c>
      <c r="F998" s="139" t="s">
        <v>1402</v>
      </c>
      <c r="G998" s="140">
        <v>-590595.46</v>
      </c>
      <c r="J998" s="149"/>
      <c r="K998" s="149"/>
    </row>
    <row r="999" spans="1:11" hidden="1" x14ac:dyDescent="0.2">
      <c r="A999" s="139" t="s">
        <v>1117</v>
      </c>
      <c r="B999" s="139" t="s">
        <v>1339</v>
      </c>
      <c r="C999" s="139" t="s">
        <v>1449</v>
      </c>
      <c r="D999" s="139" t="s">
        <v>1450</v>
      </c>
      <c r="E999" s="139" t="s">
        <v>1415</v>
      </c>
      <c r="F999" s="139" t="s">
        <v>1402</v>
      </c>
      <c r="G999" s="140">
        <v>-341662.14</v>
      </c>
      <c r="J999" s="149"/>
      <c r="K999" s="149"/>
    </row>
    <row r="1000" spans="1:11" hidden="1" x14ac:dyDescent="0.2">
      <c r="A1000" s="139" t="s">
        <v>1117</v>
      </c>
      <c r="B1000" s="139" t="s">
        <v>1339</v>
      </c>
      <c r="C1000" s="139" t="s">
        <v>1449</v>
      </c>
      <c r="D1000" s="139" t="s">
        <v>1457</v>
      </c>
      <c r="E1000" s="139" t="s">
        <v>1415</v>
      </c>
      <c r="F1000" s="139" t="s">
        <v>1402</v>
      </c>
      <c r="G1000" s="140">
        <v>-29793.29</v>
      </c>
      <c r="J1000" s="149"/>
      <c r="K1000" s="149"/>
    </row>
    <row r="1001" spans="1:11" hidden="1" x14ac:dyDescent="0.2">
      <c r="A1001" s="139" t="s">
        <v>1117</v>
      </c>
      <c r="B1001" s="139" t="s">
        <v>1339</v>
      </c>
      <c r="C1001" s="139" t="s">
        <v>1401</v>
      </c>
      <c r="D1001" s="139" t="s">
        <v>1509</v>
      </c>
      <c r="E1001" s="139" t="s">
        <v>1415</v>
      </c>
      <c r="F1001" s="139" t="s">
        <v>1402</v>
      </c>
      <c r="G1001" s="140">
        <v>-2740448.59</v>
      </c>
      <c r="J1001" s="149"/>
      <c r="K1001" s="149"/>
    </row>
    <row r="1002" spans="1:11" hidden="1" x14ac:dyDescent="0.2">
      <c r="A1002" s="139" t="s">
        <v>1117</v>
      </c>
      <c r="B1002" s="139" t="s">
        <v>1339</v>
      </c>
      <c r="C1002" s="139" t="s">
        <v>1501</v>
      </c>
      <c r="D1002" s="139" t="s">
        <v>1509</v>
      </c>
      <c r="E1002" s="139" t="s">
        <v>1415</v>
      </c>
      <c r="F1002" s="139" t="s">
        <v>1407</v>
      </c>
      <c r="G1002" s="140">
        <v>-40000</v>
      </c>
      <c r="J1002" s="149"/>
      <c r="K1002" s="149"/>
    </row>
    <row r="1003" spans="1:11" hidden="1" x14ac:dyDescent="0.2">
      <c r="A1003" s="139" t="s">
        <v>1117</v>
      </c>
      <c r="B1003" s="139" t="s">
        <v>1339</v>
      </c>
      <c r="C1003" s="139" t="s">
        <v>1401</v>
      </c>
      <c r="D1003" s="139" t="s">
        <v>1499</v>
      </c>
      <c r="E1003" s="139" t="s">
        <v>1415</v>
      </c>
      <c r="F1003" s="139" t="s">
        <v>1402</v>
      </c>
      <c r="G1003" s="140">
        <v>-36597.589999999997</v>
      </c>
      <c r="J1003" s="149"/>
      <c r="K1003" s="149"/>
    </row>
    <row r="1004" spans="1:11" hidden="1" x14ac:dyDescent="0.2">
      <c r="A1004" s="139" t="s">
        <v>1117</v>
      </c>
      <c r="B1004" s="139" t="s">
        <v>1339</v>
      </c>
      <c r="C1004" s="139" t="s">
        <v>1439</v>
      </c>
      <c r="D1004" s="139" t="s">
        <v>1520</v>
      </c>
      <c r="E1004" s="139" t="s">
        <v>1415</v>
      </c>
      <c r="F1004" s="139" t="s">
        <v>1407</v>
      </c>
      <c r="G1004" s="140">
        <v>-63648</v>
      </c>
      <c r="J1004" s="149"/>
      <c r="K1004" s="149"/>
    </row>
    <row r="1005" spans="1:11" hidden="1" x14ac:dyDescent="0.2">
      <c r="A1005" s="139" t="s">
        <v>1117</v>
      </c>
      <c r="B1005" s="139" t="s">
        <v>1339</v>
      </c>
      <c r="C1005" s="139" t="s">
        <v>1401</v>
      </c>
      <c r="D1005" s="139" t="s">
        <v>1509</v>
      </c>
      <c r="E1005" s="139" t="s">
        <v>1419</v>
      </c>
      <c r="F1005" s="139" t="s">
        <v>1402</v>
      </c>
      <c r="G1005" s="140">
        <v>-10266.85</v>
      </c>
      <c r="J1005" s="149"/>
      <c r="K1005" s="149"/>
    </row>
    <row r="1006" spans="1:11" hidden="1" x14ac:dyDescent="0.2">
      <c r="A1006" s="139" t="s">
        <v>1117</v>
      </c>
      <c r="B1006" s="139" t="s">
        <v>1339</v>
      </c>
      <c r="C1006" s="139" t="s">
        <v>1401</v>
      </c>
      <c r="D1006" s="139" t="s">
        <v>1499</v>
      </c>
      <c r="E1006" s="139" t="s">
        <v>1419</v>
      </c>
      <c r="F1006" s="139" t="s">
        <v>1402</v>
      </c>
      <c r="G1006" s="140">
        <v>-9966</v>
      </c>
      <c r="J1006" s="149"/>
      <c r="K1006" s="149"/>
    </row>
    <row r="1007" spans="1:11" hidden="1" x14ac:dyDescent="0.2">
      <c r="A1007" s="139" t="s">
        <v>962</v>
      </c>
      <c r="B1007" s="139" t="s">
        <v>1339</v>
      </c>
      <c r="C1007" s="139" t="s">
        <v>1449</v>
      </c>
      <c r="D1007" s="139" t="s">
        <v>1450</v>
      </c>
      <c r="E1007" s="139" t="s">
        <v>1440</v>
      </c>
      <c r="F1007" s="139" t="s">
        <v>1402</v>
      </c>
      <c r="G1007" s="140">
        <v>-8472.66</v>
      </c>
      <c r="J1007" s="149"/>
      <c r="K1007" s="149"/>
    </row>
    <row r="1008" spans="1:11" hidden="1" x14ac:dyDescent="0.2">
      <c r="A1008" s="139" t="s">
        <v>962</v>
      </c>
      <c r="B1008" s="139" t="s">
        <v>1339</v>
      </c>
      <c r="C1008" s="139" t="s">
        <v>1401</v>
      </c>
      <c r="D1008" s="139" t="s">
        <v>1509</v>
      </c>
      <c r="E1008" s="139" t="s">
        <v>1467</v>
      </c>
      <c r="F1008" s="139" t="s">
        <v>1402</v>
      </c>
      <c r="G1008" s="140">
        <v>-36222</v>
      </c>
      <c r="J1008" s="149"/>
      <c r="K1008" s="149"/>
    </row>
    <row r="1009" spans="1:11" hidden="1" x14ac:dyDescent="0.2">
      <c r="A1009" s="139" t="s">
        <v>962</v>
      </c>
      <c r="B1009" s="139" t="s">
        <v>1339</v>
      </c>
      <c r="C1009" s="139" t="s">
        <v>1449</v>
      </c>
      <c r="D1009" s="139" t="s">
        <v>1450</v>
      </c>
      <c r="E1009" s="139" t="s">
        <v>1423</v>
      </c>
      <c r="F1009" s="139" t="s">
        <v>1402</v>
      </c>
      <c r="G1009" s="140">
        <v>-918994.35</v>
      </c>
      <c r="J1009" s="149"/>
      <c r="K1009" s="149"/>
    </row>
    <row r="1010" spans="1:11" hidden="1" x14ac:dyDescent="0.2">
      <c r="A1010" s="139" t="s">
        <v>962</v>
      </c>
      <c r="B1010" s="139" t="s">
        <v>1339</v>
      </c>
      <c r="C1010" s="139" t="s">
        <v>1401</v>
      </c>
      <c r="D1010" s="139" t="s">
        <v>1509</v>
      </c>
      <c r="E1010" s="139" t="s">
        <v>1423</v>
      </c>
      <c r="F1010" s="139" t="s">
        <v>1402</v>
      </c>
      <c r="G1010" s="140">
        <v>-192539.76</v>
      </c>
      <c r="J1010" s="149"/>
      <c r="K1010" s="149"/>
    </row>
    <row r="1011" spans="1:11" hidden="1" x14ac:dyDescent="0.2">
      <c r="A1011" s="139" t="s">
        <v>962</v>
      </c>
      <c r="B1011" s="139" t="s">
        <v>1339</v>
      </c>
      <c r="C1011" s="139" t="s">
        <v>1401</v>
      </c>
      <c r="D1011" s="139" t="s">
        <v>1509</v>
      </c>
      <c r="E1011" s="139" t="s">
        <v>1424</v>
      </c>
      <c r="F1011" s="139" t="s">
        <v>1402</v>
      </c>
      <c r="G1011" s="140">
        <v>-151257.20000000001</v>
      </c>
      <c r="J1011" s="149"/>
      <c r="K1011" s="149"/>
    </row>
    <row r="1012" spans="1:11" hidden="1" x14ac:dyDescent="0.2">
      <c r="A1012" s="139" t="s">
        <v>964</v>
      </c>
      <c r="B1012" s="139" t="s">
        <v>1339</v>
      </c>
      <c r="C1012" s="139" t="s">
        <v>1397</v>
      </c>
      <c r="D1012" s="139" t="s">
        <v>1398</v>
      </c>
      <c r="E1012" s="139" t="s">
        <v>1425</v>
      </c>
      <c r="F1012" s="139" t="s">
        <v>1400</v>
      </c>
      <c r="G1012" s="140">
        <v>-10000</v>
      </c>
      <c r="H1012" s="162">
        <v>17</v>
      </c>
      <c r="J1012" s="149"/>
      <c r="K1012" s="149"/>
    </row>
    <row r="1013" spans="1:11" hidden="1" x14ac:dyDescent="0.2">
      <c r="A1013" s="139" t="s">
        <v>964</v>
      </c>
      <c r="B1013" s="139" t="s">
        <v>1339</v>
      </c>
      <c r="C1013" s="139" t="s">
        <v>1401</v>
      </c>
      <c r="D1013" s="139" t="s">
        <v>1509</v>
      </c>
      <c r="E1013" s="139" t="s">
        <v>1425</v>
      </c>
      <c r="F1013" s="139" t="s">
        <v>1402</v>
      </c>
      <c r="G1013" s="140">
        <v>-2016573</v>
      </c>
      <c r="J1013" s="149"/>
      <c r="K1013" s="149"/>
    </row>
    <row r="1014" spans="1:11" hidden="1" x14ac:dyDescent="0.2">
      <c r="A1014" s="139" t="s">
        <v>964</v>
      </c>
      <c r="B1014" s="139" t="s">
        <v>1339</v>
      </c>
      <c r="C1014" s="139" t="s">
        <v>1397</v>
      </c>
      <c r="D1014" s="139" t="s">
        <v>1398</v>
      </c>
      <c r="E1014" s="139" t="s">
        <v>1469</v>
      </c>
      <c r="F1014" s="139" t="s">
        <v>1400</v>
      </c>
      <c r="G1014" s="140">
        <v>-3717.18</v>
      </c>
      <c r="H1014" s="162">
        <v>17</v>
      </c>
      <c r="J1014" s="149"/>
      <c r="K1014" s="149"/>
    </row>
    <row r="1015" spans="1:11" hidden="1" x14ac:dyDescent="0.2">
      <c r="A1015" s="139" t="s">
        <v>964</v>
      </c>
      <c r="B1015" s="139" t="s">
        <v>1339</v>
      </c>
      <c r="C1015" s="139" t="s">
        <v>1397</v>
      </c>
      <c r="D1015" s="139" t="s">
        <v>1398</v>
      </c>
      <c r="E1015" s="139" t="s">
        <v>1427</v>
      </c>
      <c r="F1015" s="139" t="s">
        <v>1400</v>
      </c>
      <c r="G1015" s="140">
        <v>-467.51</v>
      </c>
      <c r="H1015" s="162">
        <v>17</v>
      </c>
      <c r="J1015" s="149"/>
      <c r="K1015" s="149"/>
    </row>
    <row r="1016" spans="1:11" hidden="1" x14ac:dyDescent="0.2">
      <c r="A1016" s="139" t="s">
        <v>1118</v>
      </c>
      <c r="B1016" s="139" t="s">
        <v>1339</v>
      </c>
      <c r="C1016" s="139" t="s">
        <v>1397</v>
      </c>
      <c r="D1016" s="139" t="s">
        <v>1398</v>
      </c>
      <c r="E1016" s="139" t="s">
        <v>1428</v>
      </c>
      <c r="F1016" s="139" t="s">
        <v>1400</v>
      </c>
      <c r="G1016" s="140">
        <v>-137876</v>
      </c>
      <c r="H1016" s="162">
        <v>17</v>
      </c>
      <c r="J1016" s="149"/>
      <c r="K1016" s="149"/>
    </row>
    <row r="1017" spans="1:11" hidden="1" x14ac:dyDescent="0.2">
      <c r="A1017" s="139" t="s">
        <v>1118</v>
      </c>
      <c r="B1017" s="139" t="s">
        <v>1339</v>
      </c>
      <c r="C1017" s="139" t="s">
        <v>1449</v>
      </c>
      <c r="D1017" s="139" t="s">
        <v>1450</v>
      </c>
      <c r="E1017" s="139" t="s">
        <v>1428</v>
      </c>
      <c r="F1017" s="139" t="s">
        <v>1402</v>
      </c>
      <c r="G1017" s="140">
        <v>-11808196.359999999</v>
      </c>
      <c r="J1017" s="149"/>
      <c r="K1017" s="149"/>
    </row>
    <row r="1018" spans="1:11" hidden="1" x14ac:dyDescent="0.2">
      <c r="A1018" s="139" t="s">
        <v>1118</v>
      </c>
      <c r="B1018" s="139" t="s">
        <v>1339</v>
      </c>
      <c r="C1018" s="139" t="s">
        <v>1501</v>
      </c>
      <c r="D1018" s="139" t="s">
        <v>1509</v>
      </c>
      <c r="E1018" s="139" t="s">
        <v>1428</v>
      </c>
      <c r="F1018" s="139" t="s">
        <v>1407</v>
      </c>
      <c r="G1018" s="140">
        <v>-1046891</v>
      </c>
      <c r="J1018" s="149"/>
      <c r="K1018" s="149"/>
    </row>
    <row r="1019" spans="1:11" hidden="1" x14ac:dyDescent="0.2">
      <c r="A1019" s="139" t="s">
        <v>1118</v>
      </c>
      <c r="B1019" s="139" t="s">
        <v>1339</v>
      </c>
      <c r="C1019" s="139" t="s">
        <v>1513</v>
      </c>
      <c r="D1019" s="139" t="s">
        <v>1509</v>
      </c>
      <c r="E1019" s="139" t="s">
        <v>1428</v>
      </c>
      <c r="F1019" s="139" t="s">
        <v>1407</v>
      </c>
      <c r="G1019" s="140">
        <v>-54800</v>
      </c>
      <c r="J1019" s="149"/>
      <c r="K1019" s="149"/>
    </row>
    <row r="1020" spans="1:11" hidden="1" x14ac:dyDescent="0.2">
      <c r="A1020" s="139" t="s">
        <v>1118</v>
      </c>
      <c r="B1020" s="139" t="s">
        <v>1339</v>
      </c>
      <c r="C1020" s="139" t="s">
        <v>1459</v>
      </c>
      <c r="D1020" s="139" t="s">
        <v>1509</v>
      </c>
      <c r="E1020" s="139" t="s">
        <v>1428</v>
      </c>
      <c r="F1020" s="139" t="s">
        <v>1407</v>
      </c>
      <c r="G1020" s="140">
        <v>-471863</v>
      </c>
      <c r="J1020" s="149"/>
      <c r="K1020" s="149"/>
    </row>
    <row r="1021" spans="1:11" x14ac:dyDescent="0.2">
      <c r="A1021" s="139" t="s">
        <v>1118</v>
      </c>
      <c r="B1021" s="139" t="s">
        <v>1339</v>
      </c>
      <c r="C1021" s="139" t="s">
        <v>1401</v>
      </c>
      <c r="D1021" s="139" t="s">
        <v>1509</v>
      </c>
      <c r="E1021" s="139" t="s">
        <v>1431</v>
      </c>
      <c r="F1021" s="139" t="s">
        <v>1402</v>
      </c>
      <c r="G1021" s="140">
        <v>-150033</v>
      </c>
      <c r="J1021" s="149"/>
      <c r="K1021" s="149"/>
    </row>
    <row r="1022" spans="1:11" x14ac:dyDescent="0.2">
      <c r="A1022" s="139" t="s">
        <v>1118</v>
      </c>
      <c r="B1022" s="139" t="s">
        <v>1339</v>
      </c>
      <c r="C1022" s="139" t="s">
        <v>1397</v>
      </c>
      <c r="D1022" s="139" t="s">
        <v>1398</v>
      </c>
      <c r="E1022" s="139" t="s">
        <v>1465</v>
      </c>
      <c r="F1022" s="139" t="s">
        <v>1400</v>
      </c>
      <c r="G1022" s="140">
        <v>-41500</v>
      </c>
      <c r="H1022" s="162">
        <v>17</v>
      </c>
      <c r="J1022" s="149"/>
      <c r="K1022" s="149"/>
    </row>
    <row r="1023" spans="1:11" x14ac:dyDescent="0.2">
      <c r="A1023" s="139" t="s">
        <v>1118</v>
      </c>
      <c r="B1023" s="139" t="s">
        <v>1339</v>
      </c>
      <c r="C1023" s="139" t="s">
        <v>1397</v>
      </c>
      <c r="D1023" s="139" t="s">
        <v>1398</v>
      </c>
      <c r="E1023" s="139" t="s">
        <v>1438</v>
      </c>
      <c r="F1023" s="139" t="s">
        <v>1400</v>
      </c>
      <c r="G1023" s="140">
        <v>-35184</v>
      </c>
      <c r="H1023" s="162">
        <v>17</v>
      </c>
      <c r="J1023" s="149"/>
      <c r="K1023" s="149"/>
    </row>
    <row r="1024" spans="1:11" x14ac:dyDescent="0.2">
      <c r="A1024" s="139" t="s">
        <v>1118</v>
      </c>
      <c r="B1024" s="139" t="s">
        <v>1339</v>
      </c>
      <c r="C1024" s="139" t="s">
        <v>1397</v>
      </c>
      <c r="D1024" s="139" t="s">
        <v>1398</v>
      </c>
      <c r="E1024" s="139" t="s">
        <v>1432</v>
      </c>
      <c r="F1024" s="139" t="s">
        <v>1400</v>
      </c>
      <c r="G1024" s="140">
        <v>-43492.76</v>
      </c>
      <c r="H1024" s="162">
        <v>17</v>
      </c>
      <c r="J1024" s="149"/>
      <c r="K1024" s="149"/>
    </row>
    <row r="1025" spans="1:11" x14ac:dyDescent="0.2">
      <c r="A1025" s="139" t="s">
        <v>1118</v>
      </c>
      <c r="B1025" s="139" t="s">
        <v>1339</v>
      </c>
      <c r="C1025" s="139" t="s">
        <v>1449</v>
      </c>
      <c r="D1025" s="139" t="s">
        <v>1450</v>
      </c>
      <c r="E1025" s="139" t="s">
        <v>1432</v>
      </c>
      <c r="F1025" s="139" t="s">
        <v>1402</v>
      </c>
      <c r="G1025" s="140">
        <v>-373820.1</v>
      </c>
      <c r="J1025" s="149"/>
      <c r="K1025" s="149"/>
    </row>
    <row r="1026" spans="1:11" x14ac:dyDescent="0.2">
      <c r="A1026" s="139" t="s">
        <v>1118</v>
      </c>
      <c r="B1026" s="139" t="s">
        <v>1339</v>
      </c>
      <c r="C1026" s="139" t="s">
        <v>1449</v>
      </c>
      <c r="D1026" s="139" t="s">
        <v>1457</v>
      </c>
      <c r="E1026" s="139" t="s">
        <v>1432</v>
      </c>
      <c r="F1026" s="139" t="s">
        <v>1402</v>
      </c>
      <c r="G1026" s="140">
        <v>-420206.71</v>
      </c>
      <c r="J1026" s="149"/>
      <c r="K1026" s="149"/>
    </row>
    <row r="1027" spans="1:11" x14ac:dyDescent="0.2">
      <c r="A1027" s="139" t="s">
        <v>1118</v>
      </c>
      <c r="B1027" s="139" t="s">
        <v>1339</v>
      </c>
      <c r="C1027" s="139" t="s">
        <v>1401</v>
      </c>
      <c r="D1027" s="139" t="s">
        <v>1509</v>
      </c>
      <c r="E1027" s="139" t="s">
        <v>1432</v>
      </c>
      <c r="F1027" s="139" t="s">
        <v>1402</v>
      </c>
      <c r="G1027" s="140">
        <v>-209747.84</v>
      </c>
      <c r="J1027" s="149"/>
      <c r="K1027" s="149"/>
    </row>
    <row r="1028" spans="1:11" x14ac:dyDescent="0.2">
      <c r="A1028" s="139" t="s">
        <v>1118</v>
      </c>
      <c r="B1028" s="139" t="s">
        <v>1339</v>
      </c>
      <c r="C1028" s="139" t="s">
        <v>1513</v>
      </c>
      <c r="D1028" s="139" t="s">
        <v>1509</v>
      </c>
      <c r="E1028" s="139" t="s">
        <v>1432</v>
      </c>
      <c r="F1028" s="139" t="s">
        <v>1407</v>
      </c>
      <c r="G1028" s="140">
        <v>-80</v>
      </c>
      <c r="J1028" s="149"/>
      <c r="K1028" s="149"/>
    </row>
    <row r="1029" spans="1:11" x14ac:dyDescent="0.2">
      <c r="A1029" s="139" t="s">
        <v>1118</v>
      </c>
      <c r="B1029" s="139" t="s">
        <v>1339</v>
      </c>
      <c r="C1029" s="139" t="s">
        <v>1401</v>
      </c>
      <c r="D1029" s="139" t="s">
        <v>1499</v>
      </c>
      <c r="E1029" s="139" t="s">
        <v>1432</v>
      </c>
      <c r="F1029" s="139" t="s">
        <v>1402</v>
      </c>
      <c r="G1029" s="140">
        <v>-28800</v>
      </c>
      <c r="J1029" s="149"/>
      <c r="K1029" s="149"/>
    </row>
    <row r="1030" spans="1:11" x14ac:dyDescent="0.2">
      <c r="A1030" s="139" t="s">
        <v>1118</v>
      </c>
      <c r="B1030" s="139" t="s">
        <v>1339</v>
      </c>
      <c r="C1030" s="139" t="s">
        <v>1401</v>
      </c>
      <c r="D1030" s="139" t="s">
        <v>1456</v>
      </c>
      <c r="E1030" s="139" t="s">
        <v>1434</v>
      </c>
      <c r="F1030" s="139" t="s">
        <v>1402</v>
      </c>
      <c r="G1030" s="140">
        <v>-6360</v>
      </c>
      <c r="J1030" s="149"/>
      <c r="K1030" s="149"/>
    </row>
    <row r="1031" spans="1:11" x14ac:dyDescent="0.2">
      <c r="A1031" s="139" t="s">
        <v>1118</v>
      </c>
      <c r="B1031" s="139" t="s">
        <v>1339</v>
      </c>
      <c r="C1031" s="139" t="s">
        <v>1449</v>
      </c>
      <c r="D1031" s="139" t="s">
        <v>1450</v>
      </c>
      <c r="E1031" s="139" t="s">
        <v>1434</v>
      </c>
      <c r="F1031" s="139" t="s">
        <v>1402</v>
      </c>
      <c r="G1031" s="140">
        <v>-73683</v>
      </c>
      <c r="J1031" s="149"/>
      <c r="K1031" s="149"/>
    </row>
    <row r="1032" spans="1:11" ht="21" hidden="1" x14ac:dyDescent="0.2">
      <c r="A1032" s="139" t="s">
        <v>196</v>
      </c>
      <c r="B1032" s="139" t="s">
        <v>1382</v>
      </c>
      <c r="C1032" s="139" t="s">
        <v>1397</v>
      </c>
      <c r="D1032" s="139" t="s">
        <v>1398</v>
      </c>
      <c r="E1032" s="139" t="s">
        <v>1399</v>
      </c>
      <c r="F1032" s="139" t="s">
        <v>1400</v>
      </c>
      <c r="G1032" s="140">
        <v>-880174.23</v>
      </c>
      <c r="H1032" s="162">
        <v>17</v>
      </c>
      <c r="J1032" s="149"/>
      <c r="K1032" s="149"/>
    </row>
    <row r="1033" spans="1:11" ht="21" hidden="1" x14ac:dyDescent="0.2">
      <c r="A1033" s="139" t="s">
        <v>196</v>
      </c>
      <c r="B1033" s="139" t="s">
        <v>1382</v>
      </c>
      <c r="C1033" s="139" t="s">
        <v>1453</v>
      </c>
      <c r="D1033" s="139" t="s">
        <v>1454</v>
      </c>
      <c r="E1033" s="139" t="s">
        <v>1399</v>
      </c>
      <c r="F1033" s="139" t="s">
        <v>1407</v>
      </c>
      <c r="G1033" s="140">
        <v>-408598.48</v>
      </c>
      <c r="J1033" s="149"/>
      <c r="K1033" s="149"/>
    </row>
    <row r="1034" spans="1:11" ht="21" hidden="1" x14ac:dyDescent="0.2">
      <c r="A1034" s="139" t="s">
        <v>196</v>
      </c>
      <c r="B1034" s="139" t="s">
        <v>1382</v>
      </c>
      <c r="C1034" s="139" t="s">
        <v>1451</v>
      </c>
      <c r="D1034" s="139" t="s">
        <v>1450</v>
      </c>
      <c r="E1034" s="139" t="s">
        <v>1399</v>
      </c>
      <c r="F1034" s="139" t="s">
        <v>1402</v>
      </c>
      <c r="G1034" s="140">
        <v>-20009.34</v>
      </c>
      <c r="J1034" s="149"/>
      <c r="K1034" s="149"/>
    </row>
    <row r="1035" spans="1:11" ht="21" hidden="1" x14ac:dyDescent="0.2">
      <c r="A1035" s="139" t="s">
        <v>196</v>
      </c>
      <c r="B1035" s="139" t="s">
        <v>1382</v>
      </c>
      <c r="C1035" s="139" t="s">
        <v>1449</v>
      </c>
      <c r="D1035" s="139" t="s">
        <v>1450</v>
      </c>
      <c r="E1035" s="139" t="s">
        <v>1399</v>
      </c>
      <c r="F1035" s="139" t="s">
        <v>1402</v>
      </c>
      <c r="G1035" s="140">
        <v>-153137999.53</v>
      </c>
      <c r="J1035" s="149"/>
      <c r="K1035" s="149"/>
    </row>
    <row r="1036" spans="1:11" ht="21" hidden="1" x14ac:dyDescent="0.2">
      <c r="A1036" s="139" t="s">
        <v>196</v>
      </c>
      <c r="B1036" s="139" t="s">
        <v>1382</v>
      </c>
      <c r="C1036" s="139" t="s">
        <v>1401</v>
      </c>
      <c r="D1036" s="139" t="s">
        <v>1509</v>
      </c>
      <c r="E1036" s="139" t="s">
        <v>1399</v>
      </c>
      <c r="F1036" s="139" t="s">
        <v>1402</v>
      </c>
      <c r="G1036" s="140">
        <v>-328083.02</v>
      </c>
      <c r="J1036" s="149"/>
      <c r="K1036" s="149"/>
    </row>
    <row r="1037" spans="1:11" ht="21" hidden="1" x14ac:dyDescent="0.2">
      <c r="A1037" s="139" t="s">
        <v>196</v>
      </c>
      <c r="B1037" s="139" t="s">
        <v>1382</v>
      </c>
      <c r="C1037" s="139" t="s">
        <v>1452</v>
      </c>
      <c r="D1037" s="139" t="s">
        <v>1510</v>
      </c>
      <c r="E1037" s="139" t="s">
        <v>1399</v>
      </c>
      <c r="F1037" s="139" t="s">
        <v>1407</v>
      </c>
      <c r="G1037" s="140">
        <v>-6521979.6100000003</v>
      </c>
      <c r="J1037" s="149"/>
      <c r="K1037" s="149"/>
    </row>
    <row r="1038" spans="1:11" ht="21" hidden="1" x14ac:dyDescent="0.2">
      <c r="A1038" s="139" t="s">
        <v>196</v>
      </c>
      <c r="B1038" s="139" t="s">
        <v>1382</v>
      </c>
      <c r="C1038" s="139" t="s">
        <v>1511</v>
      </c>
      <c r="D1038" s="139" t="s">
        <v>1512</v>
      </c>
      <c r="E1038" s="139" t="s">
        <v>1399</v>
      </c>
      <c r="F1038" s="139" t="s">
        <v>1407</v>
      </c>
      <c r="G1038" s="140">
        <v>-35406.620000000003</v>
      </c>
      <c r="J1038" s="149"/>
      <c r="K1038" s="149"/>
    </row>
    <row r="1039" spans="1:11" ht="21" hidden="1" x14ac:dyDescent="0.2">
      <c r="A1039" s="139" t="s">
        <v>196</v>
      </c>
      <c r="B1039" s="139" t="s">
        <v>1382</v>
      </c>
      <c r="C1039" s="139" t="s">
        <v>1397</v>
      </c>
      <c r="D1039" s="139" t="s">
        <v>1398</v>
      </c>
      <c r="E1039" s="139" t="s">
        <v>1404</v>
      </c>
      <c r="F1039" s="139" t="s">
        <v>1400</v>
      </c>
      <c r="G1039" s="140">
        <v>-15500</v>
      </c>
      <c r="H1039" s="162">
        <v>17</v>
      </c>
      <c r="J1039" s="149"/>
      <c r="K1039" s="149"/>
    </row>
    <row r="1040" spans="1:11" ht="21" hidden="1" x14ac:dyDescent="0.2">
      <c r="A1040" s="139" t="s">
        <v>201</v>
      </c>
      <c r="B1040" s="139" t="s">
        <v>1382</v>
      </c>
      <c r="C1040" s="139" t="s">
        <v>1397</v>
      </c>
      <c r="D1040" s="139" t="s">
        <v>1398</v>
      </c>
      <c r="E1040" s="139" t="s">
        <v>1408</v>
      </c>
      <c r="F1040" s="139" t="s">
        <v>1400</v>
      </c>
      <c r="G1040" s="140">
        <v>-262805.37</v>
      </c>
      <c r="H1040" s="162">
        <v>17</v>
      </c>
      <c r="J1040" s="149"/>
      <c r="K1040" s="149"/>
    </row>
    <row r="1041" spans="1:11" ht="21" hidden="1" x14ac:dyDescent="0.2">
      <c r="A1041" s="139" t="s">
        <v>201</v>
      </c>
      <c r="B1041" s="139" t="s">
        <v>1382</v>
      </c>
      <c r="C1041" s="139" t="s">
        <v>1453</v>
      </c>
      <c r="D1041" s="139" t="s">
        <v>1454</v>
      </c>
      <c r="E1041" s="139" t="s">
        <v>1408</v>
      </c>
      <c r="F1041" s="139" t="s">
        <v>1407</v>
      </c>
      <c r="G1041" s="140">
        <v>-123064.23</v>
      </c>
      <c r="J1041" s="149"/>
      <c r="K1041" s="149"/>
    </row>
    <row r="1042" spans="1:11" ht="21" hidden="1" x14ac:dyDescent="0.2">
      <c r="A1042" s="139" t="s">
        <v>201</v>
      </c>
      <c r="B1042" s="139" t="s">
        <v>1382</v>
      </c>
      <c r="C1042" s="139" t="s">
        <v>1449</v>
      </c>
      <c r="D1042" s="139" t="s">
        <v>1450</v>
      </c>
      <c r="E1042" s="139" t="s">
        <v>1408</v>
      </c>
      <c r="F1042" s="139" t="s">
        <v>1402</v>
      </c>
      <c r="G1042" s="140">
        <v>-45838987.200000003</v>
      </c>
      <c r="J1042" s="149"/>
      <c r="K1042" s="149"/>
    </row>
    <row r="1043" spans="1:11" ht="21" hidden="1" x14ac:dyDescent="0.2">
      <c r="A1043" s="139" t="s">
        <v>201</v>
      </c>
      <c r="B1043" s="139" t="s">
        <v>1382</v>
      </c>
      <c r="C1043" s="139" t="s">
        <v>1401</v>
      </c>
      <c r="D1043" s="139" t="s">
        <v>1509</v>
      </c>
      <c r="E1043" s="139" t="s">
        <v>1408</v>
      </c>
      <c r="F1043" s="139" t="s">
        <v>1402</v>
      </c>
      <c r="G1043" s="140">
        <v>-243615.85</v>
      </c>
      <c r="J1043" s="149"/>
      <c r="K1043" s="149"/>
    </row>
    <row r="1044" spans="1:11" ht="21" hidden="1" x14ac:dyDescent="0.2">
      <c r="A1044" s="139" t="s">
        <v>201</v>
      </c>
      <c r="B1044" s="139" t="s">
        <v>1382</v>
      </c>
      <c r="C1044" s="139" t="s">
        <v>1452</v>
      </c>
      <c r="D1044" s="139" t="s">
        <v>1510</v>
      </c>
      <c r="E1044" s="139" t="s">
        <v>1408</v>
      </c>
      <c r="F1044" s="139" t="s">
        <v>1407</v>
      </c>
      <c r="G1044" s="140">
        <v>-1964426.97</v>
      </c>
      <c r="J1044" s="149"/>
      <c r="K1044" s="149"/>
    </row>
    <row r="1045" spans="1:11" ht="21" hidden="1" x14ac:dyDescent="0.2">
      <c r="A1045" s="139" t="s">
        <v>201</v>
      </c>
      <c r="B1045" s="139" t="s">
        <v>1382</v>
      </c>
      <c r="C1045" s="139" t="s">
        <v>1511</v>
      </c>
      <c r="D1045" s="139" t="s">
        <v>1512</v>
      </c>
      <c r="E1045" s="139" t="s">
        <v>1408</v>
      </c>
      <c r="F1045" s="139" t="s">
        <v>1407</v>
      </c>
      <c r="G1045" s="140">
        <v>-16228.83</v>
      </c>
      <c r="J1045" s="149"/>
      <c r="K1045" s="149"/>
    </row>
    <row r="1046" spans="1:11" ht="21" hidden="1" x14ac:dyDescent="0.2">
      <c r="A1046" s="139" t="s">
        <v>196</v>
      </c>
      <c r="B1046" s="139" t="s">
        <v>1382</v>
      </c>
      <c r="C1046" s="139" t="s">
        <v>1397</v>
      </c>
      <c r="D1046" s="139" t="s">
        <v>1398</v>
      </c>
      <c r="E1046" s="139" t="s">
        <v>1409</v>
      </c>
      <c r="F1046" s="139" t="s">
        <v>1400</v>
      </c>
      <c r="G1046" s="140">
        <v>-16040</v>
      </c>
      <c r="H1046" s="162">
        <v>17</v>
      </c>
      <c r="J1046" s="149"/>
      <c r="K1046" s="149"/>
    </row>
    <row r="1047" spans="1:11" ht="21" hidden="1" x14ac:dyDescent="0.2">
      <c r="A1047" s="139" t="s">
        <v>196</v>
      </c>
      <c r="B1047" s="139" t="s">
        <v>1382</v>
      </c>
      <c r="C1047" s="139" t="s">
        <v>1401</v>
      </c>
      <c r="D1047" s="139" t="s">
        <v>1509</v>
      </c>
      <c r="E1047" s="139" t="s">
        <v>1409</v>
      </c>
      <c r="F1047" s="139" t="s">
        <v>1402</v>
      </c>
      <c r="G1047" s="140">
        <v>-2748339.9</v>
      </c>
      <c r="J1047" s="149"/>
      <c r="K1047" s="149"/>
    </row>
    <row r="1048" spans="1:11" ht="21" hidden="1" x14ac:dyDescent="0.2">
      <c r="A1048" s="139" t="s">
        <v>196</v>
      </c>
      <c r="B1048" s="139" t="s">
        <v>1382</v>
      </c>
      <c r="C1048" s="139" t="s">
        <v>1403</v>
      </c>
      <c r="D1048" s="139" t="s">
        <v>1509</v>
      </c>
      <c r="E1048" s="139" t="s">
        <v>1409</v>
      </c>
      <c r="F1048" s="139" t="s">
        <v>1402</v>
      </c>
      <c r="G1048" s="140">
        <v>-235603.18</v>
      </c>
      <c r="J1048" s="149"/>
      <c r="K1048" s="149"/>
    </row>
    <row r="1049" spans="1:11" ht="21" hidden="1" x14ac:dyDescent="0.2">
      <c r="A1049" s="139" t="s">
        <v>1112</v>
      </c>
      <c r="B1049" s="139" t="s">
        <v>1382</v>
      </c>
      <c r="C1049" s="139" t="s">
        <v>1397</v>
      </c>
      <c r="D1049" s="139" t="s">
        <v>1398</v>
      </c>
      <c r="E1049" s="139" t="s">
        <v>1410</v>
      </c>
      <c r="F1049" s="139" t="s">
        <v>1400</v>
      </c>
      <c r="G1049" s="140">
        <v>-20825</v>
      </c>
      <c r="H1049" s="162">
        <v>17</v>
      </c>
      <c r="J1049" s="149"/>
      <c r="K1049" s="149"/>
    </row>
    <row r="1050" spans="1:11" ht="21" hidden="1" x14ac:dyDescent="0.2">
      <c r="A1050" s="139" t="s">
        <v>1112</v>
      </c>
      <c r="B1050" s="139" t="s">
        <v>1382</v>
      </c>
      <c r="C1050" s="139" t="s">
        <v>1401</v>
      </c>
      <c r="D1050" s="139" t="s">
        <v>1509</v>
      </c>
      <c r="E1050" s="139" t="s">
        <v>1410</v>
      </c>
      <c r="F1050" s="139" t="s">
        <v>1402</v>
      </c>
      <c r="G1050" s="140">
        <v>-79145.259999999995</v>
      </c>
      <c r="J1050" s="149"/>
      <c r="K1050" s="149"/>
    </row>
    <row r="1051" spans="1:11" ht="21" hidden="1" x14ac:dyDescent="0.2">
      <c r="A1051" s="139" t="s">
        <v>1114</v>
      </c>
      <c r="B1051" s="139" t="s">
        <v>1382</v>
      </c>
      <c r="C1051" s="139" t="s">
        <v>1397</v>
      </c>
      <c r="D1051" s="139" t="s">
        <v>1398</v>
      </c>
      <c r="E1051" s="139" t="s">
        <v>1411</v>
      </c>
      <c r="F1051" s="139" t="s">
        <v>1400</v>
      </c>
      <c r="G1051" s="140">
        <v>-75004.3</v>
      </c>
      <c r="H1051" s="162">
        <v>17</v>
      </c>
      <c r="J1051" s="149"/>
      <c r="K1051" s="149"/>
    </row>
    <row r="1052" spans="1:11" ht="21" hidden="1" x14ac:dyDescent="0.2">
      <c r="A1052" s="139" t="s">
        <v>1114</v>
      </c>
      <c r="B1052" s="139" t="s">
        <v>1382</v>
      </c>
      <c r="C1052" s="139" t="s">
        <v>1397</v>
      </c>
      <c r="D1052" s="139" t="s">
        <v>1433</v>
      </c>
      <c r="E1052" s="139" t="s">
        <v>1411</v>
      </c>
      <c r="F1052" s="139" t="s">
        <v>1400</v>
      </c>
      <c r="G1052" s="140">
        <v>-25000</v>
      </c>
      <c r="H1052" s="162">
        <v>17</v>
      </c>
      <c r="J1052" s="149"/>
      <c r="K1052" s="149"/>
    </row>
    <row r="1053" spans="1:11" ht="21" hidden="1" x14ac:dyDescent="0.2">
      <c r="A1053" s="139" t="s">
        <v>1114</v>
      </c>
      <c r="B1053" s="139" t="s">
        <v>1382</v>
      </c>
      <c r="C1053" s="139" t="s">
        <v>1401</v>
      </c>
      <c r="D1053" s="139" t="s">
        <v>1509</v>
      </c>
      <c r="E1053" s="139" t="s">
        <v>1411</v>
      </c>
      <c r="F1053" s="139" t="s">
        <v>1402</v>
      </c>
      <c r="G1053" s="140">
        <v>-4988491.8</v>
      </c>
      <c r="J1053" s="149"/>
      <c r="K1053" s="149"/>
    </row>
    <row r="1054" spans="1:11" ht="21" hidden="1" x14ac:dyDescent="0.2">
      <c r="A1054" s="139" t="s">
        <v>1114</v>
      </c>
      <c r="B1054" s="139" t="s">
        <v>1382</v>
      </c>
      <c r="C1054" s="139" t="s">
        <v>1403</v>
      </c>
      <c r="D1054" s="139" t="s">
        <v>1509</v>
      </c>
      <c r="E1054" s="139" t="s">
        <v>1411</v>
      </c>
      <c r="F1054" s="139" t="s">
        <v>1402</v>
      </c>
      <c r="G1054" s="140">
        <v>-618198.99</v>
      </c>
      <c r="J1054" s="149"/>
      <c r="K1054" s="149"/>
    </row>
    <row r="1055" spans="1:11" ht="21" hidden="1" x14ac:dyDescent="0.2">
      <c r="A1055" s="139" t="s">
        <v>1116</v>
      </c>
      <c r="B1055" s="139" t="s">
        <v>1382</v>
      </c>
      <c r="C1055" s="139" t="s">
        <v>1397</v>
      </c>
      <c r="D1055" s="139" t="s">
        <v>1398</v>
      </c>
      <c r="E1055" s="139" t="s">
        <v>1414</v>
      </c>
      <c r="F1055" s="139" t="s">
        <v>1400</v>
      </c>
      <c r="G1055" s="140">
        <v>-224535.69</v>
      </c>
      <c r="H1055" s="162">
        <v>17</v>
      </c>
      <c r="J1055" s="149"/>
      <c r="K1055" s="149"/>
    </row>
    <row r="1056" spans="1:11" ht="21" hidden="1" x14ac:dyDescent="0.2">
      <c r="A1056" s="139" t="s">
        <v>1116</v>
      </c>
      <c r="B1056" s="139" t="s">
        <v>1382</v>
      </c>
      <c r="C1056" s="139" t="s">
        <v>1401</v>
      </c>
      <c r="D1056" s="139" t="s">
        <v>1509</v>
      </c>
      <c r="E1056" s="139" t="s">
        <v>1414</v>
      </c>
      <c r="F1056" s="139" t="s">
        <v>1402</v>
      </c>
      <c r="G1056" s="140">
        <v>-821381.77</v>
      </c>
      <c r="J1056" s="149"/>
      <c r="K1056" s="149"/>
    </row>
    <row r="1057" spans="1:11" ht="21" hidden="1" x14ac:dyDescent="0.2">
      <c r="A1057" s="139" t="s">
        <v>1117</v>
      </c>
      <c r="B1057" s="139" t="s">
        <v>1382</v>
      </c>
      <c r="C1057" s="139" t="s">
        <v>1397</v>
      </c>
      <c r="D1057" s="139" t="s">
        <v>1398</v>
      </c>
      <c r="E1057" s="139" t="s">
        <v>1415</v>
      </c>
      <c r="F1057" s="139" t="s">
        <v>1400</v>
      </c>
      <c r="G1057" s="140">
        <v>-637754.34</v>
      </c>
      <c r="H1057" s="162">
        <v>17</v>
      </c>
      <c r="J1057" s="149"/>
      <c r="K1057" s="149"/>
    </row>
    <row r="1058" spans="1:11" ht="21" hidden="1" x14ac:dyDescent="0.2">
      <c r="A1058" s="139" t="s">
        <v>1117</v>
      </c>
      <c r="B1058" s="139" t="s">
        <v>1382</v>
      </c>
      <c r="C1058" s="139" t="s">
        <v>1416</v>
      </c>
      <c r="D1058" s="139" t="s">
        <v>1417</v>
      </c>
      <c r="E1058" s="139" t="s">
        <v>1415</v>
      </c>
      <c r="F1058" s="139" t="s">
        <v>1402</v>
      </c>
      <c r="G1058" s="140">
        <v>-802529.64</v>
      </c>
      <c r="J1058" s="149"/>
      <c r="K1058" s="149"/>
    </row>
    <row r="1059" spans="1:11" ht="21" hidden="1" x14ac:dyDescent="0.2">
      <c r="A1059" s="139" t="s">
        <v>1117</v>
      </c>
      <c r="B1059" s="139" t="s">
        <v>1382</v>
      </c>
      <c r="C1059" s="139" t="s">
        <v>1401</v>
      </c>
      <c r="D1059" s="139" t="s">
        <v>1418</v>
      </c>
      <c r="E1059" s="139" t="s">
        <v>1415</v>
      </c>
      <c r="F1059" s="139" t="s">
        <v>1402</v>
      </c>
      <c r="G1059" s="140">
        <v>-535019.76</v>
      </c>
      <c r="J1059" s="149"/>
      <c r="K1059" s="149"/>
    </row>
    <row r="1060" spans="1:11" ht="21" hidden="1" x14ac:dyDescent="0.2">
      <c r="A1060" s="139" t="s">
        <v>1117</v>
      </c>
      <c r="B1060" s="139" t="s">
        <v>1382</v>
      </c>
      <c r="C1060" s="139" t="s">
        <v>1449</v>
      </c>
      <c r="D1060" s="139" t="s">
        <v>1450</v>
      </c>
      <c r="E1060" s="139" t="s">
        <v>1415</v>
      </c>
      <c r="F1060" s="139" t="s">
        <v>1402</v>
      </c>
      <c r="G1060" s="140">
        <v>-238837.5</v>
      </c>
      <c r="J1060" s="149"/>
      <c r="K1060" s="149"/>
    </row>
    <row r="1061" spans="1:11" ht="21" hidden="1" x14ac:dyDescent="0.2">
      <c r="A1061" s="139" t="s">
        <v>1117</v>
      </c>
      <c r="B1061" s="139" t="s">
        <v>1382</v>
      </c>
      <c r="C1061" s="139" t="s">
        <v>1449</v>
      </c>
      <c r="D1061" s="139" t="s">
        <v>1457</v>
      </c>
      <c r="E1061" s="139" t="s">
        <v>1415</v>
      </c>
      <c r="F1061" s="139" t="s">
        <v>1402</v>
      </c>
      <c r="G1061" s="140">
        <v>-29763.29</v>
      </c>
      <c r="J1061" s="149"/>
      <c r="K1061" s="149"/>
    </row>
    <row r="1062" spans="1:11" ht="21" hidden="1" x14ac:dyDescent="0.2">
      <c r="A1062" s="139" t="s">
        <v>1117</v>
      </c>
      <c r="B1062" s="139" t="s">
        <v>1382</v>
      </c>
      <c r="C1062" s="139" t="s">
        <v>1401</v>
      </c>
      <c r="D1062" s="139" t="s">
        <v>1509</v>
      </c>
      <c r="E1062" s="139" t="s">
        <v>1415</v>
      </c>
      <c r="F1062" s="139" t="s">
        <v>1402</v>
      </c>
      <c r="G1062" s="140">
        <v>-1036353.14</v>
      </c>
      <c r="J1062" s="149"/>
      <c r="K1062" s="149"/>
    </row>
    <row r="1063" spans="1:11" ht="21" hidden="1" x14ac:dyDescent="0.2">
      <c r="A1063" s="139" t="s">
        <v>1117</v>
      </c>
      <c r="B1063" s="139" t="s">
        <v>1382</v>
      </c>
      <c r="C1063" s="139" t="s">
        <v>1401</v>
      </c>
      <c r="D1063" s="139" t="s">
        <v>1499</v>
      </c>
      <c r="E1063" s="139" t="s">
        <v>1415</v>
      </c>
      <c r="F1063" s="139" t="s">
        <v>1402</v>
      </c>
      <c r="G1063" s="140">
        <v>-36597</v>
      </c>
      <c r="J1063" s="149"/>
      <c r="K1063" s="149"/>
    </row>
    <row r="1064" spans="1:11" ht="21" hidden="1" x14ac:dyDescent="0.2">
      <c r="A1064" s="139" t="s">
        <v>1117</v>
      </c>
      <c r="B1064" s="139" t="s">
        <v>1382</v>
      </c>
      <c r="C1064" s="139" t="s">
        <v>1397</v>
      </c>
      <c r="D1064" s="139" t="s">
        <v>1398</v>
      </c>
      <c r="E1064" s="139" t="s">
        <v>1419</v>
      </c>
      <c r="F1064" s="139" t="s">
        <v>1400</v>
      </c>
      <c r="G1064" s="140">
        <v>-200</v>
      </c>
      <c r="H1064" s="162">
        <v>17</v>
      </c>
      <c r="J1064" s="149"/>
      <c r="K1064" s="149"/>
    </row>
    <row r="1065" spans="1:11" ht="21" hidden="1" x14ac:dyDescent="0.2">
      <c r="A1065" s="139" t="s">
        <v>1117</v>
      </c>
      <c r="B1065" s="139" t="s">
        <v>1382</v>
      </c>
      <c r="C1065" s="139" t="s">
        <v>1401</v>
      </c>
      <c r="D1065" s="139" t="s">
        <v>1509</v>
      </c>
      <c r="E1065" s="139" t="s">
        <v>1419</v>
      </c>
      <c r="F1065" s="139" t="s">
        <v>1402</v>
      </c>
      <c r="G1065" s="140">
        <v>-1500</v>
      </c>
      <c r="J1065" s="149"/>
      <c r="K1065" s="149"/>
    </row>
    <row r="1066" spans="1:11" ht="21" hidden="1" x14ac:dyDescent="0.2">
      <c r="A1066" s="139" t="s">
        <v>1117</v>
      </c>
      <c r="B1066" s="139" t="s">
        <v>1382</v>
      </c>
      <c r="C1066" s="139" t="s">
        <v>1401</v>
      </c>
      <c r="D1066" s="139" t="s">
        <v>1499</v>
      </c>
      <c r="E1066" s="139" t="s">
        <v>1419</v>
      </c>
      <c r="F1066" s="139" t="s">
        <v>1402</v>
      </c>
      <c r="G1066" s="140">
        <v>-8580</v>
      </c>
      <c r="J1066" s="149"/>
      <c r="K1066" s="149"/>
    </row>
    <row r="1067" spans="1:11" ht="21" hidden="1" x14ac:dyDescent="0.2">
      <c r="A1067" s="139" t="s">
        <v>962</v>
      </c>
      <c r="B1067" s="139" t="s">
        <v>1382</v>
      </c>
      <c r="C1067" s="139" t="s">
        <v>1449</v>
      </c>
      <c r="D1067" s="139" t="s">
        <v>1450</v>
      </c>
      <c r="E1067" s="139" t="s">
        <v>1423</v>
      </c>
      <c r="F1067" s="139" t="s">
        <v>1402</v>
      </c>
      <c r="G1067" s="140">
        <v>-972377.37</v>
      </c>
      <c r="J1067" s="149"/>
      <c r="K1067" s="149"/>
    </row>
    <row r="1068" spans="1:11" ht="21" hidden="1" x14ac:dyDescent="0.2">
      <c r="A1068" s="139" t="s">
        <v>962</v>
      </c>
      <c r="B1068" s="139" t="s">
        <v>1382</v>
      </c>
      <c r="C1068" s="139" t="s">
        <v>1401</v>
      </c>
      <c r="D1068" s="139" t="s">
        <v>1509</v>
      </c>
      <c r="E1068" s="139" t="s">
        <v>1423</v>
      </c>
      <c r="F1068" s="139" t="s">
        <v>1402</v>
      </c>
      <c r="G1068" s="140">
        <v>-41959.62</v>
      </c>
      <c r="J1068" s="149"/>
      <c r="K1068" s="149"/>
    </row>
    <row r="1069" spans="1:11" ht="21" hidden="1" x14ac:dyDescent="0.2">
      <c r="A1069" s="139" t="s">
        <v>962</v>
      </c>
      <c r="B1069" s="139" t="s">
        <v>1382</v>
      </c>
      <c r="C1069" s="139" t="s">
        <v>1401</v>
      </c>
      <c r="D1069" s="139" t="s">
        <v>1509</v>
      </c>
      <c r="E1069" s="139" t="s">
        <v>1424</v>
      </c>
      <c r="F1069" s="139" t="s">
        <v>1402</v>
      </c>
      <c r="G1069" s="140">
        <v>-130119.95</v>
      </c>
      <c r="J1069" s="149"/>
      <c r="K1069" s="149"/>
    </row>
    <row r="1070" spans="1:11" ht="21" hidden="1" x14ac:dyDescent="0.2">
      <c r="A1070" s="139" t="s">
        <v>964</v>
      </c>
      <c r="B1070" s="139" t="s">
        <v>1382</v>
      </c>
      <c r="C1070" s="139" t="s">
        <v>1397</v>
      </c>
      <c r="D1070" s="139" t="s">
        <v>1398</v>
      </c>
      <c r="E1070" s="139" t="s">
        <v>1425</v>
      </c>
      <c r="F1070" s="139" t="s">
        <v>1400</v>
      </c>
      <c r="G1070" s="140">
        <v>-14461.55</v>
      </c>
      <c r="H1070" s="162">
        <v>17</v>
      </c>
      <c r="J1070" s="149"/>
      <c r="K1070" s="149"/>
    </row>
    <row r="1071" spans="1:11" ht="21" hidden="1" x14ac:dyDescent="0.2">
      <c r="A1071" s="139" t="s">
        <v>964</v>
      </c>
      <c r="B1071" s="139" t="s">
        <v>1382</v>
      </c>
      <c r="C1071" s="139" t="s">
        <v>1401</v>
      </c>
      <c r="D1071" s="139" t="s">
        <v>1509</v>
      </c>
      <c r="E1071" s="139" t="s">
        <v>1425</v>
      </c>
      <c r="F1071" s="139" t="s">
        <v>1402</v>
      </c>
      <c r="G1071" s="140">
        <v>-1018845</v>
      </c>
      <c r="J1071" s="149"/>
      <c r="K1071" s="149"/>
    </row>
    <row r="1072" spans="1:11" ht="21" hidden="1" x14ac:dyDescent="0.2">
      <c r="A1072" s="139" t="s">
        <v>964</v>
      </c>
      <c r="B1072" s="139" t="s">
        <v>1382</v>
      </c>
      <c r="C1072" s="139" t="s">
        <v>1397</v>
      </c>
      <c r="D1072" s="139" t="s">
        <v>1398</v>
      </c>
      <c r="E1072" s="139" t="s">
        <v>1443</v>
      </c>
      <c r="F1072" s="139" t="s">
        <v>1400</v>
      </c>
      <c r="G1072" s="140">
        <v>-4.59</v>
      </c>
      <c r="H1072" s="162">
        <v>17</v>
      </c>
      <c r="J1072" s="149"/>
      <c r="K1072" s="149"/>
    </row>
    <row r="1073" spans="1:11" ht="21" hidden="1" x14ac:dyDescent="0.2">
      <c r="A1073" s="139" t="s">
        <v>964</v>
      </c>
      <c r="B1073" s="139" t="s">
        <v>1382</v>
      </c>
      <c r="C1073" s="139" t="s">
        <v>1397</v>
      </c>
      <c r="D1073" s="139" t="s">
        <v>1398</v>
      </c>
      <c r="E1073" s="139" t="s">
        <v>1427</v>
      </c>
      <c r="F1073" s="139" t="s">
        <v>1400</v>
      </c>
      <c r="G1073" s="140">
        <v>-34631.86</v>
      </c>
      <c r="H1073" s="162">
        <v>17</v>
      </c>
      <c r="J1073" s="149"/>
      <c r="K1073" s="149"/>
    </row>
    <row r="1074" spans="1:11" ht="21" hidden="1" x14ac:dyDescent="0.2">
      <c r="A1074" s="139" t="s">
        <v>1118</v>
      </c>
      <c r="B1074" s="139" t="s">
        <v>1382</v>
      </c>
      <c r="C1074" s="139" t="s">
        <v>1397</v>
      </c>
      <c r="D1074" s="139" t="s">
        <v>1398</v>
      </c>
      <c r="E1074" s="139" t="s">
        <v>1428</v>
      </c>
      <c r="F1074" s="139" t="s">
        <v>1400</v>
      </c>
      <c r="G1074" s="140">
        <v>-615680</v>
      </c>
      <c r="H1074" s="162">
        <v>17</v>
      </c>
      <c r="J1074" s="149"/>
      <c r="K1074" s="149"/>
    </row>
    <row r="1075" spans="1:11" ht="21" hidden="1" x14ac:dyDescent="0.2">
      <c r="A1075" s="139" t="s">
        <v>1118</v>
      </c>
      <c r="B1075" s="139" t="s">
        <v>1382</v>
      </c>
      <c r="C1075" s="139" t="s">
        <v>1449</v>
      </c>
      <c r="D1075" s="139" t="s">
        <v>1450</v>
      </c>
      <c r="E1075" s="139" t="s">
        <v>1428</v>
      </c>
      <c r="F1075" s="139" t="s">
        <v>1402</v>
      </c>
      <c r="G1075" s="140">
        <v>-6099346.4400000004</v>
      </c>
      <c r="J1075" s="149"/>
      <c r="K1075" s="149"/>
    </row>
    <row r="1076" spans="1:11" ht="21" hidden="1" x14ac:dyDescent="0.2">
      <c r="A1076" s="139" t="s">
        <v>1118</v>
      </c>
      <c r="B1076" s="139" t="s">
        <v>1382</v>
      </c>
      <c r="C1076" s="139" t="s">
        <v>1513</v>
      </c>
      <c r="D1076" s="139" t="s">
        <v>1509</v>
      </c>
      <c r="E1076" s="139" t="s">
        <v>1428</v>
      </c>
      <c r="F1076" s="139" t="s">
        <v>1407</v>
      </c>
      <c r="G1076" s="140">
        <v>-55599</v>
      </c>
      <c r="J1076" s="149"/>
      <c r="K1076" s="149"/>
    </row>
    <row r="1077" spans="1:11" ht="21" hidden="1" x14ac:dyDescent="0.2">
      <c r="A1077" s="139" t="s">
        <v>1118</v>
      </c>
      <c r="B1077" s="139" t="s">
        <v>1382</v>
      </c>
      <c r="C1077" s="139" t="s">
        <v>1459</v>
      </c>
      <c r="D1077" s="139" t="s">
        <v>1509</v>
      </c>
      <c r="E1077" s="139" t="s">
        <v>1428</v>
      </c>
      <c r="F1077" s="139" t="s">
        <v>1407</v>
      </c>
      <c r="G1077" s="140">
        <v>-350000</v>
      </c>
      <c r="J1077" s="149"/>
      <c r="K1077" s="149"/>
    </row>
    <row r="1078" spans="1:11" ht="21" x14ac:dyDescent="0.2">
      <c r="A1078" s="139" t="s">
        <v>1118</v>
      </c>
      <c r="B1078" s="139" t="s">
        <v>1382</v>
      </c>
      <c r="C1078" s="139" t="s">
        <v>1397</v>
      </c>
      <c r="D1078" s="139" t="s">
        <v>1398</v>
      </c>
      <c r="E1078" s="139" t="s">
        <v>1465</v>
      </c>
      <c r="F1078" s="139" t="s">
        <v>1400</v>
      </c>
      <c r="G1078" s="140">
        <v>-32700</v>
      </c>
      <c r="H1078" s="162">
        <v>17</v>
      </c>
      <c r="J1078" s="149"/>
      <c r="K1078" s="149"/>
    </row>
    <row r="1079" spans="1:11" ht="21" x14ac:dyDescent="0.2">
      <c r="A1079" s="139" t="s">
        <v>1118</v>
      </c>
      <c r="B1079" s="139" t="s">
        <v>1382</v>
      </c>
      <c r="C1079" s="139" t="s">
        <v>1397</v>
      </c>
      <c r="D1079" s="139" t="s">
        <v>1398</v>
      </c>
      <c r="E1079" s="139" t="s">
        <v>1438</v>
      </c>
      <c r="F1079" s="139" t="s">
        <v>1400</v>
      </c>
      <c r="G1079" s="140">
        <v>-53220</v>
      </c>
      <c r="H1079" s="162">
        <v>17</v>
      </c>
      <c r="J1079" s="149"/>
      <c r="K1079" s="149"/>
    </row>
    <row r="1080" spans="1:11" ht="21" x14ac:dyDescent="0.2">
      <c r="A1080" s="139" t="s">
        <v>1118</v>
      </c>
      <c r="B1080" s="139" t="s">
        <v>1382</v>
      </c>
      <c r="C1080" s="139" t="s">
        <v>1449</v>
      </c>
      <c r="D1080" s="139" t="s">
        <v>1450</v>
      </c>
      <c r="E1080" s="139" t="s">
        <v>1438</v>
      </c>
      <c r="F1080" s="139" t="s">
        <v>1402</v>
      </c>
      <c r="G1080" s="140">
        <v>-69210</v>
      </c>
      <c r="J1080" s="149"/>
      <c r="K1080" s="149"/>
    </row>
    <row r="1081" spans="1:11" ht="21" x14ac:dyDescent="0.2">
      <c r="A1081" s="139" t="s">
        <v>1118</v>
      </c>
      <c r="B1081" s="139" t="s">
        <v>1382</v>
      </c>
      <c r="C1081" s="139" t="s">
        <v>1397</v>
      </c>
      <c r="D1081" s="139" t="s">
        <v>1398</v>
      </c>
      <c r="E1081" s="139" t="s">
        <v>1432</v>
      </c>
      <c r="F1081" s="139" t="s">
        <v>1400</v>
      </c>
      <c r="G1081" s="140">
        <v>-239458.14</v>
      </c>
      <c r="H1081" s="162">
        <v>17</v>
      </c>
      <c r="J1081" s="149"/>
      <c r="K1081" s="149"/>
    </row>
    <row r="1082" spans="1:11" ht="21" x14ac:dyDescent="0.2">
      <c r="A1082" s="139" t="s">
        <v>1118</v>
      </c>
      <c r="B1082" s="139" t="s">
        <v>1382</v>
      </c>
      <c r="C1082" s="139" t="s">
        <v>1449</v>
      </c>
      <c r="D1082" s="139" t="s">
        <v>1450</v>
      </c>
      <c r="E1082" s="139" t="s">
        <v>1432</v>
      </c>
      <c r="F1082" s="139" t="s">
        <v>1402</v>
      </c>
      <c r="G1082" s="140">
        <v>-889484.91</v>
      </c>
      <c r="J1082" s="149"/>
      <c r="K1082" s="149"/>
    </row>
    <row r="1083" spans="1:11" ht="21" x14ac:dyDescent="0.2">
      <c r="A1083" s="139" t="s">
        <v>1118</v>
      </c>
      <c r="B1083" s="139" t="s">
        <v>1382</v>
      </c>
      <c r="C1083" s="139" t="s">
        <v>1449</v>
      </c>
      <c r="D1083" s="139" t="s">
        <v>1457</v>
      </c>
      <c r="E1083" s="139" t="s">
        <v>1432</v>
      </c>
      <c r="F1083" s="139" t="s">
        <v>1402</v>
      </c>
      <c r="G1083" s="140">
        <v>-450236.71</v>
      </c>
      <c r="J1083" s="149"/>
      <c r="K1083" s="149"/>
    </row>
    <row r="1084" spans="1:11" ht="21" x14ac:dyDescent="0.2">
      <c r="A1084" s="139" t="s">
        <v>1118</v>
      </c>
      <c r="B1084" s="139" t="s">
        <v>1382</v>
      </c>
      <c r="C1084" s="139" t="s">
        <v>1401</v>
      </c>
      <c r="D1084" s="139" t="s">
        <v>1509</v>
      </c>
      <c r="E1084" s="139" t="s">
        <v>1432</v>
      </c>
      <c r="F1084" s="139" t="s">
        <v>1402</v>
      </c>
      <c r="G1084" s="140">
        <v>-96400</v>
      </c>
      <c r="J1084" s="149"/>
      <c r="K1084" s="149"/>
    </row>
    <row r="1085" spans="1:11" ht="21" x14ac:dyDescent="0.2">
      <c r="A1085" s="139" t="s">
        <v>1118</v>
      </c>
      <c r="B1085" s="139" t="s">
        <v>1382</v>
      </c>
      <c r="C1085" s="139" t="s">
        <v>1401</v>
      </c>
      <c r="D1085" s="139" t="s">
        <v>1499</v>
      </c>
      <c r="E1085" s="139" t="s">
        <v>1432</v>
      </c>
      <c r="F1085" s="139" t="s">
        <v>1402</v>
      </c>
      <c r="G1085" s="140">
        <v>-24000</v>
      </c>
      <c r="J1085" s="149"/>
      <c r="K1085" s="149"/>
    </row>
    <row r="1086" spans="1:11" ht="21" x14ac:dyDescent="0.2">
      <c r="A1086" s="139" t="s">
        <v>1118</v>
      </c>
      <c r="B1086" s="139" t="s">
        <v>1382</v>
      </c>
      <c r="C1086" s="139" t="s">
        <v>1401</v>
      </c>
      <c r="D1086" s="139" t="s">
        <v>1456</v>
      </c>
      <c r="E1086" s="139" t="s">
        <v>1434</v>
      </c>
      <c r="F1086" s="139" t="s">
        <v>1402</v>
      </c>
      <c r="G1086" s="140">
        <v>-15660</v>
      </c>
      <c r="J1086" s="149"/>
      <c r="K1086" s="149"/>
    </row>
    <row r="1087" spans="1:11" ht="21" x14ac:dyDescent="0.2">
      <c r="A1087" s="139" t="s">
        <v>1118</v>
      </c>
      <c r="B1087" s="139" t="s">
        <v>1382</v>
      </c>
      <c r="C1087" s="139" t="s">
        <v>1449</v>
      </c>
      <c r="D1087" s="139" t="s">
        <v>1450</v>
      </c>
      <c r="E1087" s="139" t="s">
        <v>1434</v>
      </c>
      <c r="F1087" s="139" t="s">
        <v>1402</v>
      </c>
      <c r="G1087" s="140">
        <v>-61819</v>
      </c>
      <c r="J1087" s="149"/>
      <c r="K1087" s="149"/>
    </row>
    <row r="1088" spans="1:11" hidden="1" x14ac:dyDescent="0.2">
      <c r="A1088" s="139" t="s">
        <v>196</v>
      </c>
      <c r="B1088" s="139" t="s">
        <v>1341</v>
      </c>
      <c r="C1088" s="139" t="s">
        <v>1397</v>
      </c>
      <c r="D1088" s="139" t="s">
        <v>1398</v>
      </c>
      <c r="E1088" s="139" t="s">
        <v>1399</v>
      </c>
      <c r="F1088" s="139" t="s">
        <v>1400</v>
      </c>
      <c r="G1088" s="140">
        <v>-2211275.75</v>
      </c>
      <c r="H1088" s="162">
        <v>17</v>
      </c>
      <c r="J1088" s="149"/>
      <c r="K1088" s="149"/>
    </row>
    <row r="1089" spans="1:11" hidden="1" x14ac:dyDescent="0.2">
      <c r="A1089" s="139" t="s">
        <v>196</v>
      </c>
      <c r="B1089" s="139" t="s">
        <v>1341</v>
      </c>
      <c r="C1089" s="139" t="s">
        <v>1453</v>
      </c>
      <c r="D1089" s="139" t="s">
        <v>1454</v>
      </c>
      <c r="E1089" s="139" t="s">
        <v>1399</v>
      </c>
      <c r="F1089" s="139" t="s">
        <v>1407</v>
      </c>
      <c r="G1089" s="140">
        <v>-440839.77</v>
      </c>
      <c r="J1089" s="149"/>
      <c r="K1089" s="149"/>
    </row>
    <row r="1090" spans="1:11" hidden="1" x14ac:dyDescent="0.2">
      <c r="A1090" s="139" t="s">
        <v>196</v>
      </c>
      <c r="B1090" s="139" t="s">
        <v>1341</v>
      </c>
      <c r="C1090" s="139" t="s">
        <v>1451</v>
      </c>
      <c r="D1090" s="139" t="s">
        <v>1450</v>
      </c>
      <c r="E1090" s="139" t="s">
        <v>1399</v>
      </c>
      <c r="F1090" s="139" t="s">
        <v>1402</v>
      </c>
      <c r="G1090" s="140">
        <v>-43604.58</v>
      </c>
      <c r="J1090" s="149"/>
      <c r="K1090" s="149"/>
    </row>
    <row r="1091" spans="1:11" hidden="1" x14ac:dyDescent="0.2">
      <c r="A1091" s="139" t="s">
        <v>196</v>
      </c>
      <c r="B1091" s="139" t="s">
        <v>1341</v>
      </c>
      <c r="C1091" s="139" t="s">
        <v>1449</v>
      </c>
      <c r="D1091" s="139" t="s">
        <v>1450</v>
      </c>
      <c r="E1091" s="139" t="s">
        <v>1399</v>
      </c>
      <c r="F1091" s="139" t="s">
        <v>1402</v>
      </c>
      <c r="G1091" s="140">
        <v>-221395513.53</v>
      </c>
      <c r="J1091" s="149"/>
      <c r="K1091" s="149"/>
    </row>
    <row r="1092" spans="1:11" hidden="1" x14ac:dyDescent="0.2">
      <c r="A1092" s="139" t="s">
        <v>196</v>
      </c>
      <c r="B1092" s="139" t="s">
        <v>1341</v>
      </c>
      <c r="C1092" s="139" t="s">
        <v>1401</v>
      </c>
      <c r="D1092" s="139" t="s">
        <v>1509</v>
      </c>
      <c r="E1092" s="139" t="s">
        <v>1399</v>
      </c>
      <c r="F1092" s="139" t="s">
        <v>1402</v>
      </c>
      <c r="G1092" s="140">
        <v>-852896.36</v>
      </c>
      <c r="J1092" s="149"/>
      <c r="K1092" s="149"/>
    </row>
    <row r="1093" spans="1:11" hidden="1" x14ac:dyDescent="0.2">
      <c r="A1093" s="139" t="s">
        <v>196</v>
      </c>
      <c r="B1093" s="139" t="s">
        <v>1341</v>
      </c>
      <c r="C1093" s="139" t="s">
        <v>1452</v>
      </c>
      <c r="D1093" s="139" t="s">
        <v>1510</v>
      </c>
      <c r="E1093" s="139" t="s">
        <v>1399</v>
      </c>
      <c r="F1093" s="139" t="s">
        <v>1407</v>
      </c>
      <c r="G1093" s="140">
        <v>-10272702.01</v>
      </c>
      <c r="J1093" s="149"/>
      <c r="K1093" s="149"/>
    </row>
    <row r="1094" spans="1:11" hidden="1" x14ac:dyDescent="0.2">
      <c r="A1094" s="139" t="s">
        <v>196</v>
      </c>
      <c r="B1094" s="139" t="s">
        <v>1341</v>
      </c>
      <c r="C1094" s="139" t="s">
        <v>1511</v>
      </c>
      <c r="D1094" s="139" t="s">
        <v>1512</v>
      </c>
      <c r="E1094" s="139" t="s">
        <v>1399</v>
      </c>
      <c r="F1094" s="139" t="s">
        <v>1407</v>
      </c>
      <c r="G1094" s="140">
        <v>-36375.01</v>
      </c>
      <c r="J1094" s="149"/>
      <c r="K1094" s="149"/>
    </row>
    <row r="1095" spans="1:11" hidden="1" x14ac:dyDescent="0.2">
      <c r="A1095" s="139" t="s">
        <v>196</v>
      </c>
      <c r="B1095" s="139" t="s">
        <v>1341</v>
      </c>
      <c r="C1095" s="139" t="s">
        <v>1397</v>
      </c>
      <c r="D1095" s="139" t="s">
        <v>1398</v>
      </c>
      <c r="E1095" s="139" t="s">
        <v>1404</v>
      </c>
      <c r="F1095" s="139" t="s">
        <v>1400</v>
      </c>
      <c r="G1095" s="140">
        <v>-19600</v>
      </c>
      <c r="H1095" s="162">
        <v>17</v>
      </c>
      <c r="J1095" s="149"/>
      <c r="K1095" s="149"/>
    </row>
    <row r="1096" spans="1:11" hidden="1" x14ac:dyDescent="0.2">
      <c r="A1096" s="139" t="s">
        <v>201</v>
      </c>
      <c r="B1096" s="139" t="s">
        <v>1341</v>
      </c>
      <c r="C1096" s="139" t="s">
        <v>1397</v>
      </c>
      <c r="D1096" s="139" t="s">
        <v>1398</v>
      </c>
      <c r="E1096" s="139" t="s">
        <v>1408</v>
      </c>
      <c r="F1096" s="139" t="s">
        <v>1400</v>
      </c>
      <c r="G1096" s="140">
        <v>-665394.56999999995</v>
      </c>
      <c r="H1096" s="162">
        <v>17</v>
      </c>
      <c r="J1096" s="149"/>
      <c r="K1096" s="149"/>
    </row>
    <row r="1097" spans="1:11" hidden="1" x14ac:dyDescent="0.2">
      <c r="A1097" s="139" t="s">
        <v>201</v>
      </c>
      <c r="B1097" s="139" t="s">
        <v>1341</v>
      </c>
      <c r="C1097" s="139" t="s">
        <v>1453</v>
      </c>
      <c r="D1097" s="139" t="s">
        <v>1454</v>
      </c>
      <c r="E1097" s="139" t="s">
        <v>1408</v>
      </c>
      <c r="F1097" s="139" t="s">
        <v>1407</v>
      </c>
      <c r="G1097" s="140">
        <v>-132590.23000000001</v>
      </c>
      <c r="J1097" s="149"/>
      <c r="K1097" s="149"/>
    </row>
    <row r="1098" spans="1:11" hidden="1" x14ac:dyDescent="0.2">
      <c r="A1098" s="139" t="s">
        <v>201</v>
      </c>
      <c r="B1098" s="139" t="s">
        <v>1341</v>
      </c>
      <c r="C1098" s="139" t="s">
        <v>1449</v>
      </c>
      <c r="D1098" s="139" t="s">
        <v>1450</v>
      </c>
      <c r="E1098" s="139" t="s">
        <v>1408</v>
      </c>
      <c r="F1098" s="139" t="s">
        <v>1402</v>
      </c>
      <c r="G1098" s="140">
        <v>-66400689.030000001</v>
      </c>
      <c r="J1098" s="149"/>
      <c r="K1098" s="149"/>
    </row>
    <row r="1099" spans="1:11" hidden="1" x14ac:dyDescent="0.2">
      <c r="A1099" s="139" t="s">
        <v>201</v>
      </c>
      <c r="B1099" s="139" t="s">
        <v>1341</v>
      </c>
      <c r="C1099" s="139" t="s">
        <v>1401</v>
      </c>
      <c r="D1099" s="139" t="s">
        <v>1509</v>
      </c>
      <c r="E1099" s="139" t="s">
        <v>1408</v>
      </c>
      <c r="F1099" s="139" t="s">
        <v>1402</v>
      </c>
      <c r="G1099" s="140">
        <v>-624638.91</v>
      </c>
      <c r="J1099" s="149"/>
      <c r="K1099" s="149"/>
    </row>
    <row r="1100" spans="1:11" hidden="1" x14ac:dyDescent="0.2">
      <c r="A1100" s="139" t="s">
        <v>201</v>
      </c>
      <c r="B1100" s="139" t="s">
        <v>1341</v>
      </c>
      <c r="C1100" s="139" t="s">
        <v>1452</v>
      </c>
      <c r="D1100" s="139" t="s">
        <v>1510</v>
      </c>
      <c r="E1100" s="139" t="s">
        <v>1408</v>
      </c>
      <c r="F1100" s="139" t="s">
        <v>1407</v>
      </c>
      <c r="G1100" s="140">
        <v>-3099890.59</v>
      </c>
      <c r="J1100" s="149"/>
      <c r="K1100" s="149"/>
    </row>
    <row r="1101" spans="1:11" hidden="1" x14ac:dyDescent="0.2">
      <c r="A1101" s="139" t="s">
        <v>201</v>
      </c>
      <c r="B1101" s="139" t="s">
        <v>1341</v>
      </c>
      <c r="C1101" s="139" t="s">
        <v>1511</v>
      </c>
      <c r="D1101" s="139" t="s">
        <v>1512</v>
      </c>
      <c r="E1101" s="139" t="s">
        <v>1408</v>
      </c>
      <c r="F1101" s="139" t="s">
        <v>1407</v>
      </c>
      <c r="G1101" s="140">
        <v>-10977.26</v>
      </c>
      <c r="J1101" s="149"/>
      <c r="K1101" s="149"/>
    </row>
    <row r="1102" spans="1:11" hidden="1" x14ac:dyDescent="0.2">
      <c r="A1102" s="139" t="s">
        <v>196</v>
      </c>
      <c r="B1102" s="139" t="s">
        <v>1341</v>
      </c>
      <c r="C1102" s="139" t="s">
        <v>1401</v>
      </c>
      <c r="D1102" s="139" t="s">
        <v>1509</v>
      </c>
      <c r="E1102" s="139" t="s">
        <v>1409</v>
      </c>
      <c r="F1102" s="139" t="s">
        <v>1402</v>
      </c>
      <c r="G1102" s="140">
        <v>-4014917.99</v>
      </c>
      <c r="J1102" s="149"/>
      <c r="K1102" s="149"/>
    </row>
    <row r="1103" spans="1:11" hidden="1" x14ac:dyDescent="0.2">
      <c r="A1103" s="139" t="s">
        <v>196</v>
      </c>
      <c r="B1103" s="139" t="s">
        <v>1341</v>
      </c>
      <c r="C1103" s="139" t="s">
        <v>1403</v>
      </c>
      <c r="D1103" s="139" t="s">
        <v>1509</v>
      </c>
      <c r="E1103" s="139" t="s">
        <v>1409</v>
      </c>
      <c r="F1103" s="139" t="s">
        <v>1402</v>
      </c>
      <c r="G1103" s="140">
        <v>-270623.43</v>
      </c>
      <c r="J1103" s="149"/>
      <c r="K1103" s="149"/>
    </row>
    <row r="1104" spans="1:11" hidden="1" x14ac:dyDescent="0.2">
      <c r="A1104" s="139" t="s">
        <v>1112</v>
      </c>
      <c r="B1104" s="139" t="s">
        <v>1341</v>
      </c>
      <c r="C1104" s="139" t="s">
        <v>1401</v>
      </c>
      <c r="D1104" s="139" t="s">
        <v>1509</v>
      </c>
      <c r="E1104" s="139" t="s">
        <v>1410</v>
      </c>
      <c r="F1104" s="139" t="s">
        <v>1402</v>
      </c>
      <c r="G1104" s="140">
        <v>-112973.6</v>
      </c>
      <c r="J1104" s="149"/>
      <c r="K1104" s="149"/>
    </row>
    <row r="1105" spans="1:11" hidden="1" x14ac:dyDescent="0.2">
      <c r="A1105" s="139" t="s">
        <v>1114</v>
      </c>
      <c r="B1105" s="139" t="s">
        <v>1341</v>
      </c>
      <c r="C1105" s="139" t="s">
        <v>1397</v>
      </c>
      <c r="D1105" s="139" t="s">
        <v>1412</v>
      </c>
      <c r="E1105" s="139" t="s">
        <v>1411</v>
      </c>
      <c r="F1105" s="139" t="s">
        <v>1400</v>
      </c>
      <c r="G1105" s="140">
        <v>-49168.77</v>
      </c>
      <c r="H1105" s="162">
        <v>17</v>
      </c>
      <c r="J1105" s="149"/>
      <c r="K1105" s="149"/>
    </row>
    <row r="1106" spans="1:11" hidden="1" x14ac:dyDescent="0.2">
      <c r="A1106" s="139" t="s">
        <v>1114</v>
      </c>
      <c r="B1106" s="139" t="s">
        <v>1341</v>
      </c>
      <c r="C1106" s="139" t="s">
        <v>1401</v>
      </c>
      <c r="D1106" s="139" t="s">
        <v>1509</v>
      </c>
      <c r="E1106" s="139" t="s">
        <v>1411</v>
      </c>
      <c r="F1106" s="139" t="s">
        <v>1402</v>
      </c>
      <c r="G1106" s="140">
        <v>-9508603.5700000003</v>
      </c>
      <c r="J1106" s="149"/>
      <c r="K1106" s="149"/>
    </row>
    <row r="1107" spans="1:11" hidden="1" x14ac:dyDescent="0.2">
      <c r="A1107" s="139" t="s">
        <v>1114</v>
      </c>
      <c r="B1107" s="139" t="s">
        <v>1341</v>
      </c>
      <c r="C1107" s="139" t="s">
        <v>1403</v>
      </c>
      <c r="D1107" s="139" t="s">
        <v>1509</v>
      </c>
      <c r="E1107" s="139" t="s">
        <v>1411</v>
      </c>
      <c r="F1107" s="139" t="s">
        <v>1402</v>
      </c>
      <c r="G1107" s="140">
        <v>-452454.89</v>
      </c>
      <c r="J1107" s="149"/>
      <c r="K1107" s="149"/>
    </row>
    <row r="1108" spans="1:11" hidden="1" x14ac:dyDescent="0.2">
      <c r="A1108" s="139" t="s">
        <v>1116</v>
      </c>
      <c r="B1108" s="139" t="s">
        <v>1341</v>
      </c>
      <c r="C1108" s="139" t="s">
        <v>1397</v>
      </c>
      <c r="D1108" s="139" t="s">
        <v>1398</v>
      </c>
      <c r="E1108" s="139" t="s">
        <v>1414</v>
      </c>
      <c r="F1108" s="139" t="s">
        <v>1400</v>
      </c>
      <c r="G1108" s="140">
        <v>-297876.53999999998</v>
      </c>
      <c r="H1108" s="162">
        <v>17</v>
      </c>
      <c r="J1108" s="149"/>
      <c r="K1108" s="149"/>
    </row>
    <row r="1109" spans="1:11" hidden="1" x14ac:dyDescent="0.2">
      <c r="A1109" s="139" t="s">
        <v>1116</v>
      </c>
      <c r="B1109" s="139" t="s">
        <v>1341</v>
      </c>
      <c r="C1109" s="139" t="s">
        <v>1401</v>
      </c>
      <c r="D1109" s="139" t="s">
        <v>1509</v>
      </c>
      <c r="E1109" s="139" t="s">
        <v>1414</v>
      </c>
      <c r="F1109" s="139" t="s">
        <v>1402</v>
      </c>
      <c r="G1109" s="140">
        <v>-991111.78</v>
      </c>
      <c r="J1109" s="149"/>
      <c r="K1109" s="149"/>
    </row>
    <row r="1110" spans="1:11" hidden="1" x14ac:dyDescent="0.2">
      <c r="A1110" s="139" t="s">
        <v>1117</v>
      </c>
      <c r="B1110" s="139" t="s">
        <v>1341</v>
      </c>
      <c r="C1110" s="139" t="s">
        <v>1397</v>
      </c>
      <c r="D1110" s="139" t="s">
        <v>1398</v>
      </c>
      <c r="E1110" s="139" t="s">
        <v>1415</v>
      </c>
      <c r="F1110" s="139" t="s">
        <v>1400</v>
      </c>
      <c r="G1110" s="140">
        <v>-359986.86</v>
      </c>
      <c r="H1110" s="162">
        <v>17</v>
      </c>
      <c r="J1110" s="149"/>
      <c r="K1110" s="149"/>
    </row>
    <row r="1111" spans="1:11" hidden="1" x14ac:dyDescent="0.2">
      <c r="A1111" s="139" t="s">
        <v>1117</v>
      </c>
      <c r="B1111" s="139" t="s">
        <v>1341</v>
      </c>
      <c r="C1111" s="139" t="s">
        <v>1397</v>
      </c>
      <c r="D1111" s="139" t="s">
        <v>1433</v>
      </c>
      <c r="E1111" s="139" t="s">
        <v>1415</v>
      </c>
      <c r="F1111" s="139" t="s">
        <v>1400</v>
      </c>
      <c r="G1111" s="140">
        <v>-4500</v>
      </c>
      <c r="H1111" s="162">
        <v>17</v>
      </c>
      <c r="J1111" s="149"/>
      <c r="K1111" s="149"/>
    </row>
    <row r="1112" spans="1:11" hidden="1" x14ac:dyDescent="0.2">
      <c r="A1112" s="139" t="s">
        <v>1117</v>
      </c>
      <c r="B1112" s="139" t="s">
        <v>1341</v>
      </c>
      <c r="C1112" s="139" t="s">
        <v>1416</v>
      </c>
      <c r="D1112" s="139" t="s">
        <v>1417</v>
      </c>
      <c r="E1112" s="139" t="s">
        <v>1415</v>
      </c>
      <c r="F1112" s="139" t="s">
        <v>1402</v>
      </c>
      <c r="G1112" s="140">
        <v>-1656902.28</v>
      </c>
      <c r="J1112" s="149"/>
      <c r="K1112" s="149"/>
    </row>
    <row r="1113" spans="1:11" hidden="1" x14ac:dyDescent="0.2">
      <c r="A1113" s="139" t="s">
        <v>1117</v>
      </c>
      <c r="B1113" s="139" t="s">
        <v>1341</v>
      </c>
      <c r="C1113" s="139" t="s">
        <v>1401</v>
      </c>
      <c r="D1113" s="139" t="s">
        <v>1418</v>
      </c>
      <c r="E1113" s="139" t="s">
        <v>1415</v>
      </c>
      <c r="F1113" s="139" t="s">
        <v>1402</v>
      </c>
      <c r="G1113" s="140">
        <v>-1104601.52</v>
      </c>
      <c r="J1113" s="149"/>
      <c r="K1113" s="149"/>
    </row>
    <row r="1114" spans="1:11" hidden="1" x14ac:dyDescent="0.2">
      <c r="A1114" s="139" t="s">
        <v>1117</v>
      </c>
      <c r="B1114" s="139" t="s">
        <v>1341</v>
      </c>
      <c r="C1114" s="139" t="s">
        <v>1449</v>
      </c>
      <c r="D1114" s="139" t="s">
        <v>1450</v>
      </c>
      <c r="E1114" s="139" t="s">
        <v>1415</v>
      </c>
      <c r="F1114" s="139" t="s">
        <v>1402</v>
      </c>
      <c r="G1114" s="140">
        <v>-102883.5</v>
      </c>
      <c r="J1114" s="149"/>
      <c r="K1114" s="149"/>
    </row>
    <row r="1115" spans="1:11" hidden="1" x14ac:dyDescent="0.2">
      <c r="A1115" s="139" t="s">
        <v>1117</v>
      </c>
      <c r="B1115" s="139" t="s">
        <v>1341</v>
      </c>
      <c r="C1115" s="139" t="s">
        <v>1401</v>
      </c>
      <c r="D1115" s="139" t="s">
        <v>1509</v>
      </c>
      <c r="E1115" s="139" t="s">
        <v>1415</v>
      </c>
      <c r="F1115" s="139" t="s">
        <v>1402</v>
      </c>
      <c r="G1115" s="140">
        <v>-2538394.3199999998</v>
      </c>
      <c r="J1115" s="149"/>
      <c r="K1115" s="149"/>
    </row>
    <row r="1116" spans="1:11" hidden="1" x14ac:dyDescent="0.2">
      <c r="A1116" s="139" t="s">
        <v>1117</v>
      </c>
      <c r="B1116" s="139" t="s">
        <v>1341</v>
      </c>
      <c r="C1116" s="139" t="s">
        <v>1401</v>
      </c>
      <c r="D1116" s="139" t="s">
        <v>1499</v>
      </c>
      <c r="E1116" s="139" t="s">
        <v>1415</v>
      </c>
      <c r="F1116" s="139" t="s">
        <v>1402</v>
      </c>
      <c r="G1116" s="140">
        <v>-73195.199999999997</v>
      </c>
      <c r="J1116" s="149"/>
      <c r="K1116" s="149"/>
    </row>
    <row r="1117" spans="1:11" hidden="1" x14ac:dyDescent="0.2">
      <c r="A1117" s="139" t="s">
        <v>1117</v>
      </c>
      <c r="B1117" s="139" t="s">
        <v>1341</v>
      </c>
      <c r="C1117" s="139" t="s">
        <v>1439</v>
      </c>
      <c r="D1117" s="139" t="s">
        <v>1520</v>
      </c>
      <c r="E1117" s="139" t="s">
        <v>1415</v>
      </c>
      <c r="F1117" s="139" t="s">
        <v>1407</v>
      </c>
      <c r="G1117" s="140">
        <v>-31824</v>
      </c>
      <c r="J1117" s="149"/>
      <c r="K1117" s="149"/>
    </row>
    <row r="1118" spans="1:11" hidden="1" x14ac:dyDescent="0.2">
      <c r="A1118" s="139" t="s">
        <v>1117</v>
      </c>
      <c r="B1118" s="139" t="s">
        <v>1341</v>
      </c>
      <c r="C1118" s="139" t="s">
        <v>1401</v>
      </c>
      <c r="D1118" s="139" t="s">
        <v>1499</v>
      </c>
      <c r="E1118" s="139" t="s">
        <v>1419</v>
      </c>
      <c r="F1118" s="139" t="s">
        <v>1402</v>
      </c>
      <c r="G1118" s="140">
        <v>-17468</v>
      </c>
      <c r="J1118" s="149"/>
      <c r="K1118" s="149"/>
    </row>
    <row r="1119" spans="1:11" hidden="1" x14ac:dyDescent="0.2">
      <c r="A1119" s="139" t="s">
        <v>962</v>
      </c>
      <c r="B1119" s="139" t="s">
        <v>1341</v>
      </c>
      <c r="C1119" s="139" t="s">
        <v>1449</v>
      </c>
      <c r="D1119" s="139" t="s">
        <v>1450</v>
      </c>
      <c r="E1119" s="139" t="s">
        <v>1440</v>
      </c>
      <c r="F1119" s="139" t="s">
        <v>1402</v>
      </c>
      <c r="G1119" s="140">
        <v>-16659.72</v>
      </c>
      <c r="J1119" s="149"/>
      <c r="K1119" s="149"/>
    </row>
    <row r="1120" spans="1:11" hidden="1" x14ac:dyDescent="0.2">
      <c r="A1120" s="139" t="s">
        <v>962</v>
      </c>
      <c r="B1120" s="139" t="s">
        <v>1341</v>
      </c>
      <c r="C1120" s="139" t="s">
        <v>1397</v>
      </c>
      <c r="D1120" s="139" t="s">
        <v>1398</v>
      </c>
      <c r="E1120" s="139" t="s">
        <v>1467</v>
      </c>
      <c r="F1120" s="139" t="s">
        <v>1400</v>
      </c>
      <c r="G1120" s="140">
        <v>-56240</v>
      </c>
      <c r="H1120" s="162">
        <v>17</v>
      </c>
      <c r="J1120" s="149"/>
      <c r="K1120" s="149"/>
    </row>
    <row r="1121" spans="1:11" hidden="1" x14ac:dyDescent="0.2">
      <c r="A1121" s="139" t="s">
        <v>962</v>
      </c>
      <c r="B1121" s="139" t="s">
        <v>1341</v>
      </c>
      <c r="C1121" s="139" t="s">
        <v>1449</v>
      </c>
      <c r="D1121" s="139" t="s">
        <v>1450</v>
      </c>
      <c r="E1121" s="139" t="s">
        <v>1423</v>
      </c>
      <c r="F1121" s="139" t="s">
        <v>1402</v>
      </c>
      <c r="G1121" s="140">
        <v>-1203985.1499999999</v>
      </c>
      <c r="J1121" s="149"/>
      <c r="K1121" s="149"/>
    </row>
    <row r="1122" spans="1:11" hidden="1" x14ac:dyDescent="0.2">
      <c r="A1122" s="139" t="s">
        <v>962</v>
      </c>
      <c r="B1122" s="139" t="s">
        <v>1341</v>
      </c>
      <c r="C1122" s="139" t="s">
        <v>1401</v>
      </c>
      <c r="D1122" s="139" t="s">
        <v>1509</v>
      </c>
      <c r="E1122" s="139" t="s">
        <v>1423</v>
      </c>
      <c r="F1122" s="139" t="s">
        <v>1402</v>
      </c>
      <c r="G1122" s="140">
        <v>-111453.07</v>
      </c>
      <c r="J1122" s="149"/>
      <c r="K1122" s="149"/>
    </row>
    <row r="1123" spans="1:11" hidden="1" x14ac:dyDescent="0.2">
      <c r="A1123" s="139" t="s">
        <v>962</v>
      </c>
      <c r="B1123" s="139" t="s">
        <v>1341</v>
      </c>
      <c r="C1123" s="139" t="s">
        <v>1397</v>
      </c>
      <c r="D1123" s="139" t="s">
        <v>1398</v>
      </c>
      <c r="E1123" s="139" t="s">
        <v>1424</v>
      </c>
      <c r="F1123" s="139" t="s">
        <v>1400</v>
      </c>
      <c r="G1123" s="140">
        <v>-130200</v>
      </c>
      <c r="H1123" s="162">
        <v>17</v>
      </c>
      <c r="J1123" s="149"/>
      <c r="K1123" s="149"/>
    </row>
    <row r="1124" spans="1:11" hidden="1" x14ac:dyDescent="0.2">
      <c r="A1124" s="139" t="s">
        <v>962</v>
      </c>
      <c r="B1124" s="139" t="s">
        <v>1341</v>
      </c>
      <c r="C1124" s="139" t="s">
        <v>1401</v>
      </c>
      <c r="D1124" s="139" t="s">
        <v>1509</v>
      </c>
      <c r="E1124" s="139" t="s">
        <v>1424</v>
      </c>
      <c r="F1124" s="139" t="s">
        <v>1402</v>
      </c>
      <c r="G1124" s="140">
        <v>-336485.58</v>
      </c>
      <c r="J1124" s="149"/>
      <c r="K1124" s="149"/>
    </row>
    <row r="1125" spans="1:11" hidden="1" x14ac:dyDescent="0.2">
      <c r="A1125" s="139" t="s">
        <v>964</v>
      </c>
      <c r="B1125" s="139" t="s">
        <v>1341</v>
      </c>
      <c r="C1125" s="139" t="s">
        <v>1397</v>
      </c>
      <c r="D1125" s="139" t="s">
        <v>1398</v>
      </c>
      <c r="E1125" s="139" t="s">
        <v>1425</v>
      </c>
      <c r="F1125" s="139" t="s">
        <v>1400</v>
      </c>
      <c r="G1125" s="140">
        <v>-130</v>
      </c>
      <c r="H1125" s="162">
        <v>17</v>
      </c>
      <c r="J1125" s="149"/>
      <c r="K1125" s="149"/>
    </row>
    <row r="1126" spans="1:11" hidden="1" x14ac:dyDescent="0.2">
      <c r="A1126" s="139" t="s">
        <v>964</v>
      </c>
      <c r="B1126" s="139" t="s">
        <v>1341</v>
      </c>
      <c r="C1126" s="139" t="s">
        <v>1401</v>
      </c>
      <c r="D1126" s="139" t="s">
        <v>1509</v>
      </c>
      <c r="E1126" s="139" t="s">
        <v>1425</v>
      </c>
      <c r="F1126" s="139" t="s">
        <v>1402</v>
      </c>
      <c r="G1126" s="140">
        <v>-1606305</v>
      </c>
      <c r="J1126" s="149"/>
      <c r="K1126" s="149"/>
    </row>
    <row r="1127" spans="1:11" hidden="1" x14ac:dyDescent="0.2">
      <c r="A1127" s="139" t="s">
        <v>964</v>
      </c>
      <c r="B1127" s="139" t="s">
        <v>1341</v>
      </c>
      <c r="C1127" s="139" t="s">
        <v>1397</v>
      </c>
      <c r="D1127" s="139" t="s">
        <v>1398</v>
      </c>
      <c r="E1127" s="139" t="s">
        <v>1469</v>
      </c>
      <c r="F1127" s="139" t="s">
        <v>1400</v>
      </c>
      <c r="G1127" s="140">
        <v>-721.17</v>
      </c>
      <c r="H1127" s="162">
        <v>17</v>
      </c>
      <c r="J1127" s="149"/>
      <c r="K1127" s="149"/>
    </row>
    <row r="1128" spans="1:11" hidden="1" x14ac:dyDescent="0.2">
      <c r="A1128" s="139" t="s">
        <v>964</v>
      </c>
      <c r="B1128" s="139" t="s">
        <v>1341</v>
      </c>
      <c r="C1128" s="139" t="s">
        <v>1397</v>
      </c>
      <c r="D1128" s="139" t="s">
        <v>1398</v>
      </c>
      <c r="E1128" s="139" t="s">
        <v>1427</v>
      </c>
      <c r="F1128" s="139" t="s">
        <v>1400</v>
      </c>
      <c r="G1128" s="140">
        <v>-5752.28</v>
      </c>
      <c r="H1128" s="162">
        <v>17</v>
      </c>
      <c r="J1128" s="149"/>
      <c r="K1128" s="149"/>
    </row>
    <row r="1129" spans="1:11" hidden="1" x14ac:dyDescent="0.2">
      <c r="A1129" s="139" t="s">
        <v>1118</v>
      </c>
      <c r="B1129" s="139" t="s">
        <v>1341</v>
      </c>
      <c r="C1129" s="139" t="s">
        <v>1397</v>
      </c>
      <c r="D1129" s="139" t="s">
        <v>1398</v>
      </c>
      <c r="E1129" s="139" t="s">
        <v>1428</v>
      </c>
      <c r="F1129" s="139" t="s">
        <v>1400</v>
      </c>
      <c r="G1129" s="140">
        <v>-656295.04</v>
      </c>
      <c r="H1129" s="162">
        <v>17</v>
      </c>
      <c r="J1129" s="149"/>
      <c r="K1129" s="149"/>
    </row>
    <row r="1130" spans="1:11" hidden="1" x14ac:dyDescent="0.2">
      <c r="A1130" s="139" t="s">
        <v>1118</v>
      </c>
      <c r="B1130" s="139" t="s">
        <v>1341</v>
      </c>
      <c r="C1130" s="139" t="s">
        <v>1397</v>
      </c>
      <c r="D1130" s="139" t="s">
        <v>1442</v>
      </c>
      <c r="E1130" s="139" t="s">
        <v>1428</v>
      </c>
      <c r="F1130" s="139" t="s">
        <v>1400</v>
      </c>
      <c r="G1130" s="140">
        <v>-830700</v>
      </c>
      <c r="H1130" s="162">
        <v>19</v>
      </c>
      <c r="J1130" s="149"/>
      <c r="K1130" s="149"/>
    </row>
    <row r="1131" spans="1:11" hidden="1" x14ac:dyDescent="0.2">
      <c r="A1131" s="139" t="s">
        <v>1118</v>
      </c>
      <c r="B1131" s="139" t="s">
        <v>1341</v>
      </c>
      <c r="C1131" s="139" t="s">
        <v>1449</v>
      </c>
      <c r="D1131" s="139" t="s">
        <v>1450</v>
      </c>
      <c r="E1131" s="139" t="s">
        <v>1428</v>
      </c>
      <c r="F1131" s="139" t="s">
        <v>1402</v>
      </c>
      <c r="G1131" s="140">
        <v>-22427311.460000001</v>
      </c>
      <c r="J1131" s="149"/>
      <c r="K1131" s="149"/>
    </row>
    <row r="1132" spans="1:11" hidden="1" x14ac:dyDescent="0.2">
      <c r="A1132" s="139" t="s">
        <v>1118</v>
      </c>
      <c r="B1132" s="139" t="s">
        <v>1341</v>
      </c>
      <c r="C1132" s="139" t="s">
        <v>1458</v>
      </c>
      <c r="D1132" s="139" t="s">
        <v>1509</v>
      </c>
      <c r="E1132" s="139" t="s">
        <v>1428</v>
      </c>
      <c r="F1132" s="139" t="s">
        <v>1407</v>
      </c>
      <c r="G1132" s="140">
        <v>-205200</v>
      </c>
      <c r="J1132" s="149"/>
      <c r="K1132" s="149"/>
    </row>
    <row r="1133" spans="1:11" hidden="1" x14ac:dyDescent="0.2">
      <c r="A1133" s="139" t="s">
        <v>1118</v>
      </c>
      <c r="B1133" s="139" t="s">
        <v>1341</v>
      </c>
      <c r="C1133" s="139" t="s">
        <v>1513</v>
      </c>
      <c r="D1133" s="139" t="s">
        <v>1509</v>
      </c>
      <c r="E1133" s="139" t="s">
        <v>1428</v>
      </c>
      <c r="F1133" s="139" t="s">
        <v>1407</v>
      </c>
      <c r="G1133" s="140">
        <v>-235540</v>
      </c>
      <c r="J1133" s="149"/>
      <c r="K1133" s="149"/>
    </row>
    <row r="1134" spans="1:11" hidden="1" x14ac:dyDescent="0.2">
      <c r="A1134" s="139" t="s">
        <v>1118</v>
      </c>
      <c r="B1134" s="139" t="s">
        <v>1341</v>
      </c>
      <c r="C1134" s="139" t="s">
        <v>1459</v>
      </c>
      <c r="D1134" s="139" t="s">
        <v>1509</v>
      </c>
      <c r="E1134" s="139" t="s">
        <v>1428</v>
      </c>
      <c r="F1134" s="139" t="s">
        <v>1407</v>
      </c>
      <c r="G1134" s="140">
        <v>-544800</v>
      </c>
      <c r="J1134" s="149"/>
      <c r="K1134" s="149"/>
    </row>
    <row r="1135" spans="1:11" x14ac:dyDescent="0.2">
      <c r="A1135" s="139" t="s">
        <v>1118</v>
      </c>
      <c r="B1135" s="139" t="s">
        <v>1341</v>
      </c>
      <c r="C1135" s="139" t="s">
        <v>1401</v>
      </c>
      <c r="D1135" s="139" t="s">
        <v>1509</v>
      </c>
      <c r="E1135" s="139" t="s">
        <v>1431</v>
      </c>
      <c r="F1135" s="139" t="s">
        <v>1402</v>
      </c>
      <c r="G1135" s="140">
        <v>-136201.19</v>
      </c>
      <c r="J1135" s="149"/>
      <c r="K1135" s="149"/>
    </row>
    <row r="1136" spans="1:11" x14ac:dyDescent="0.2">
      <c r="A1136" s="139" t="s">
        <v>1118</v>
      </c>
      <c r="B1136" s="139" t="s">
        <v>1341</v>
      </c>
      <c r="C1136" s="139" t="s">
        <v>1397</v>
      </c>
      <c r="D1136" s="139" t="s">
        <v>1398</v>
      </c>
      <c r="E1136" s="139" t="s">
        <v>1438</v>
      </c>
      <c r="F1136" s="139" t="s">
        <v>1400</v>
      </c>
      <c r="G1136" s="140">
        <v>-126240</v>
      </c>
      <c r="H1136" s="162">
        <v>17</v>
      </c>
      <c r="J1136" s="149"/>
      <c r="K1136" s="149"/>
    </row>
    <row r="1137" spans="1:11" x14ac:dyDescent="0.2">
      <c r="A1137" s="139" t="s">
        <v>1118</v>
      </c>
      <c r="B1137" s="139" t="s">
        <v>1341</v>
      </c>
      <c r="C1137" s="139" t="s">
        <v>1449</v>
      </c>
      <c r="D1137" s="139" t="s">
        <v>1450</v>
      </c>
      <c r="E1137" s="139" t="s">
        <v>1438</v>
      </c>
      <c r="F1137" s="139" t="s">
        <v>1402</v>
      </c>
      <c r="G1137" s="140">
        <v>-9000</v>
      </c>
      <c r="J1137" s="149"/>
      <c r="K1137" s="149"/>
    </row>
    <row r="1138" spans="1:11" x14ac:dyDescent="0.2">
      <c r="A1138" s="139" t="s">
        <v>1118</v>
      </c>
      <c r="B1138" s="139" t="s">
        <v>1341</v>
      </c>
      <c r="C1138" s="139" t="s">
        <v>1397</v>
      </c>
      <c r="D1138" s="139" t="s">
        <v>1398</v>
      </c>
      <c r="E1138" s="139" t="s">
        <v>1432</v>
      </c>
      <c r="F1138" s="139" t="s">
        <v>1400</v>
      </c>
      <c r="G1138" s="140">
        <v>-456437.8</v>
      </c>
      <c r="H1138" s="162">
        <v>17</v>
      </c>
      <c r="J1138" s="149"/>
      <c r="K1138" s="149"/>
    </row>
    <row r="1139" spans="1:11" x14ac:dyDescent="0.2">
      <c r="A1139" s="139" t="s">
        <v>1118</v>
      </c>
      <c r="B1139" s="139" t="s">
        <v>1341</v>
      </c>
      <c r="C1139" s="139" t="s">
        <v>1397</v>
      </c>
      <c r="D1139" s="139" t="s">
        <v>1429</v>
      </c>
      <c r="E1139" s="139" t="s">
        <v>1432</v>
      </c>
      <c r="F1139" s="139" t="s">
        <v>1400</v>
      </c>
      <c r="G1139" s="140">
        <v>-99123.82</v>
      </c>
      <c r="H1139" s="162">
        <v>17</v>
      </c>
      <c r="J1139" s="149"/>
      <c r="K1139" s="149"/>
    </row>
    <row r="1140" spans="1:11" x14ac:dyDescent="0.2">
      <c r="A1140" s="139" t="s">
        <v>1118</v>
      </c>
      <c r="B1140" s="139" t="s">
        <v>1341</v>
      </c>
      <c r="C1140" s="139" t="s">
        <v>1397</v>
      </c>
      <c r="D1140" s="139" t="s">
        <v>1433</v>
      </c>
      <c r="E1140" s="139" t="s">
        <v>1432</v>
      </c>
      <c r="F1140" s="139" t="s">
        <v>1400</v>
      </c>
      <c r="G1140" s="140">
        <v>-876.18</v>
      </c>
      <c r="H1140" s="162">
        <v>17</v>
      </c>
      <c r="J1140" s="149"/>
      <c r="K1140" s="149"/>
    </row>
    <row r="1141" spans="1:11" x14ac:dyDescent="0.2">
      <c r="A1141" s="139" t="s">
        <v>1118</v>
      </c>
      <c r="B1141" s="139" t="s">
        <v>1341</v>
      </c>
      <c r="C1141" s="139" t="s">
        <v>1449</v>
      </c>
      <c r="D1141" s="139" t="s">
        <v>1450</v>
      </c>
      <c r="E1141" s="139" t="s">
        <v>1432</v>
      </c>
      <c r="F1141" s="139" t="s">
        <v>1402</v>
      </c>
      <c r="G1141" s="140">
        <v>-74472</v>
      </c>
      <c r="J1141" s="149"/>
      <c r="K1141" s="149"/>
    </row>
    <row r="1142" spans="1:11" x14ac:dyDescent="0.2">
      <c r="A1142" s="139" t="s">
        <v>1118</v>
      </c>
      <c r="B1142" s="139" t="s">
        <v>1341</v>
      </c>
      <c r="C1142" s="139" t="s">
        <v>1449</v>
      </c>
      <c r="D1142" s="139" t="s">
        <v>1457</v>
      </c>
      <c r="E1142" s="139" t="s">
        <v>1432</v>
      </c>
      <c r="F1142" s="139" t="s">
        <v>1402</v>
      </c>
      <c r="G1142" s="140">
        <v>-420206.65</v>
      </c>
      <c r="J1142" s="149"/>
      <c r="K1142" s="149"/>
    </row>
    <row r="1143" spans="1:11" x14ac:dyDescent="0.2">
      <c r="A1143" s="139" t="s">
        <v>1118</v>
      </c>
      <c r="B1143" s="139" t="s">
        <v>1341</v>
      </c>
      <c r="C1143" s="139" t="s">
        <v>1401</v>
      </c>
      <c r="D1143" s="139" t="s">
        <v>1509</v>
      </c>
      <c r="E1143" s="139" t="s">
        <v>1432</v>
      </c>
      <c r="F1143" s="139" t="s">
        <v>1402</v>
      </c>
      <c r="G1143" s="140">
        <v>-90255</v>
      </c>
      <c r="J1143" s="149"/>
      <c r="K1143" s="149"/>
    </row>
    <row r="1144" spans="1:11" x14ac:dyDescent="0.2">
      <c r="A1144" s="139" t="s">
        <v>1118</v>
      </c>
      <c r="B1144" s="139" t="s">
        <v>1341</v>
      </c>
      <c r="C1144" s="139" t="s">
        <v>1401</v>
      </c>
      <c r="D1144" s="139" t="s">
        <v>1499</v>
      </c>
      <c r="E1144" s="139" t="s">
        <v>1432</v>
      </c>
      <c r="F1144" s="139" t="s">
        <v>1402</v>
      </c>
      <c r="G1144" s="140">
        <v>-50400.9</v>
      </c>
      <c r="J1144" s="149"/>
      <c r="K1144" s="149"/>
    </row>
    <row r="1145" spans="1:11" x14ac:dyDescent="0.2">
      <c r="A1145" s="139" t="s">
        <v>1118</v>
      </c>
      <c r="B1145" s="139" t="s">
        <v>1341</v>
      </c>
      <c r="C1145" s="139" t="s">
        <v>1449</v>
      </c>
      <c r="D1145" s="139" t="s">
        <v>1450</v>
      </c>
      <c r="E1145" s="139" t="s">
        <v>1434</v>
      </c>
      <c r="F1145" s="139" t="s">
        <v>1402</v>
      </c>
      <c r="G1145" s="140">
        <v>-106494</v>
      </c>
      <c r="J1145" s="149"/>
      <c r="K1145" s="149"/>
    </row>
    <row r="1146" spans="1:11" hidden="1" x14ac:dyDescent="0.2">
      <c r="A1146" s="139" t="s">
        <v>196</v>
      </c>
      <c r="B1146" s="139" t="s">
        <v>1342</v>
      </c>
      <c r="C1146" s="139" t="s">
        <v>1397</v>
      </c>
      <c r="D1146" s="139" t="s">
        <v>1398</v>
      </c>
      <c r="E1146" s="139" t="s">
        <v>1399</v>
      </c>
      <c r="F1146" s="139" t="s">
        <v>1400</v>
      </c>
      <c r="G1146" s="140">
        <v>-1259530.96</v>
      </c>
      <c r="H1146" s="162">
        <v>17</v>
      </c>
      <c r="J1146" s="149"/>
      <c r="K1146" s="149"/>
    </row>
    <row r="1147" spans="1:11" hidden="1" x14ac:dyDescent="0.2">
      <c r="A1147" s="139" t="s">
        <v>196</v>
      </c>
      <c r="B1147" s="139" t="s">
        <v>1342</v>
      </c>
      <c r="C1147" s="139" t="s">
        <v>1453</v>
      </c>
      <c r="D1147" s="139" t="s">
        <v>1454</v>
      </c>
      <c r="E1147" s="139" t="s">
        <v>1399</v>
      </c>
      <c r="F1147" s="139" t="s">
        <v>1407</v>
      </c>
      <c r="G1147" s="140">
        <v>-449117.38</v>
      </c>
      <c r="J1147" s="149"/>
      <c r="K1147" s="149"/>
    </row>
    <row r="1148" spans="1:11" hidden="1" x14ac:dyDescent="0.2">
      <c r="A1148" s="139" t="s">
        <v>196</v>
      </c>
      <c r="B1148" s="139" t="s">
        <v>1342</v>
      </c>
      <c r="C1148" s="139" t="s">
        <v>1451</v>
      </c>
      <c r="D1148" s="139" t="s">
        <v>1450</v>
      </c>
      <c r="E1148" s="139" t="s">
        <v>1399</v>
      </c>
      <c r="F1148" s="139" t="s">
        <v>1402</v>
      </c>
      <c r="G1148" s="140">
        <v>-22899.41</v>
      </c>
      <c r="J1148" s="149"/>
      <c r="K1148" s="149"/>
    </row>
    <row r="1149" spans="1:11" hidden="1" x14ac:dyDescent="0.2">
      <c r="A1149" s="139" t="s">
        <v>196</v>
      </c>
      <c r="B1149" s="139" t="s">
        <v>1342</v>
      </c>
      <c r="C1149" s="139" t="s">
        <v>1449</v>
      </c>
      <c r="D1149" s="139" t="s">
        <v>1450</v>
      </c>
      <c r="E1149" s="139" t="s">
        <v>1399</v>
      </c>
      <c r="F1149" s="139" t="s">
        <v>1402</v>
      </c>
      <c r="G1149" s="140">
        <v>-171173378.97</v>
      </c>
      <c r="J1149" s="149"/>
      <c r="K1149" s="149"/>
    </row>
    <row r="1150" spans="1:11" hidden="1" x14ac:dyDescent="0.2">
      <c r="A1150" s="139" t="s">
        <v>196</v>
      </c>
      <c r="B1150" s="139" t="s">
        <v>1342</v>
      </c>
      <c r="C1150" s="139" t="s">
        <v>1401</v>
      </c>
      <c r="D1150" s="139" t="s">
        <v>1509</v>
      </c>
      <c r="E1150" s="139" t="s">
        <v>1399</v>
      </c>
      <c r="F1150" s="139" t="s">
        <v>1402</v>
      </c>
      <c r="G1150" s="140">
        <v>-629530.96</v>
      </c>
      <c r="J1150" s="149"/>
      <c r="K1150" s="149"/>
    </row>
    <row r="1151" spans="1:11" hidden="1" x14ac:dyDescent="0.2">
      <c r="A1151" s="139" t="s">
        <v>196</v>
      </c>
      <c r="B1151" s="139" t="s">
        <v>1342</v>
      </c>
      <c r="C1151" s="139" t="s">
        <v>1452</v>
      </c>
      <c r="D1151" s="139" t="s">
        <v>1510</v>
      </c>
      <c r="E1151" s="139" t="s">
        <v>1399</v>
      </c>
      <c r="F1151" s="139" t="s">
        <v>1407</v>
      </c>
      <c r="G1151" s="140">
        <v>-8227630.5199999996</v>
      </c>
      <c r="J1151" s="149"/>
      <c r="K1151" s="149"/>
    </row>
    <row r="1152" spans="1:11" hidden="1" x14ac:dyDescent="0.2">
      <c r="A1152" s="139" t="s">
        <v>196</v>
      </c>
      <c r="B1152" s="139" t="s">
        <v>1342</v>
      </c>
      <c r="C1152" s="139" t="s">
        <v>1511</v>
      </c>
      <c r="D1152" s="139" t="s">
        <v>1512</v>
      </c>
      <c r="E1152" s="139" t="s">
        <v>1399</v>
      </c>
      <c r="F1152" s="139" t="s">
        <v>1407</v>
      </c>
      <c r="G1152" s="140">
        <v>-40000</v>
      </c>
      <c r="J1152" s="149"/>
      <c r="K1152" s="149"/>
    </row>
    <row r="1153" spans="1:11" hidden="1" x14ac:dyDescent="0.2">
      <c r="A1153" s="139" t="s">
        <v>196</v>
      </c>
      <c r="B1153" s="139" t="s">
        <v>1342</v>
      </c>
      <c r="C1153" s="139" t="s">
        <v>1397</v>
      </c>
      <c r="D1153" s="139" t="s">
        <v>1398</v>
      </c>
      <c r="E1153" s="139" t="s">
        <v>1404</v>
      </c>
      <c r="F1153" s="139" t="s">
        <v>1400</v>
      </c>
      <c r="G1153" s="140">
        <v>-8500</v>
      </c>
      <c r="H1153" s="162">
        <v>17</v>
      </c>
      <c r="J1153" s="149"/>
      <c r="K1153" s="149"/>
    </row>
    <row r="1154" spans="1:11" hidden="1" x14ac:dyDescent="0.2">
      <c r="A1154" s="139" t="s">
        <v>201</v>
      </c>
      <c r="B1154" s="139" t="s">
        <v>1342</v>
      </c>
      <c r="C1154" s="139" t="s">
        <v>1397</v>
      </c>
      <c r="D1154" s="139" t="s">
        <v>1398</v>
      </c>
      <c r="E1154" s="139" t="s">
        <v>1408</v>
      </c>
      <c r="F1154" s="139" t="s">
        <v>1400</v>
      </c>
      <c r="G1154" s="140">
        <v>-375469.99</v>
      </c>
      <c r="H1154" s="162">
        <v>17</v>
      </c>
      <c r="J1154" s="149"/>
      <c r="K1154" s="149"/>
    </row>
    <row r="1155" spans="1:11" hidden="1" x14ac:dyDescent="0.2">
      <c r="A1155" s="139" t="s">
        <v>201</v>
      </c>
      <c r="B1155" s="139" t="s">
        <v>1342</v>
      </c>
      <c r="C1155" s="139" t="s">
        <v>1453</v>
      </c>
      <c r="D1155" s="139" t="s">
        <v>1454</v>
      </c>
      <c r="E1155" s="139" t="s">
        <v>1408</v>
      </c>
      <c r="F1155" s="139" t="s">
        <v>1407</v>
      </c>
      <c r="G1155" s="140">
        <v>-134597.26999999999</v>
      </c>
      <c r="J1155" s="149"/>
      <c r="K1155" s="149"/>
    </row>
    <row r="1156" spans="1:11" hidden="1" x14ac:dyDescent="0.2">
      <c r="A1156" s="139" t="s">
        <v>201</v>
      </c>
      <c r="B1156" s="139" t="s">
        <v>1342</v>
      </c>
      <c r="C1156" s="139" t="s">
        <v>1449</v>
      </c>
      <c r="D1156" s="139" t="s">
        <v>1450</v>
      </c>
      <c r="E1156" s="139" t="s">
        <v>1408</v>
      </c>
      <c r="F1156" s="139" t="s">
        <v>1402</v>
      </c>
      <c r="G1156" s="140">
        <v>-51184905.289999999</v>
      </c>
      <c r="J1156" s="149"/>
      <c r="K1156" s="149"/>
    </row>
    <row r="1157" spans="1:11" hidden="1" x14ac:dyDescent="0.2">
      <c r="A1157" s="139" t="s">
        <v>201</v>
      </c>
      <c r="B1157" s="139" t="s">
        <v>1342</v>
      </c>
      <c r="C1157" s="139" t="s">
        <v>1401</v>
      </c>
      <c r="D1157" s="139" t="s">
        <v>1509</v>
      </c>
      <c r="E1157" s="139" t="s">
        <v>1408</v>
      </c>
      <c r="F1157" s="139" t="s">
        <v>1402</v>
      </c>
      <c r="G1157" s="140">
        <v>-378133.02</v>
      </c>
      <c r="J1157" s="149"/>
      <c r="K1157" s="149"/>
    </row>
    <row r="1158" spans="1:11" hidden="1" x14ac:dyDescent="0.2">
      <c r="A1158" s="139" t="s">
        <v>201</v>
      </c>
      <c r="B1158" s="139" t="s">
        <v>1342</v>
      </c>
      <c r="C1158" s="139" t="s">
        <v>1452</v>
      </c>
      <c r="D1158" s="139" t="s">
        <v>1510</v>
      </c>
      <c r="E1158" s="139" t="s">
        <v>1408</v>
      </c>
      <c r="F1158" s="139" t="s">
        <v>1407</v>
      </c>
      <c r="G1158" s="140">
        <v>-2473987.34</v>
      </c>
      <c r="J1158" s="149"/>
      <c r="K1158" s="149"/>
    </row>
    <row r="1159" spans="1:11" hidden="1" x14ac:dyDescent="0.2">
      <c r="A1159" s="139" t="s">
        <v>201</v>
      </c>
      <c r="B1159" s="139" t="s">
        <v>1342</v>
      </c>
      <c r="C1159" s="139" t="s">
        <v>1511</v>
      </c>
      <c r="D1159" s="139" t="s">
        <v>1512</v>
      </c>
      <c r="E1159" s="139" t="s">
        <v>1408</v>
      </c>
      <c r="F1159" s="139" t="s">
        <v>1407</v>
      </c>
      <c r="G1159" s="140">
        <v>-12056</v>
      </c>
      <c r="J1159" s="149"/>
      <c r="K1159" s="149"/>
    </row>
    <row r="1160" spans="1:11" hidden="1" x14ac:dyDescent="0.2">
      <c r="A1160" s="139" t="s">
        <v>196</v>
      </c>
      <c r="B1160" s="139" t="s">
        <v>1342</v>
      </c>
      <c r="C1160" s="139" t="s">
        <v>1401</v>
      </c>
      <c r="D1160" s="139" t="s">
        <v>1509</v>
      </c>
      <c r="E1160" s="139" t="s">
        <v>1409</v>
      </c>
      <c r="F1160" s="139" t="s">
        <v>1402</v>
      </c>
      <c r="G1160" s="140">
        <v>-2771441.1</v>
      </c>
      <c r="J1160" s="149"/>
      <c r="K1160" s="149"/>
    </row>
    <row r="1161" spans="1:11" hidden="1" x14ac:dyDescent="0.2">
      <c r="A1161" s="139" t="s">
        <v>196</v>
      </c>
      <c r="B1161" s="139" t="s">
        <v>1342</v>
      </c>
      <c r="C1161" s="139" t="s">
        <v>1403</v>
      </c>
      <c r="D1161" s="139" t="s">
        <v>1509</v>
      </c>
      <c r="E1161" s="139" t="s">
        <v>1409</v>
      </c>
      <c r="F1161" s="139" t="s">
        <v>1402</v>
      </c>
      <c r="G1161" s="140">
        <v>-331070.17</v>
      </c>
      <c r="J1161" s="149"/>
      <c r="K1161" s="149"/>
    </row>
    <row r="1162" spans="1:11" hidden="1" x14ac:dyDescent="0.2">
      <c r="A1162" s="139" t="s">
        <v>1112</v>
      </c>
      <c r="B1162" s="139" t="s">
        <v>1342</v>
      </c>
      <c r="C1162" s="139" t="s">
        <v>1401</v>
      </c>
      <c r="D1162" s="139" t="s">
        <v>1509</v>
      </c>
      <c r="E1162" s="139" t="s">
        <v>1410</v>
      </c>
      <c r="F1162" s="139" t="s">
        <v>1402</v>
      </c>
      <c r="G1162" s="140">
        <v>-58680</v>
      </c>
      <c r="J1162" s="149"/>
      <c r="K1162" s="149"/>
    </row>
    <row r="1163" spans="1:11" hidden="1" x14ac:dyDescent="0.2">
      <c r="A1163" s="139" t="s">
        <v>1114</v>
      </c>
      <c r="B1163" s="139" t="s">
        <v>1342</v>
      </c>
      <c r="C1163" s="139" t="s">
        <v>1397</v>
      </c>
      <c r="D1163" s="139" t="s">
        <v>1398</v>
      </c>
      <c r="E1163" s="139" t="s">
        <v>1411</v>
      </c>
      <c r="F1163" s="139" t="s">
        <v>1400</v>
      </c>
      <c r="G1163" s="140">
        <v>-0.02</v>
      </c>
      <c r="H1163" s="162">
        <v>17</v>
      </c>
      <c r="J1163" s="149"/>
      <c r="K1163" s="149"/>
    </row>
    <row r="1164" spans="1:11" hidden="1" x14ac:dyDescent="0.2">
      <c r="A1164" s="139" t="s">
        <v>1114</v>
      </c>
      <c r="B1164" s="139" t="s">
        <v>1342</v>
      </c>
      <c r="C1164" s="139" t="s">
        <v>1397</v>
      </c>
      <c r="D1164" s="139" t="s">
        <v>1412</v>
      </c>
      <c r="E1164" s="139" t="s">
        <v>1411</v>
      </c>
      <c r="F1164" s="139" t="s">
        <v>1400</v>
      </c>
      <c r="G1164" s="140">
        <v>-1204.82</v>
      </c>
      <c r="H1164" s="162">
        <v>17</v>
      </c>
      <c r="J1164" s="149"/>
      <c r="K1164" s="149"/>
    </row>
    <row r="1165" spans="1:11" hidden="1" x14ac:dyDescent="0.2">
      <c r="A1165" s="139" t="s">
        <v>1114</v>
      </c>
      <c r="B1165" s="139" t="s">
        <v>1342</v>
      </c>
      <c r="C1165" s="139" t="s">
        <v>1401</v>
      </c>
      <c r="D1165" s="139" t="s">
        <v>1509</v>
      </c>
      <c r="E1165" s="139" t="s">
        <v>1411</v>
      </c>
      <c r="F1165" s="139" t="s">
        <v>1402</v>
      </c>
      <c r="G1165" s="140">
        <v>-9708451.7899999991</v>
      </c>
      <c r="J1165" s="149"/>
      <c r="K1165" s="149"/>
    </row>
    <row r="1166" spans="1:11" hidden="1" x14ac:dyDescent="0.2">
      <c r="A1166" s="139" t="s">
        <v>1114</v>
      </c>
      <c r="B1166" s="139" t="s">
        <v>1342</v>
      </c>
      <c r="C1166" s="139" t="s">
        <v>1403</v>
      </c>
      <c r="D1166" s="139" t="s">
        <v>1509</v>
      </c>
      <c r="E1166" s="139" t="s">
        <v>1411</v>
      </c>
      <c r="F1166" s="139" t="s">
        <v>1402</v>
      </c>
      <c r="G1166" s="140">
        <v>-141907.84</v>
      </c>
      <c r="J1166" s="149"/>
      <c r="K1166" s="149"/>
    </row>
    <row r="1167" spans="1:11" hidden="1" x14ac:dyDescent="0.2">
      <c r="A1167" s="139" t="s">
        <v>1116</v>
      </c>
      <c r="B1167" s="139" t="s">
        <v>1342</v>
      </c>
      <c r="C1167" s="139" t="s">
        <v>1401</v>
      </c>
      <c r="D1167" s="139" t="s">
        <v>1509</v>
      </c>
      <c r="E1167" s="139" t="s">
        <v>1414</v>
      </c>
      <c r="F1167" s="139" t="s">
        <v>1402</v>
      </c>
      <c r="G1167" s="140">
        <v>-1573447.24</v>
      </c>
      <c r="J1167" s="149"/>
      <c r="K1167" s="149"/>
    </row>
    <row r="1168" spans="1:11" hidden="1" x14ac:dyDescent="0.2">
      <c r="A1168" s="139" t="s">
        <v>1117</v>
      </c>
      <c r="B1168" s="139" t="s">
        <v>1342</v>
      </c>
      <c r="C1168" s="139" t="s">
        <v>1397</v>
      </c>
      <c r="D1168" s="139" t="s">
        <v>1398</v>
      </c>
      <c r="E1168" s="139" t="s">
        <v>1415</v>
      </c>
      <c r="F1168" s="139" t="s">
        <v>1400</v>
      </c>
      <c r="G1168" s="140">
        <v>-174445.61</v>
      </c>
      <c r="H1168" s="162">
        <v>17</v>
      </c>
      <c r="J1168" s="149"/>
      <c r="K1168" s="149"/>
    </row>
    <row r="1169" spans="1:11" hidden="1" x14ac:dyDescent="0.2">
      <c r="A1169" s="139" t="s">
        <v>1117</v>
      </c>
      <c r="B1169" s="139" t="s">
        <v>1342</v>
      </c>
      <c r="C1169" s="139" t="s">
        <v>1397</v>
      </c>
      <c r="D1169" s="139" t="s">
        <v>1429</v>
      </c>
      <c r="E1169" s="139" t="s">
        <v>1415</v>
      </c>
      <c r="F1169" s="139" t="s">
        <v>1400</v>
      </c>
      <c r="G1169" s="140">
        <v>-17278</v>
      </c>
      <c r="H1169" s="162">
        <v>17</v>
      </c>
      <c r="J1169" s="149"/>
      <c r="K1169" s="149"/>
    </row>
    <row r="1170" spans="1:11" hidden="1" x14ac:dyDescent="0.2">
      <c r="A1170" s="139" t="s">
        <v>1117</v>
      </c>
      <c r="B1170" s="139" t="s">
        <v>1342</v>
      </c>
      <c r="C1170" s="139" t="s">
        <v>1416</v>
      </c>
      <c r="D1170" s="139" t="s">
        <v>1417</v>
      </c>
      <c r="E1170" s="139" t="s">
        <v>1415</v>
      </c>
      <c r="F1170" s="139" t="s">
        <v>1402</v>
      </c>
      <c r="G1170" s="140">
        <v>-1078334.3999999999</v>
      </c>
      <c r="J1170" s="149"/>
      <c r="K1170" s="149"/>
    </row>
    <row r="1171" spans="1:11" hidden="1" x14ac:dyDescent="0.2">
      <c r="A1171" s="139" t="s">
        <v>1117</v>
      </c>
      <c r="B1171" s="139" t="s">
        <v>1342</v>
      </c>
      <c r="C1171" s="139" t="s">
        <v>1401</v>
      </c>
      <c r="D1171" s="139" t="s">
        <v>1418</v>
      </c>
      <c r="E1171" s="139" t="s">
        <v>1415</v>
      </c>
      <c r="F1171" s="139" t="s">
        <v>1402</v>
      </c>
      <c r="G1171" s="140">
        <v>-718889.6</v>
      </c>
      <c r="J1171" s="149"/>
      <c r="K1171" s="149"/>
    </row>
    <row r="1172" spans="1:11" hidden="1" x14ac:dyDescent="0.2">
      <c r="A1172" s="139" t="s">
        <v>1117</v>
      </c>
      <c r="B1172" s="139" t="s">
        <v>1342</v>
      </c>
      <c r="C1172" s="139" t="s">
        <v>1449</v>
      </c>
      <c r="D1172" s="139" t="s">
        <v>1450</v>
      </c>
      <c r="E1172" s="139" t="s">
        <v>1415</v>
      </c>
      <c r="F1172" s="139" t="s">
        <v>1402</v>
      </c>
      <c r="G1172" s="140">
        <v>-323534.09999999998</v>
      </c>
      <c r="J1172" s="149"/>
      <c r="K1172" s="149"/>
    </row>
    <row r="1173" spans="1:11" hidden="1" x14ac:dyDescent="0.2">
      <c r="A1173" s="139" t="s">
        <v>1117</v>
      </c>
      <c r="B1173" s="139" t="s">
        <v>1342</v>
      </c>
      <c r="C1173" s="139" t="s">
        <v>1449</v>
      </c>
      <c r="D1173" s="139" t="s">
        <v>1457</v>
      </c>
      <c r="E1173" s="139" t="s">
        <v>1415</v>
      </c>
      <c r="F1173" s="139" t="s">
        <v>1402</v>
      </c>
      <c r="G1173" s="140">
        <v>-29793.29</v>
      </c>
      <c r="J1173" s="149"/>
      <c r="K1173" s="149"/>
    </row>
    <row r="1174" spans="1:11" hidden="1" x14ac:dyDescent="0.2">
      <c r="A1174" s="139" t="s">
        <v>1117</v>
      </c>
      <c r="B1174" s="139" t="s">
        <v>1342</v>
      </c>
      <c r="C1174" s="139" t="s">
        <v>1401</v>
      </c>
      <c r="D1174" s="139" t="s">
        <v>1509</v>
      </c>
      <c r="E1174" s="139" t="s">
        <v>1415</v>
      </c>
      <c r="F1174" s="139" t="s">
        <v>1402</v>
      </c>
      <c r="G1174" s="140">
        <v>-3102252.36</v>
      </c>
      <c r="J1174" s="149"/>
      <c r="K1174" s="149"/>
    </row>
    <row r="1175" spans="1:11" hidden="1" x14ac:dyDescent="0.2">
      <c r="A1175" s="139" t="s">
        <v>1117</v>
      </c>
      <c r="B1175" s="139" t="s">
        <v>1342</v>
      </c>
      <c r="C1175" s="139" t="s">
        <v>1401</v>
      </c>
      <c r="D1175" s="139" t="s">
        <v>1499</v>
      </c>
      <c r="E1175" s="139" t="s">
        <v>1415</v>
      </c>
      <c r="F1175" s="139" t="s">
        <v>1402</v>
      </c>
      <c r="G1175" s="140">
        <v>-73195.199999999997</v>
      </c>
      <c r="J1175" s="149"/>
      <c r="K1175" s="149"/>
    </row>
    <row r="1176" spans="1:11" hidden="1" x14ac:dyDescent="0.2">
      <c r="A1176" s="139" t="s">
        <v>1117</v>
      </c>
      <c r="B1176" s="139" t="s">
        <v>1342</v>
      </c>
      <c r="C1176" s="139" t="s">
        <v>1439</v>
      </c>
      <c r="D1176" s="139" t="s">
        <v>1520</v>
      </c>
      <c r="E1176" s="139" t="s">
        <v>1415</v>
      </c>
      <c r="F1176" s="139" t="s">
        <v>1407</v>
      </c>
      <c r="G1176" s="140">
        <v>-63648</v>
      </c>
      <c r="J1176" s="149"/>
      <c r="K1176" s="149"/>
    </row>
    <row r="1177" spans="1:11" hidden="1" x14ac:dyDescent="0.2">
      <c r="A1177" s="139" t="s">
        <v>1117</v>
      </c>
      <c r="B1177" s="139" t="s">
        <v>1342</v>
      </c>
      <c r="C1177" s="139" t="s">
        <v>1401</v>
      </c>
      <c r="D1177" s="139" t="s">
        <v>1509</v>
      </c>
      <c r="E1177" s="139" t="s">
        <v>1419</v>
      </c>
      <c r="F1177" s="139" t="s">
        <v>1402</v>
      </c>
      <c r="G1177" s="140">
        <v>-10762.59</v>
      </c>
      <c r="J1177" s="149"/>
      <c r="K1177" s="149"/>
    </row>
    <row r="1178" spans="1:11" hidden="1" x14ac:dyDescent="0.2">
      <c r="A1178" s="139" t="s">
        <v>1117</v>
      </c>
      <c r="B1178" s="139" t="s">
        <v>1342</v>
      </c>
      <c r="C1178" s="139" t="s">
        <v>1401</v>
      </c>
      <c r="D1178" s="139" t="s">
        <v>1499</v>
      </c>
      <c r="E1178" s="139" t="s">
        <v>1419</v>
      </c>
      <c r="F1178" s="139" t="s">
        <v>1402</v>
      </c>
      <c r="G1178" s="140">
        <v>-11440</v>
      </c>
      <c r="J1178" s="149"/>
      <c r="K1178" s="149"/>
    </row>
    <row r="1179" spans="1:11" hidden="1" x14ac:dyDescent="0.2">
      <c r="A1179" s="139" t="s">
        <v>962</v>
      </c>
      <c r="B1179" s="139" t="s">
        <v>1342</v>
      </c>
      <c r="C1179" s="139" t="s">
        <v>1449</v>
      </c>
      <c r="D1179" s="139" t="s">
        <v>1450</v>
      </c>
      <c r="E1179" s="139" t="s">
        <v>1440</v>
      </c>
      <c r="F1179" s="139" t="s">
        <v>1402</v>
      </c>
      <c r="G1179" s="140">
        <v>-17172.990000000002</v>
      </c>
      <c r="J1179" s="149"/>
      <c r="K1179" s="149"/>
    </row>
    <row r="1180" spans="1:11" hidden="1" x14ac:dyDescent="0.2">
      <c r="A1180" s="139" t="s">
        <v>962</v>
      </c>
      <c r="B1180" s="139" t="s">
        <v>1342</v>
      </c>
      <c r="C1180" s="139" t="s">
        <v>1449</v>
      </c>
      <c r="D1180" s="139" t="s">
        <v>1450</v>
      </c>
      <c r="E1180" s="139" t="s">
        <v>1423</v>
      </c>
      <c r="F1180" s="139" t="s">
        <v>1402</v>
      </c>
      <c r="G1180" s="140">
        <v>-1170189.69</v>
      </c>
      <c r="J1180" s="149"/>
      <c r="K1180" s="149"/>
    </row>
    <row r="1181" spans="1:11" hidden="1" x14ac:dyDescent="0.2">
      <c r="A1181" s="139" t="s">
        <v>962</v>
      </c>
      <c r="B1181" s="139" t="s">
        <v>1342</v>
      </c>
      <c r="C1181" s="139" t="s">
        <v>1401</v>
      </c>
      <c r="D1181" s="139" t="s">
        <v>1509</v>
      </c>
      <c r="E1181" s="139" t="s">
        <v>1423</v>
      </c>
      <c r="F1181" s="139" t="s">
        <v>1402</v>
      </c>
      <c r="G1181" s="140">
        <v>-309446.78000000003</v>
      </c>
      <c r="J1181" s="149"/>
      <c r="K1181" s="149"/>
    </row>
    <row r="1182" spans="1:11" hidden="1" x14ac:dyDescent="0.2">
      <c r="A1182" s="139" t="s">
        <v>962</v>
      </c>
      <c r="B1182" s="139" t="s">
        <v>1342</v>
      </c>
      <c r="C1182" s="139" t="s">
        <v>1397</v>
      </c>
      <c r="D1182" s="139" t="s">
        <v>1398</v>
      </c>
      <c r="E1182" s="139" t="s">
        <v>1424</v>
      </c>
      <c r="F1182" s="139" t="s">
        <v>1400</v>
      </c>
      <c r="G1182" s="140">
        <v>-322416.09999999998</v>
      </c>
      <c r="H1182" s="162">
        <v>17</v>
      </c>
      <c r="J1182" s="149"/>
      <c r="K1182" s="149"/>
    </row>
    <row r="1183" spans="1:11" hidden="1" x14ac:dyDescent="0.2">
      <c r="A1183" s="139" t="s">
        <v>962</v>
      </c>
      <c r="B1183" s="139" t="s">
        <v>1342</v>
      </c>
      <c r="C1183" s="139" t="s">
        <v>1401</v>
      </c>
      <c r="D1183" s="139" t="s">
        <v>1509</v>
      </c>
      <c r="E1183" s="139" t="s">
        <v>1424</v>
      </c>
      <c r="F1183" s="139" t="s">
        <v>1402</v>
      </c>
      <c r="G1183" s="140">
        <v>-405903.27</v>
      </c>
      <c r="J1183" s="149"/>
      <c r="K1183" s="149"/>
    </row>
    <row r="1184" spans="1:11" hidden="1" x14ac:dyDescent="0.2">
      <c r="A1184" s="139" t="s">
        <v>964</v>
      </c>
      <c r="B1184" s="139" t="s">
        <v>1342</v>
      </c>
      <c r="C1184" s="139" t="s">
        <v>1397</v>
      </c>
      <c r="D1184" s="139" t="s">
        <v>1398</v>
      </c>
      <c r="E1184" s="139" t="s">
        <v>1425</v>
      </c>
      <c r="F1184" s="139" t="s">
        <v>1400</v>
      </c>
      <c r="G1184" s="140">
        <v>-2015</v>
      </c>
      <c r="H1184" s="162">
        <v>17</v>
      </c>
      <c r="J1184" s="149"/>
      <c r="K1184" s="149"/>
    </row>
    <row r="1185" spans="1:11" hidden="1" x14ac:dyDescent="0.2">
      <c r="A1185" s="139" t="s">
        <v>964</v>
      </c>
      <c r="B1185" s="139" t="s">
        <v>1342</v>
      </c>
      <c r="C1185" s="139" t="s">
        <v>1401</v>
      </c>
      <c r="D1185" s="139" t="s">
        <v>1509</v>
      </c>
      <c r="E1185" s="139" t="s">
        <v>1425</v>
      </c>
      <c r="F1185" s="139" t="s">
        <v>1402</v>
      </c>
      <c r="G1185" s="140">
        <v>-2549198</v>
      </c>
      <c r="J1185" s="149"/>
      <c r="K1185" s="149"/>
    </row>
    <row r="1186" spans="1:11" hidden="1" x14ac:dyDescent="0.2">
      <c r="A1186" s="139" t="s">
        <v>964</v>
      </c>
      <c r="B1186" s="139" t="s">
        <v>1342</v>
      </c>
      <c r="C1186" s="139" t="s">
        <v>1397</v>
      </c>
      <c r="D1186" s="139" t="s">
        <v>1398</v>
      </c>
      <c r="E1186" s="139" t="s">
        <v>1443</v>
      </c>
      <c r="F1186" s="139" t="s">
        <v>1400</v>
      </c>
      <c r="G1186" s="140">
        <v>-1.86</v>
      </c>
      <c r="H1186" s="162">
        <v>17</v>
      </c>
      <c r="J1186" s="149"/>
      <c r="K1186" s="149"/>
    </row>
    <row r="1187" spans="1:11" hidden="1" x14ac:dyDescent="0.2">
      <c r="A1187" s="139" t="s">
        <v>964</v>
      </c>
      <c r="B1187" s="139" t="s">
        <v>1342</v>
      </c>
      <c r="C1187" s="139" t="s">
        <v>1397</v>
      </c>
      <c r="D1187" s="139" t="s">
        <v>1398</v>
      </c>
      <c r="E1187" s="139" t="s">
        <v>1469</v>
      </c>
      <c r="F1187" s="139" t="s">
        <v>1400</v>
      </c>
      <c r="G1187" s="140">
        <v>-860</v>
      </c>
      <c r="H1187" s="162">
        <v>17</v>
      </c>
      <c r="J1187" s="149"/>
      <c r="K1187" s="149"/>
    </row>
    <row r="1188" spans="1:11" hidden="1" x14ac:dyDescent="0.2">
      <c r="A1188" s="139" t="s">
        <v>964</v>
      </c>
      <c r="B1188" s="139" t="s">
        <v>1342</v>
      </c>
      <c r="C1188" s="139" t="s">
        <v>1397</v>
      </c>
      <c r="D1188" s="139" t="s">
        <v>1398</v>
      </c>
      <c r="E1188" s="139" t="s">
        <v>1427</v>
      </c>
      <c r="F1188" s="139" t="s">
        <v>1400</v>
      </c>
      <c r="G1188" s="140">
        <v>-644.65</v>
      </c>
      <c r="H1188" s="162">
        <v>17</v>
      </c>
      <c r="J1188" s="149"/>
      <c r="K1188" s="149"/>
    </row>
    <row r="1189" spans="1:11" hidden="1" x14ac:dyDescent="0.2">
      <c r="A1189" s="139" t="s">
        <v>1118</v>
      </c>
      <c r="B1189" s="139" t="s">
        <v>1342</v>
      </c>
      <c r="C1189" s="139" t="s">
        <v>1397</v>
      </c>
      <c r="D1189" s="139" t="s">
        <v>1398</v>
      </c>
      <c r="E1189" s="139" t="s">
        <v>1428</v>
      </c>
      <c r="F1189" s="139" t="s">
        <v>1400</v>
      </c>
      <c r="G1189" s="140">
        <v>-49880</v>
      </c>
      <c r="H1189" s="162">
        <v>17</v>
      </c>
      <c r="J1189" s="149"/>
      <c r="K1189" s="149"/>
    </row>
    <row r="1190" spans="1:11" hidden="1" x14ac:dyDescent="0.2">
      <c r="A1190" s="139" t="s">
        <v>1118</v>
      </c>
      <c r="B1190" s="139" t="s">
        <v>1342</v>
      </c>
      <c r="C1190" s="139" t="s">
        <v>1449</v>
      </c>
      <c r="D1190" s="139" t="s">
        <v>1450</v>
      </c>
      <c r="E1190" s="139" t="s">
        <v>1428</v>
      </c>
      <c r="F1190" s="139" t="s">
        <v>1402</v>
      </c>
      <c r="G1190" s="140">
        <v>-27310403.960000001</v>
      </c>
      <c r="J1190" s="149"/>
      <c r="K1190" s="149"/>
    </row>
    <row r="1191" spans="1:11" hidden="1" x14ac:dyDescent="0.2">
      <c r="A1191" s="139" t="s">
        <v>1118</v>
      </c>
      <c r="B1191" s="139" t="s">
        <v>1342</v>
      </c>
      <c r="C1191" s="139" t="s">
        <v>1458</v>
      </c>
      <c r="D1191" s="139" t="s">
        <v>1509</v>
      </c>
      <c r="E1191" s="139" t="s">
        <v>1428</v>
      </c>
      <c r="F1191" s="139" t="s">
        <v>1407</v>
      </c>
      <c r="G1191" s="140">
        <v>-514400</v>
      </c>
      <c r="J1191" s="149"/>
      <c r="K1191" s="149"/>
    </row>
    <row r="1192" spans="1:11" hidden="1" x14ac:dyDescent="0.2">
      <c r="A1192" s="139" t="s">
        <v>1118</v>
      </c>
      <c r="B1192" s="139" t="s">
        <v>1342</v>
      </c>
      <c r="C1192" s="139" t="s">
        <v>1513</v>
      </c>
      <c r="D1192" s="139" t="s">
        <v>1509</v>
      </c>
      <c r="E1192" s="139" t="s">
        <v>1428</v>
      </c>
      <c r="F1192" s="139" t="s">
        <v>1407</v>
      </c>
      <c r="G1192" s="140">
        <v>-156270</v>
      </c>
      <c r="J1192" s="149"/>
      <c r="K1192" s="149"/>
    </row>
    <row r="1193" spans="1:11" hidden="1" x14ac:dyDescent="0.2">
      <c r="A1193" s="139" t="s">
        <v>1118</v>
      </c>
      <c r="B1193" s="139" t="s">
        <v>1342</v>
      </c>
      <c r="C1193" s="139" t="s">
        <v>1459</v>
      </c>
      <c r="D1193" s="139" t="s">
        <v>1509</v>
      </c>
      <c r="E1193" s="139" t="s">
        <v>1428</v>
      </c>
      <c r="F1193" s="139" t="s">
        <v>1407</v>
      </c>
      <c r="G1193" s="140">
        <v>-250000</v>
      </c>
      <c r="J1193" s="149"/>
      <c r="K1193" s="149"/>
    </row>
    <row r="1194" spans="1:11" x14ac:dyDescent="0.2">
      <c r="A1194" s="139" t="s">
        <v>1118</v>
      </c>
      <c r="B1194" s="139" t="s">
        <v>1342</v>
      </c>
      <c r="C1194" s="139" t="s">
        <v>1397</v>
      </c>
      <c r="D1194" s="139" t="s">
        <v>1398</v>
      </c>
      <c r="E1194" s="139" t="s">
        <v>1430</v>
      </c>
      <c r="F1194" s="139" t="s">
        <v>1400</v>
      </c>
      <c r="G1194" s="140">
        <v>-22287</v>
      </c>
      <c r="H1194" s="162">
        <v>17</v>
      </c>
      <c r="J1194" s="149"/>
      <c r="K1194" s="149"/>
    </row>
    <row r="1195" spans="1:11" x14ac:dyDescent="0.2">
      <c r="A1195" s="139" t="s">
        <v>1118</v>
      </c>
      <c r="B1195" s="139" t="s">
        <v>1342</v>
      </c>
      <c r="C1195" s="139" t="s">
        <v>1401</v>
      </c>
      <c r="D1195" s="139" t="s">
        <v>1509</v>
      </c>
      <c r="E1195" s="139" t="s">
        <v>1431</v>
      </c>
      <c r="F1195" s="139" t="s">
        <v>1402</v>
      </c>
      <c r="G1195" s="140">
        <v>-91975</v>
      </c>
      <c r="J1195" s="149"/>
      <c r="K1195" s="149"/>
    </row>
    <row r="1196" spans="1:11" x14ac:dyDescent="0.2">
      <c r="A1196" s="139" t="s">
        <v>1118</v>
      </c>
      <c r="B1196" s="139" t="s">
        <v>1342</v>
      </c>
      <c r="C1196" s="139" t="s">
        <v>1449</v>
      </c>
      <c r="D1196" s="139" t="s">
        <v>1450</v>
      </c>
      <c r="E1196" s="139" t="s">
        <v>1438</v>
      </c>
      <c r="F1196" s="139" t="s">
        <v>1402</v>
      </c>
      <c r="G1196" s="140">
        <v>-58800</v>
      </c>
      <c r="J1196" s="149"/>
      <c r="K1196" s="149"/>
    </row>
    <row r="1197" spans="1:11" x14ac:dyDescent="0.2">
      <c r="A1197" s="139" t="s">
        <v>1118</v>
      </c>
      <c r="B1197" s="139" t="s">
        <v>1342</v>
      </c>
      <c r="C1197" s="139" t="s">
        <v>1513</v>
      </c>
      <c r="D1197" s="139" t="s">
        <v>1509</v>
      </c>
      <c r="E1197" s="139" t="s">
        <v>1438</v>
      </c>
      <c r="F1197" s="139" t="s">
        <v>1407</v>
      </c>
      <c r="G1197" s="140">
        <v>-1500</v>
      </c>
      <c r="J1197" s="149"/>
      <c r="K1197" s="149"/>
    </row>
    <row r="1198" spans="1:11" x14ac:dyDescent="0.2">
      <c r="A1198" s="139" t="s">
        <v>1118</v>
      </c>
      <c r="B1198" s="139" t="s">
        <v>1342</v>
      </c>
      <c r="C1198" s="139" t="s">
        <v>1397</v>
      </c>
      <c r="D1198" s="139" t="s">
        <v>1398</v>
      </c>
      <c r="E1198" s="139" t="s">
        <v>1432</v>
      </c>
      <c r="F1198" s="139" t="s">
        <v>1400</v>
      </c>
      <c r="G1198" s="140">
        <v>-149050</v>
      </c>
      <c r="H1198" s="162">
        <v>17</v>
      </c>
      <c r="J1198" s="149"/>
      <c r="K1198" s="149"/>
    </row>
    <row r="1199" spans="1:11" x14ac:dyDescent="0.2">
      <c r="A1199" s="139" t="s">
        <v>1118</v>
      </c>
      <c r="B1199" s="139" t="s">
        <v>1342</v>
      </c>
      <c r="C1199" s="139" t="s">
        <v>1449</v>
      </c>
      <c r="D1199" s="139" t="s">
        <v>1450</v>
      </c>
      <c r="E1199" s="139" t="s">
        <v>1432</v>
      </c>
      <c r="F1199" s="139" t="s">
        <v>1402</v>
      </c>
      <c r="G1199" s="140">
        <v>-2121260.2799999998</v>
      </c>
      <c r="J1199" s="149"/>
      <c r="K1199" s="149"/>
    </row>
    <row r="1200" spans="1:11" x14ac:dyDescent="0.2">
      <c r="A1200" s="139" t="s">
        <v>1118</v>
      </c>
      <c r="B1200" s="139" t="s">
        <v>1342</v>
      </c>
      <c r="C1200" s="139" t="s">
        <v>1449</v>
      </c>
      <c r="D1200" s="139" t="s">
        <v>1457</v>
      </c>
      <c r="E1200" s="139" t="s">
        <v>1432</v>
      </c>
      <c r="F1200" s="139" t="s">
        <v>1402</v>
      </c>
      <c r="G1200" s="140">
        <v>-430206.71</v>
      </c>
      <c r="J1200" s="149"/>
      <c r="K1200" s="149"/>
    </row>
    <row r="1201" spans="1:11" x14ac:dyDescent="0.2">
      <c r="A1201" s="139" t="s">
        <v>1118</v>
      </c>
      <c r="B1201" s="139" t="s">
        <v>1342</v>
      </c>
      <c r="C1201" s="139" t="s">
        <v>1401</v>
      </c>
      <c r="D1201" s="139" t="s">
        <v>1509</v>
      </c>
      <c r="E1201" s="139" t="s">
        <v>1432</v>
      </c>
      <c r="F1201" s="139" t="s">
        <v>1402</v>
      </c>
      <c r="G1201" s="140">
        <v>-50000</v>
      </c>
      <c r="J1201" s="149"/>
      <c r="K1201" s="149"/>
    </row>
    <row r="1202" spans="1:11" x14ac:dyDescent="0.2">
      <c r="A1202" s="139" t="s">
        <v>1118</v>
      </c>
      <c r="B1202" s="139" t="s">
        <v>1342</v>
      </c>
      <c r="C1202" s="139" t="s">
        <v>1513</v>
      </c>
      <c r="D1202" s="139" t="s">
        <v>1509</v>
      </c>
      <c r="E1202" s="139" t="s">
        <v>1432</v>
      </c>
      <c r="F1202" s="139" t="s">
        <v>1407</v>
      </c>
      <c r="G1202" s="140">
        <v>-4125</v>
      </c>
      <c r="J1202" s="149"/>
      <c r="K1202" s="149"/>
    </row>
    <row r="1203" spans="1:11" x14ac:dyDescent="0.2">
      <c r="A1203" s="139" t="s">
        <v>1118</v>
      </c>
      <c r="B1203" s="139" t="s">
        <v>1342</v>
      </c>
      <c r="C1203" s="139" t="s">
        <v>1401</v>
      </c>
      <c r="D1203" s="139" t="s">
        <v>1499</v>
      </c>
      <c r="E1203" s="139" t="s">
        <v>1432</v>
      </c>
      <c r="F1203" s="139" t="s">
        <v>1402</v>
      </c>
      <c r="G1203" s="140">
        <v>-32000</v>
      </c>
      <c r="J1203" s="149"/>
      <c r="K1203" s="149"/>
    </row>
    <row r="1204" spans="1:11" x14ac:dyDescent="0.2">
      <c r="A1204" s="139" t="s">
        <v>1118</v>
      </c>
      <c r="B1204" s="139" t="s">
        <v>1342</v>
      </c>
      <c r="C1204" s="139" t="s">
        <v>1397</v>
      </c>
      <c r="D1204" s="139" t="s">
        <v>1398</v>
      </c>
      <c r="E1204" s="139" t="s">
        <v>1473</v>
      </c>
      <c r="F1204" s="139" t="s">
        <v>1400</v>
      </c>
      <c r="G1204" s="140">
        <v>-144840</v>
      </c>
      <c r="H1204" s="162">
        <v>17</v>
      </c>
      <c r="J1204" s="149"/>
      <c r="K1204" s="149"/>
    </row>
    <row r="1205" spans="1:11" x14ac:dyDescent="0.2">
      <c r="A1205" s="139" t="s">
        <v>1118</v>
      </c>
      <c r="B1205" s="139" t="s">
        <v>1342</v>
      </c>
      <c r="C1205" s="139" t="s">
        <v>1397</v>
      </c>
      <c r="D1205" s="139" t="s">
        <v>1429</v>
      </c>
      <c r="E1205" s="139" t="s">
        <v>1473</v>
      </c>
      <c r="F1205" s="139" t="s">
        <v>1400</v>
      </c>
      <c r="G1205" s="140">
        <v>-104710.5</v>
      </c>
      <c r="H1205" s="162">
        <v>17</v>
      </c>
      <c r="J1205" s="149"/>
      <c r="K1205" s="149"/>
    </row>
    <row r="1206" spans="1:11" x14ac:dyDescent="0.2">
      <c r="A1206" s="139" t="s">
        <v>1118</v>
      </c>
      <c r="B1206" s="139" t="s">
        <v>1342</v>
      </c>
      <c r="C1206" s="139" t="s">
        <v>1449</v>
      </c>
      <c r="D1206" s="139" t="s">
        <v>1450</v>
      </c>
      <c r="E1206" s="139" t="s">
        <v>1434</v>
      </c>
      <c r="F1206" s="139" t="s">
        <v>1402</v>
      </c>
      <c r="G1206" s="140">
        <v>-96531</v>
      </c>
      <c r="J1206" s="149"/>
      <c r="K1206" s="149"/>
    </row>
    <row r="1207" spans="1:11" ht="21" hidden="1" x14ac:dyDescent="0.2">
      <c r="A1207" s="139" t="s">
        <v>196</v>
      </c>
      <c r="B1207" s="139" t="s">
        <v>1383</v>
      </c>
      <c r="C1207" s="139" t="s">
        <v>1397</v>
      </c>
      <c r="D1207" s="139" t="s">
        <v>1398</v>
      </c>
      <c r="E1207" s="139" t="s">
        <v>1399</v>
      </c>
      <c r="F1207" s="139" t="s">
        <v>1400</v>
      </c>
      <c r="G1207" s="140">
        <v>-789351.81</v>
      </c>
      <c r="H1207" s="162">
        <v>17</v>
      </c>
      <c r="J1207" s="149"/>
      <c r="K1207" s="149"/>
    </row>
    <row r="1208" spans="1:11" ht="21" hidden="1" x14ac:dyDescent="0.2">
      <c r="A1208" s="139" t="s">
        <v>196</v>
      </c>
      <c r="B1208" s="139" t="s">
        <v>1383</v>
      </c>
      <c r="C1208" s="139" t="s">
        <v>1453</v>
      </c>
      <c r="D1208" s="139" t="s">
        <v>1454</v>
      </c>
      <c r="E1208" s="139" t="s">
        <v>1399</v>
      </c>
      <c r="F1208" s="139" t="s">
        <v>1407</v>
      </c>
      <c r="G1208" s="140">
        <v>-406520.92</v>
      </c>
      <c r="J1208" s="149"/>
      <c r="K1208" s="149"/>
    </row>
    <row r="1209" spans="1:11" ht="21" hidden="1" x14ac:dyDescent="0.2">
      <c r="A1209" s="139" t="s">
        <v>196</v>
      </c>
      <c r="B1209" s="139" t="s">
        <v>1383</v>
      </c>
      <c r="C1209" s="139" t="s">
        <v>1449</v>
      </c>
      <c r="D1209" s="139" t="s">
        <v>1450</v>
      </c>
      <c r="E1209" s="139" t="s">
        <v>1399</v>
      </c>
      <c r="F1209" s="139" t="s">
        <v>1402</v>
      </c>
      <c r="G1209" s="140">
        <v>-163142209.84999999</v>
      </c>
      <c r="J1209" s="149"/>
      <c r="K1209" s="149"/>
    </row>
    <row r="1210" spans="1:11" ht="21" hidden="1" x14ac:dyDescent="0.2">
      <c r="A1210" s="139" t="s">
        <v>196</v>
      </c>
      <c r="B1210" s="139" t="s">
        <v>1383</v>
      </c>
      <c r="C1210" s="139" t="s">
        <v>1449</v>
      </c>
      <c r="D1210" s="139" t="s">
        <v>1457</v>
      </c>
      <c r="E1210" s="139" t="s">
        <v>1399</v>
      </c>
      <c r="F1210" s="139" t="s">
        <v>1402</v>
      </c>
      <c r="G1210" s="140">
        <v>-142968.32000000001</v>
      </c>
      <c r="J1210" s="149"/>
      <c r="K1210" s="149"/>
    </row>
    <row r="1211" spans="1:11" ht="21" hidden="1" x14ac:dyDescent="0.2">
      <c r="A1211" s="139" t="s">
        <v>196</v>
      </c>
      <c r="B1211" s="139" t="s">
        <v>1383</v>
      </c>
      <c r="C1211" s="139" t="s">
        <v>1401</v>
      </c>
      <c r="D1211" s="139" t="s">
        <v>1509</v>
      </c>
      <c r="E1211" s="139" t="s">
        <v>1399</v>
      </c>
      <c r="F1211" s="139" t="s">
        <v>1402</v>
      </c>
      <c r="G1211" s="140">
        <v>-712766.15</v>
      </c>
      <c r="J1211" s="149"/>
      <c r="K1211" s="149"/>
    </row>
    <row r="1212" spans="1:11" ht="21" hidden="1" x14ac:dyDescent="0.2">
      <c r="A1212" s="139" t="s">
        <v>196</v>
      </c>
      <c r="B1212" s="139" t="s">
        <v>1383</v>
      </c>
      <c r="C1212" s="139" t="s">
        <v>1452</v>
      </c>
      <c r="D1212" s="139" t="s">
        <v>1510</v>
      </c>
      <c r="E1212" s="139" t="s">
        <v>1399</v>
      </c>
      <c r="F1212" s="139" t="s">
        <v>1407</v>
      </c>
      <c r="G1212" s="140">
        <v>-7657401.8200000003</v>
      </c>
      <c r="J1212" s="149"/>
      <c r="K1212" s="149"/>
    </row>
    <row r="1213" spans="1:11" ht="21" hidden="1" x14ac:dyDescent="0.2">
      <c r="A1213" s="139" t="s">
        <v>196</v>
      </c>
      <c r="B1213" s="139" t="s">
        <v>1383</v>
      </c>
      <c r="C1213" s="139" t="s">
        <v>1511</v>
      </c>
      <c r="D1213" s="139" t="s">
        <v>1512</v>
      </c>
      <c r="E1213" s="139" t="s">
        <v>1399</v>
      </c>
      <c r="F1213" s="139" t="s">
        <v>1407</v>
      </c>
      <c r="G1213" s="140">
        <v>-31359.88</v>
      </c>
      <c r="J1213" s="149"/>
      <c r="K1213" s="149"/>
    </row>
    <row r="1214" spans="1:11" ht="21" hidden="1" x14ac:dyDescent="0.2">
      <c r="A1214" s="139" t="s">
        <v>196</v>
      </c>
      <c r="B1214" s="139" t="s">
        <v>1383</v>
      </c>
      <c r="C1214" s="139" t="s">
        <v>1397</v>
      </c>
      <c r="D1214" s="139" t="s">
        <v>1398</v>
      </c>
      <c r="E1214" s="139" t="s">
        <v>1404</v>
      </c>
      <c r="F1214" s="139" t="s">
        <v>1400</v>
      </c>
      <c r="G1214" s="140">
        <v>-8600</v>
      </c>
      <c r="H1214" s="162">
        <v>17</v>
      </c>
      <c r="J1214" s="149"/>
      <c r="K1214" s="149"/>
    </row>
    <row r="1215" spans="1:11" ht="21" hidden="1" x14ac:dyDescent="0.2">
      <c r="A1215" s="139" t="s">
        <v>201</v>
      </c>
      <c r="B1215" s="139" t="s">
        <v>1383</v>
      </c>
      <c r="C1215" s="139" t="s">
        <v>1397</v>
      </c>
      <c r="D1215" s="139" t="s">
        <v>1398</v>
      </c>
      <c r="E1215" s="139" t="s">
        <v>1408</v>
      </c>
      <c r="F1215" s="139" t="s">
        <v>1400</v>
      </c>
      <c r="G1215" s="140">
        <v>-223841.11</v>
      </c>
      <c r="H1215" s="162">
        <v>17</v>
      </c>
      <c r="J1215" s="149"/>
      <c r="K1215" s="149"/>
    </row>
    <row r="1216" spans="1:11" ht="21" hidden="1" x14ac:dyDescent="0.2">
      <c r="A1216" s="139" t="s">
        <v>201</v>
      </c>
      <c r="B1216" s="139" t="s">
        <v>1383</v>
      </c>
      <c r="C1216" s="139" t="s">
        <v>1453</v>
      </c>
      <c r="D1216" s="139" t="s">
        <v>1454</v>
      </c>
      <c r="E1216" s="139" t="s">
        <v>1408</v>
      </c>
      <c r="F1216" s="139" t="s">
        <v>1407</v>
      </c>
      <c r="G1216" s="140">
        <v>-121957.37</v>
      </c>
      <c r="J1216" s="149"/>
      <c r="K1216" s="149"/>
    </row>
    <row r="1217" spans="1:11" ht="21" hidden="1" x14ac:dyDescent="0.2">
      <c r="A1217" s="139" t="s">
        <v>201</v>
      </c>
      <c r="B1217" s="139" t="s">
        <v>1383</v>
      </c>
      <c r="C1217" s="139" t="s">
        <v>1449</v>
      </c>
      <c r="D1217" s="139" t="s">
        <v>1450</v>
      </c>
      <c r="E1217" s="139" t="s">
        <v>1408</v>
      </c>
      <c r="F1217" s="139" t="s">
        <v>1402</v>
      </c>
      <c r="G1217" s="140">
        <v>-48644082.460000001</v>
      </c>
      <c r="J1217" s="149"/>
      <c r="K1217" s="149"/>
    </row>
    <row r="1218" spans="1:11" ht="21" hidden="1" x14ac:dyDescent="0.2">
      <c r="A1218" s="139" t="s">
        <v>201</v>
      </c>
      <c r="B1218" s="139" t="s">
        <v>1383</v>
      </c>
      <c r="C1218" s="139" t="s">
        <v>1449</v>
      </c>
      <c r="D1218" s="139" t="s">
        <v>1457</v>
      </c>
      <c r="E1218" s="139" t="s">
        <v>1408</v>
      </c>
      <c r="F1218" s="139" t="s">
        <v>1402</v>
      </c>
      <c r="G1218" s="140">
        <v>-42704.83</v>
      </c>
      <c r="J1218" s="149"/>
      <c r="K1218" s="149"/>
    </row>
    <row r="1219" spans="1:11" ht="21" hidden="1" x14ac:dyDescent="0.2">
      <c r="A1219" s="139" t="s">
        <v>201</v>
      </c>
      <c r="B1219" s="139" t="s">
        <v>1383</v>
      </c>
      <c r="C1219" s="139" t="s">
        <v>1401</v>
      </c>
      <c r="D1219" s="139" t="s">
        <v>1509</v>
      </c>
      <c r="E1219" s="139" t="s">
        <v>1408</v>
      </c>
      <c r="F1219" s="139" t="s">
        <v>1402</v>
      </c>
      <c r="G1219" s="140">
        <v>-319632.33</v>
      </c>
      <c r="J1219" s="149"/>
      <c r="K1219" s="149"/>
    </row>
    <row r="1220" spans="1:11" ht="21" hidden="1" x14ac:dyDescent="0.2">
      <c r="A1220" s="139" t="s">
        <v>201</v>
      </c>
      <c r="B1220" s="139" t="s">
        <v>1383</v>
      </c>
      <c r="C1220" s="139" t="s">
        <v>1452</v>
      </c>
      <c r="D1220" s="139" t="s">
        <v>1510</v>
      </c>
      <c r="E1220" s="139" t="s">
        <v>1408</v>
      </c>
      <c r="F1220" s="139" t="s">
        <v>1407</v>
      </c>
      <c r="G1220" s="140">
        <v>-2303266.16</v>
      </c>
      <c r="J1220" s="149"/>
      <c r="K1220" s="149"/>
    </row>
    <row r="1221" spans="1:11" ht="21" hidden="1" x14ac:dyDescent="0.2">
      <c r="A1221" s="139" t="s">
        <v>201</v>
      </c>
      <c r="B1221" s="139" t="s">
        <v>1383</v>
      </c>
      <c r="C1221" s="139" t="s">
        <v>1511</v>
      </c>
      <c r="D1221" s="139" t="s">
        <v>1512</v>
      </c>
      <c r="E1221" s="139" t="s">
        <v>1408</v>
      </c>
      <c r="F1221" s="139" t="s">
        <v>1407</v>
      </c>
      <c r="G1221" s="140">
        <v>-17499.240000000002</v>
      </c>
      <c r="J1221" s="149"/>
      <c r="K1221" s="149"/>
    </row>
    <row r="1222" spans="1:11" ht="21" hidden="1" x14ac:dyDescent="0.2">
      <c r="A1222" s="139" t="s">
        <v>196</v>
      </c>
      <c r="B1222" s="139" t="s">
        <v>1383</v>
      </c>
      <c r="C1222" s="139" t="s">
        <v>1401</v>
      </c>
      <c r="D1222" s="139" t="s">
        <v>1509</v>
      </c>
      <c r="E1222" s="139" t="s">
        <v>1409</v>
      </c>
      <c r="F1222" s="139" t="s">
        <v>1402</v>
      </c>
      <c r="G1222" s="140">
        <v>-2223031.5699999998</v>
      </c>
      <c r="J1222" s="149"/>
      <c r="K1222" s="149"/>
    </row>
    <row r="1223" spans="1:11" ht="21" hidden="1" x14ac:dyDescent="0.2">
      <c r="A1223" s="139" t="s">
        <v>196</v>
      </c>
      <c r="B1223" s="139" t="s">
        <v>1383</v>
      </c>
      <c r="C1223" s="139" t="s">
        <v>1403</v>
      </c>
      <c r="D1223" s="139" t="s">
        <v>1509</v>
      </c>
      <c r="E1223" s="139" t="s">
        <v>1409</v>
      </c>
      <c r="F1223" s="139" t="s">
        <v>1402</v>
      </c>
      <c r="G1223" s="140">
        <v>-177449.38</v>
      </c>
      <c r="J1223" s="149"/>
      <c r="K1223" s="149"/>
    </row>
    <row r="1224" spans="1:11" ht="21" hidden="1" x14ac:dyDescent="0.2">
      <c r="A1224" s="139" t="s">
        <v>1112</v>
      </c>
      <c r="B1224" s="139" t="s">
        <v>1383</v>
      </c>
      <c r="C1224" s="139" t="s">
        <v>1401</v>
      </c>
      <c r="D1224" s="139" t="s">
        <v>1509</v>
      </c>
      <c r="E1224" s="139" t="s">
        <v>1410</v>
      </c>
      <c r="F1224" s="139" t="s">
        <v>1402</v>
      </c>
      <c r="G1224" s="140">
        <v>-70080.240000000005</v>
      </c>
      <c r="J1224" s="149"/>
      <c r="K1224" s="149"/>
    </row>
    <row r="1225" spans="1:11" ht="21" hidden="1" x14ac:dyDescent="0.2">
      <c r="A1225" s="139" t="s">
        <v>1114</v>
      </c>
      <c r="B1225" s="139" t="s">
        <v>1383</v>
      </c>
      <c r="C1225" s="139" t="s">
        <v>1397</v>
      </c>
      <c r="D1225" s="139" t="s">
        <v>1398</v>
      </c>
      <c r="E1225" s="139" t="s">
        <v>1411</v>
      </c>
      <c r="F1225" s="139" t="s">
        <v>1400</v>
      </c>
      <c r="G1225" s="140">
        <v>-95040.22</v>
      </c>
      <c r="H1225" s="162">
        <v>17</v>
      </c>
      <c r="J1225" s="149"/>
      <c r="K1225" s="149"/>
    </row>
    <row r="1226" spans="1:11" ht="21" hidden="1" x14ac:dyDescent="0.2">
      <c r="A1226" s="139" t="s">
        <v>1114</v>
      </c>
      <c r="B1226" s="139" t="s">
        <v>1383</v>
      </c>
      <c r="C1226" s="139" t="s">
        <v>1397</v>
      </c>
      <c r="D1226" s="139" t="s">
        <v>1412</v>
      </c>
      <c r="E1226" s="139" t="s">
        <v>1411</v>
      </c>
      <c r="F1226" s="139" t="s">
        <v>1400</v>
      </c>
      <c r="G1226" s="140">
        <v>-26629.65</v>
      </c>
      <c r="H1226" s="162">
        <v>17</v>
      </c>
      <c r="J1226" s="149"/>
      <c r="K1226" s="149"/>
    </row>
    <row r="1227" spans="1:11" ht="21" hidden="1" x14ac:dyDescent="0.2">
      <c r="A1227" s="139" t="s">
        <v>1114</v>
      </c>
      <c r="B1227" s="139" t="s">
        <v>1383</v>
      </c>
      <c r="C1227" s="139" t="s">
        <v>1397</v>
      </c>
      <c r="D1227" s="139" t="s">
        <v>1433</v>
      </c>
      <c r="E1227" s="139" t="s">
        <v>1411</v>
      </c>
      <c r="F1227" s="139" t="s">
        <v>1400</v>
      </c>
      <c r="G1227" s="140">
        <v>-12013.45</v>
      </c>
      <c r="H1227" s="162">
        <v>17</v>
      </c>
      <c r="J1227" s="149"/>
      <c r="K1227" s="149"/>
    </row>
    <row r="1228" spans="1:11" ht="21" hidden="1" x14ac:dyDescent="0.2">
      <c r="A1228" s="139" t="s">
        <v>1114</v>
      </c>
      <c r="B1228" s="139" t="s">
        <v>1383</v>
      </c>
      <c r="C1228" s="139" t="s">
        <v>1401</v>
      </c>
      <c r="D1228" s="139" t="s">
        <v>1509</v>
      </c>
      <c r="E1228" s="139" t="s">
        <v>1411</v>
      </c>
      <c r="F1228" s="139" t="s">
        <v>1402</v>
      </c>
      <c r="G1228" s="140">
        <v>-12272586.68</v>
      </c>
      <c r="J1228" s="149"/>
      <c r="K1228" s="149"/>
    </row>
    <row r="1229" spans="1:11" ht="21" hidden="1" x14ac:dyDescent="0.2">
      <c r="A1229" s="139" t="s">
        <v>1114</v>
      </c>
      <c r="B1229" s="139" t="s">
        <v>1383</v>
      </c>
      <c r="C1229" s="139" t="s">
        <v>1403</v>
      </c>
      <c r="D1229" s="139" t="s">
        <v>1509</v>
      </c>
      <c r="E1229" s="139" t="s">
        <v>1411</v>
      </c>
      <c r="F1229" s="139" t="s">
        <v>1402</v>
      </c>
      <c r="G1229" s="140">
        <v>-117271.29</v>
      </c>
      <c r="J1229" s="149"/>
      <c r="K1229" s="149"/>
    </row>
    <row r="1230" spans="1:11" ht="21" hidden="1" x14ac:dyDescent="0.2">
      <c r="A1230" s="139" t="s">
        <v>1116</v>
      </c>
      <c r="B1230" s="139" t="s">
        <v>1383</v>
      </c>
      <c r="C1230" s="139" t="s">
        <v>1397</v>
      </c>
      <c r="D1230" s="139" t="s">
        <v>1398</v>
      </c>
      <c r="E1230" s="139" t="s">
        <v>1414</v>
      </c>
      <c r="F1230" s="139" t="s">
        <v>1400</v>
      </c>
      <c r="G1230" s="140">
        <v>-219000</v>
      </c>
      <c r="H1230" s="162">
        <v>17</v>
      </c>
      <c r="J1230" s="149"/>
      <c r="K1230" s="149"/>
    </row>
    <row r="1231" spans="1:11" ht="21" hidden="1" x14ac:dyDescent="0.2">
      <c r="A1231" s="139" t="s">
        <v>1116</v>
      </c>
      <c r="B1231" s="139" t="s">
        <v>1383</v>
      </c>
      <c r="C1231" s="139" t="s">
        <v>1401</v>
      </c>
      <c r="D1231" s="139" t="s">
        <v>1509</v>
      </c>
      <c r="E1231" s="139" t="s">
        <v>1414</v>
      </c>
      <c r="F1231" s="139" t="s">
        <v>1402</v>
      </c>
      <c r="G1231" s="140">
        <v>-1217958</v>
      </c>
      <c r="J1231" s="149"/>
      <c r="K1231" s="149"/>
    </row>
    <row r="1232" spans="1:11" ht="21" hidden="1" x14ac:dyDescent="0.2">
      <c r="A1232" s="139" t="s">
        <v>1116</v>
      </c>
      <c r="B1232" s="139" t="s">
        <v>1383</v>
      </c>
      <c r="C1232" s="139" t="s">
        <v>1459</v>
      </c>
      <c r="D1232" s="139" t="s">
        <v>1509</v>
      </c>
      <c r="E1232" s="139" t="s">
        <v>1414</v>
      </c>
      <c r="F1232" s="139" t="s">
        <v>1407</v>
      </c>
      <c r="G1232" s="140">
        <v>-529400</v>
      </c>
      <c r="J1232" s="149"/>
      <c r="K1232" s="149"/>
    </row>
    <row r="1233" spans="1:11" ht="21" hidden="1" x14ac:dyDescent="0.2">
      <c r="A1233" s="139" t="s">
        <v>1117</v>
      </c>
      <c r="B1233" s="139" t="s">
        <v>1383</v>
      </c>
      <c r="C1233" s="139" t="s">
        <v>1397</v>
      </c>
      <c r="D1233" s="139" t="s">
        <v>1398</v>
      </c>
      <c r="E1233" s="139" t="s">
        <v>1415</v>
      </c>
      <c r="F1233" s="139" t="s">
        <v>1400</v>
      </c>
      <c r="G1233" s="140">
        <v>-121307.88</v>
      </c>
      <c r="H1233" s="162">
        <v>17</v>
      </c>
      <c r="J1233" s="149"/>
      <c r="K1233" s="149"/>
    </row>
    <row r="1234" spans="1:11" ht="21" hidden="1" x14ac:dyDescent="0.2">
      <c r="A1234" s="139" t="s">
        <v>1117</v>
      </c>
      <c r="B1234" s="139" t="s">
        <v>1383</v>
      </c>
      <c r="C1234" s="139" t="s">
        <v>1416</v>
      </c>
      <c r="D1234" s="139" t="s">
        <v>1417</v>
      </c>
      <c r="E1234" s="139" t="s">
        <v>1415</v>
      </c>
      <c r="F1234" s="139" t="s">
        <v>1402</v>
      </c>
      <c r="G1234" s="140">
        <v>-1004717.34</v>
      </c>
      <c r="J1234" s="149"/>
      <c r="K1234" s="149"/>
    </row>
    <row r="1235" spans="1:11" ht="21" hidden="1" x14ac:dyDescent="0.2">
      <c r="A1235" s="139" t="s">
        <v>1117</v>
      </c>
      <c r="B1235" s="139" t="s">
        <v>1383</v>
      </c>
      <c r="C1235" s="139" t="s">
        <v>1401</v>
      </c>
      <c r="D1235" s="139" t="s">
        <v>1418</v>
      </c>
      <c r="E1235" s="139" t="s">
        <v>1415</v>
      </c>
      <c r="F1235" s="139" t="s">
        <v>1402</v>
      </c>
      <c r="G1235" s="140">
        <v>-669811.56000000006</v>
      </c>
      <c r="J1235" s="149"/>
      <c r="K1235" s="149"/>
    </row>
    <row r="1236" spans="1:11" ht="21" hidden="1" x14ac:dyDescent="0.2">
      <c r="A1236" s="139" t="s">
        <v>1117</v>
      </c>
      <c r="B1236" s="139" t="s">
        <v>1383</v>
      </c>
      <c r="C1236" s="139" t="s">
        <v>1449</v>
      </c>
      <c r="D1236" s="139" t="s">
        <v>1450</v>
      </c>
      <c r="E1236" s="139" t="s">
        <v>1415</v>
      </c>
      <c r="F1236" s="139" t="s">
        <v>1402</v>
      </c>
      <c r="G1236" s="140">
        <v>-139700.79</v>
      </c>
      <c r="J1236" s="149"/>
      <c r="K1236" s="149"/>
    </row>
    <row r="1237" spans="1:11" ht="21" hidden="1" x14ac:dyDescent="0.2">
      <c r="A1237" s="139" t="s">
        <v>1117</v>
      </c>
      <c r="B1237" s="139" t="s">
        <v>1383</v>
      </c>
      <c r="C1237" s="139" t="s">
        <v>1449</v>
      </c>
      <c r="D1237" s="139" t="s">
        <v>1457</v>
      </c>
      <c r="E1237" s="139" t="s">
        <v>1415</v>
      </c>
      <c r="F1237" s="139" t="s">
        <v>1402</v>
      </c>
      <c r="G1237" s="140">
        <v>-90933</v>
      </c>
      <c r="J1237" s="149"/>
      <c r="K1237" s="149"/>
    </row>
    <row r="1238" spans="1:11" ht="21" hidden="1" x14ac:dyDescent="0.2">
      <c r="A1238" s="139" t="s">
        <v>1117</v>
      </c>
      <c r="B1238" s="139" t="s">
        <v>1383</v>
      </c>
      <c r="C1238" s="139" t="s">
        <v>1401</v>
      </c>
      <c r="D1238" s="139" t="s">
        <v>1509</v>
      </c>
      <c r="E1238" s="139" t="s">
        <v>1415</v>
      </c>
      <c r="F1238" s="139" t="s">
        <v>1402</v>
      </c>
      <c r="G1238" s="140">
        <v>-2877552.02</v>
      </c>
      <c r="J1238" s="149"/>
      <c r="K1238" s="149"/>
    </row>
    <row r="1239" spans="1:11" ht="21" hidden="1" x14ac:dyDescent="0.2">
      <c r="A1239" s="139" t="s">
        <v>1117</v>
      </c>
      <c r="B1239" s="139" t="s">
        <v>1383</v>
      </c>
      <c r="C1239" s="139" t="s">
        <v>1501</v>
      </c>
      <c r="D1239" s="139" t="s">
        <v>1509</v>
      </c>
      <c r="E1239" s="139" t="s">
        <v>1415</v>
      </c>
      <c r="F1239" s="139" t="s">
        <v>1407</v>
      </c>
      <c r="G1239" s="140">
        <v>-40000</v>
      </c>
      <c r="J1239" s="149"/>
      <c r="K1239" s="149"/>
    </row>
    <row r="1240" spans="1:11" ht="21" hidden="1" x14ac:dyDescent="0.2">
      <c r="A1240" s="139" t="s">
        <v>1117</v>
      </c>
      <c r="B1240" s="139" t="s">
        <v>1383</v>
      </c>
      <c r="C1240" s="139" t="s">
        <v>1401</v>
      </c>
      <c r="D1240" s="139" t="s">
        <v>1499</v>
      </c>
      <c r="E1240" s="139" t="s">
        <v>1415</v>
      </c>
      <c r="F1240" s="139" t="s">
        <v>1402</v>
      </c>
      <c r="G1240" s="140">
        <v>-36597.599999999999</v>
      </c>
      <c r="J1240" s="149"/>
      <c r="K1240" s="149"/>
    </row>
    <row r="1241" spans="1:11" ht="21" hidden="1" x14ac:dyDescent="0.2">
      <c r="A1241" s="139" t="s">
        <v>1117</v>
      </c>
      <c r="B1241" s="139" t="s">
        <v>1383</v>
      </c>
      <c r="C1241" s="139" t="s">
        <v>1401</v>
      </c>
      <c r="D1241" s="139" t="s">
        <v>1499</v>
      </c>
      <c r="E1241" s="139" t="s">
        <v>1419</v>
      </c>
      <c r="F1241" s="139" t="s">
        <v>1402</v>
      </c>
      <c r="G1241" s="140">
        <v>-10659</v>
      </c>
      <c r="J1241" s="149"/>
      <c r="K1241" s="149"/>
    </row>
    <row r="1242" spans="1:11" ht="21" hidden="1" x14ac:dyDescent="0.2">
      <c r="A1242" s="139" t="s">
        <v>962</v>
      </c>
      <c r="B1242" s="139" t="s">
        <v>1383</v>
      </c>
      <c r="C1242" s="139" t="s">
        <v>1449</v>
      </c>
      <c r="D1242" s="139" t="s">
        <v>1450</v>
      </c>
      <c r="E1242" s="139" t="s">
        <v>1423</v>
      </c>
      <c r="F1242" s="139" t="s">
        <v>1402</v>
      </c>
      <c r="G1242" s="140">
        <v>-673720.42</v>
      </c>
      <c r="J1242" s="149"/>
      <c r="K1242" s="149"/>
    </row>
    <row r="1243" spans="1:11" ht="21" hidden="1" x14ac:dyDescent="0.2">
      <c r="A1243" s="139" t="s">
        <v>962</v>
      </c>
      <c r="B1243" s="139" t="s">
        <v>1383</v>
      </c>
      <c r="C1243" s="139" t="s">
        <v>1397</v>
      </c>
      <c r="D1243" s="139" t="s">
        <v>1398</v>
      </c>
      <c r="E1243" s="139" t="s">
        <v>1424</v>
      </c>
      <c r="F1243" s="139" t="s">
        <v>1400</v>
      </c>
      <c r="G1243" s="140">
        <v>-14219.65</v>
      </c>
      <c r="H1243" s="162">
        <v>17</v>
      </c>
      <c r="J1243" s="149"/>
      <c r="K1243" s="149"/>
    </row>
    <row r="1244" spans="1:11" ht="21" hidden="1" x14ac:dyDescent="0.2">
      <c r="A1244" s="139" t="s">
        <v>962</v>
      </c>
      <c r="B1244" s="139" t="s">
        <v>1383</v>
      </c>
      <c r="C1244" s="139" t="s">
        <v>1401</v>
      </c>
      <c r="D1244" s="139" t="s">
        <v>1509</v>
      </c>
      <c r="E1244" s="139" t="s">
        <v>1424</v>
      </c>
      <c r="F1244" s="139" t="s">
        <v>1402</v>
      </c>
      <c r="G1244" s="140">
        <v>-133484.1</v>
      </c>
      <c r="J1244" s="149"/>
      <c r="K1244" s="149"/>
    </row>
    <row r="1245" spans="1:11" ht="21" hidden="1" x14ac:dyDescent="0.2">
      <c r="A1245" s="139" t="s">
        <v>964</v>
      </c>
      <c r="B1245" s="139" t="s">
        <v>1383</v>
      </c>
      <c r="C1245" s="139" t="s">
        <v>1401</v>
      </c>
      <c r="D1245" s="139" t="s">
        <v>1509</v>
      </c>
      <c r="E1245" s="139" t="s">
        <v>1425</v>
      </c>
      <c r="F1245" s="139" t="s">
        <v>1402</v>
      </c>
      <c r="G1245" s="140">
        <v>-5594504</v>
      </c>
      <c r="J1245" s="149"/>
      <c r="K1245" s="149"/>
    </row>
    <row r="1246" spans="1:11" ht="21" hidden="1" x14ac:dyDescent="0.2">
      <c r="A1246" s="139" t="s">
        <v>964</v>
      </c>
      <c r="B1246" s="139" t="s">
        <v>1383</v>
      </c>
      <c r="C1246" s="139" t="s">
        <v>1397</v>
      </c>
      <c r="D1246" s="139" t="s">
        <v>1398</v>
      </c>
      <c r="E1246" s="139" t="s">
        <v>1443</v>
      </c>
      <c r="F1246" s="139" t="s">
        <v>1400</v>
      </c>
      <c r="G1246" s="140">
        <v>-0.1</v>
      </c>
      <c r="H1246" s="162">
        <v>17</v>
      </c>
      <c r="J1246" s="149"/>
      <c r="K1246" s="149"/>
    </row>
    <row r="1247" spans="1:11" ht="21" hidden="1" x14ac:dyDescent="0.2">
      <c r="A1247" s="139" t="s">
        <v>964</v>
      </c>
      <c r="B1247" s="139" t="s">
        <v>1383</v>
      </c>
      <c r="C1247" s="139" t="s">
        <v>1397</v>
      </c>
      <c r="D1247" s="139" t="s">
        <v>1398</v>
      </c>
      <c r="E1247" s="139" t="s">
        <v>1427</v>
      </c>
      <c r="F1247" s="139" t="s">
        <v>1400</v>
      </c>
      <c r="G1247" s="140">
        <v>-176.06</v>
      </c>
      <c r="H1247" s="162">
        <v>17</v>
      </c>
      <c r="J1247" s="149"/>
      <c r="K1247" s="149"/>
    </row>
    <row r="1248" spans="1:11" ht="21" hidden="1" x14ac:dyDescent="0.2">
      <c r="A1248" s="139" t="s">
        <v>1118</v>
      </c>
      <c r="B1248" s="139" t="s">
        <v>1383</v>
      </c>
      <c r="C1248" s="139" t="s">
        <v>1397</v>
      </c>
      <c r="D1248" s="139" t="s">
        <v>1398</v>
      </c>
      <c r="E1248" s="139" t="s">
        <v>1428</v>
      </c>
      <c r="F1248" s="139" t="s">
        <v>1400</v>
      </c>
      <c r="G1248" s="140">
        <v>-50000</v>
      </c>
      <c r="H1248" s="162">
        <v>17</v>
      </c>
      <c r="J1248" s="149"/>
      <c r="K1248" s="149"/>
    </row>
    <row r="1249" spans="1:11" ht="21" hidden="1" x14ac:dyDescent="0.2">
      <c r="A1249" s="139" t="s">
        <v>1118</v>
      </c>
      <c r="B1249" s="139" t="s">
        <v>1383</v>
      </c>
      <c r="C1249" s="139" t="s">
        <v>1449</v>
      </c>
      <c r="D1249" s="139" t="s">
        <v>1450</v>
      </c>
      <c r="E1249" s="139" t="s">
        <v>1428</v>
      </c>
      <c r="F1249" s="139" t="s">
        <v>1402</v>
      </c>
      <c r="G1249" s="140">
        <v>-21710983.449999999</v>
      </c>
      <c r="J1249" s="149"/>
      <c r="K1249" s="149"/>
    </row>
    <row r="1250" spans="1:11" ht="21" hidden="1" x14ac:dyDescent="0.2">
      <c r="A1250" s="139" t="s">
        <v>1118</v>
      </c>
      <c r="B1250" s="139" t="s">
        <v>1383</v>
      </c>
      <c r="C1250" s="139" t="s">
        <v>1501</v>
      </c>
      <c r="D1250" s="139" t="s">
        <v>1509</v>
      </c>
      <c r="E1250" s="139" t="s">
        <v>1428</v>
      </c>
      <c r="F1250" s="139" t="s">
        <v>1407</v>
      </c>
      <c r="G1250" s="140">
        <v>-1018038.78</v>
      </c>
      <c r="J1250" s="149"/>
      <c r="K1250" s="149"/>
    </row>
    <row r="1251" spans="1:11" ht="21" hidden="1" x14ac:dyDescent="0.2">
      <c r="A1251" s="139" t="s">
        <v>1118</v>
      </c>
      <c r="B1251" s="139" t="s">
        <v>1383</v>
      </c>
      <c r="C1251" s="139" t="s">
        <v>1513</v>
      </c>
      <c r="D1251" s="139" t="s">
        <v>1509</v>
      </c>
      <c r="E1251" s="139" t="s">
        <v>1428</v>
      </c>
      <c r="F1251" s="139" t="s">
        <v>1407</v>
      </c>
      <c r="G1251" s="140">
        <v>-8842</v>
      </c>
      <c r="J1251" s="149"/>
      <c r="K1251" s="149"/>
    </row>
    <row r="1252" spans="1:11" ht="21" hidden="1" x14ac:dyDescent="0.2">
      <c r="A1252" s="139" t="s">
        <v>1118</v>
      </c>
      <c r="B1252" s="139" t="s">
        <v>1383</v>
      </c>
      <c r="C1252" s="139" t="s">
        <v>1459</v>
      </c>
      <c r="D1252" s="139" t="s">
        <v>1509</v>
      </c>
      <c r="E1252" s="139" t="s">
        <v>1428</v>
      </c>
      <c r="F1252" s="139" t="s">
        <v>1407</v>
      </c>
      <c r="G1252" s="140">
        <v>-437700</v>
      </c>
      <c r="J1252" s="149"/>
      <c r="K1252" s="149"/>
    </row>
    <row r="1253" spans="1:11" ht="21" hidden="1" x14ac:dyDescent="0.2">
      <c r="A1253" s="139" t="s">
        <v>1118</v>
      </c>
      <c r="B1253" s="139" t="s">
        <v>1383</v>
      </c>
      <c r="C1253" s="139" t="s">
        <v>1439</v>
      </c>
      <c r="D1253" s="139" t="s">
        <v>1503</v>
      </c>
      <c r="E1253" s="139" t="s">
        <v>1428</v>
      </c>
      <c r="F1253" s="139" t="s">
        <v>1407</v>
      </c>
      <c r="G1253" s="140">
        <v>-21000</v>
      </c>
      <c r="J1253" s="149"/>
      <c r="K1253" s="149"/>
    </row>
    <row r="1254" spans="1:11" ht="21" x14ac:dyDescent="0.2">
      <c r="A1254" s="139" t="s">
        <v>1118</v>
      </c>
      <c r="B1254" s="139" t="s">
        <v>1383</v>
      </c>
      <c r="C1254" s="139" t="s">
        <v>1397</v>
      </c>
      <c r="D1254" s="139" t="s">
        <v>1398</v>
      </c>
      <c r="E1254" s="139" t="s">
        <v>1431</v>
      </c>
      <c r="F1254" s="139" t="s">
        <v>1400</v>
      </c>
      <c r="G1254" s="140">
        <v>-30000</v>
      </c>
      <c r="H1254" s="162">
        <v>17</v>
      </c>
      <c r="J1254" s="149"/>
      <c r="K1254" s="149"/>
    </row>
    <row r="1255" spans="1:11" ht="21" x14ac:dyDescent="0.2">
      <c r="A1255" s="139" t="s">
        <v>1118</v>
      </c>
      <c r="B1255" s="139" t="s">
        <v>1383</v>
      </c>
      <c r="C1255" s="139" t="s">
        <v>1401</v>
      </c>
      <c r="D1255" s="139" t="s">
        <v>1509</v>
      </c>
      <c r="E1255" s="139" t="s">
        <v>1431</v>
      </c>
      <c r="F1255" s="139" t="s">
        <v>1402</v>
      </c>
      <c r="G1255" s="140">
        <v>-159060.4</v>
      </c>
      <c r="J1255" s="149"/>
      <c r="K1255" s="149"/>
    </row>
    <row r="1256" spans="1:11" ht="21" x14ac:dyDescent="0.2">
      <c r="A1256" s="139" t="s">
        <v>1118</v>
      </c>
      <c r="B1256" s="139" t="s">
        <v>1383</v>
      </c>
      <c r="C1256" s="139" t="s">
        <v>1449</v>
      </c>
      <c r="D1256" s="139" t="s">
        <v>1450</v>
      </c>
      <c r="E1256" s="139" t="s">
        <v>1432</v>
      </c>
      <c r="F1256" s="139" t="s">
        <v>1402</v>
      </c>
      <c r="G1256" s="140">
        <v>-1410540</v>
      </c>
      <c r="J1256" s="149"/>
      <c r="K1256" s="149"/>
    </row>
    <row r="1257" spans="1:11" ht="21" x14ac:dyDescent="0.2">
      <c r="A1257" s="139" t="s">
        <v>1118</v>
      </c>
      <c r="B1257" s="139" t="s">
        <v>1383</v>
      </c>
      <c r="C1257" s="139" t="s">
        <v>1401</v>
      </c>
      <c r="D1257" s="139" t="s">
        <v>1509</v>
      </c>
      <c r="E1257" s="139" t="s">
        <v>1432</v>
      </c>
      <c r="F1257" s="139" t="s">
        <v>1402</v>
      </c>
      <c r="G1257" s="140">
        <v>-47570</v>
      </c>
      <c r="J1257" s="149"/>
      <c r="K1257" s="149"/>
    </row>
    <row r="1258" spans="1:11" ht="21" x14ac:dyDescent="0.2">
      <c r="A1258" s="139" t="s">
        <v>1118</v>
      </c>
      <c r="B1258" s="139" t="s">
        <v>1383</v>
      </c>
      <c r="C1258" s="139" t="s">
        <v>1401</v>
      </c>
      <c r="D1258" s="139" t="s">
        <v>1499</v>
      </c>
      <c r="E1258" s="139" t="s">
        <v>1432</v>
      </c>
      <c r="F1258" s="139" t="s">
        <v>1402</v>
      </c>
      <c r="G1258" s="140">
        <v>-31200</v>
      </c>
      <c r="J1258" s="149"/>
      <c r="K1258" s="149"/>
    </row>
    <row r="1259" spans="1:11" ht="21" x14ac:dyDescent="0.2">
      <c r="A1259" s="139" t="s">
        <v>1118</v>
      </c>
      <c r="B1259" s="139" t="s">
        <v>1383</v>
      </c>
      <c r="C1259" s="139" t="s">
        <v>1397</v>
      </c>
      <c r="D1259" s="139" t="s">
        <v>1398</v>
      </c>
      <c r="E1259" s="139" t="s">
        <v>1434</v>
      </c>
      <c r="F1259" s="139" t="s">
        <v>1400</v>
      </c>
      <c r="G1259" s="140">
        <v>-13145.82</v>
      </c>
      <c r="H1259" s="162">
        <v>17</v>
      </c>
      <c r="J1259" s="149"/>
      <c r="K1259" s="149"/>
    </row>
    <row r="1260" spans="1:11" ht="21" x14ac:dyDescent="0.2">
      <c r="A1260" s="139" t="s">
        <v>1118</v>
      </c>
      <c r="B1260" s="139" t="s">
        <v>1383</v>
      </c>
      <c r="C1260" s="139" t="s">
        <v>1397</v>
      </c>
      <c r="D1260" s="139" t="s">
        <v>1442</v>
      </c>
      <c r="E1260" s="139" t="s">
        <v>1434</v>
      </c>
      <c r="F1260" s="139" t="s">
        <v>1400</v>
      </c>
      <c r="G1260" s="140">
        <v>-7789.4</v>
      </c>
      <c r="H1260" s="162">
        <v>19</v>
      </c>
      <c r="J1260" s="149"/>
      <c r="K1260" s="149"/>
    </row>
    <row r="1261" spans="1:11" ht="21" x14ac:dyDescent="0.2">
      <c r="A1261" s="139" t="s">
        <v>1118</v>
      </c>
      <c r="B1261" s="139" t="s">
        <v>1383</v>
      </c>
      <c r="C1261" s="139" t="s">
        <v>1449</v>
      </c>
      <c r="D1261" s="139" t="s">
        <v>1450</v>
      </c>
      <c r="E1261" s="139" t="s">
        <v>1434</v>
      </c>
      <c r="F1261" s="139" t="s">
        <v>1402</v>
      </c>
      <c r="G1261" s="140">
        <v>-41212</v>
      </c>
      <c r="J1261" s="149"/>
      <c r="K1261" s="149"/>
    </row>
    <row r="1262" spans="1:11" ht="21" x14ac:dyDescent="0.2">
      <c r="A1262" s="139" t="s">
        <v>1118</v>
      </c>
      <c r="B1262" s="139" t="s">
        <v>1383</v>
      </c>
      <c r="C1262" s="139" t="s">
        <v>1439</v>
      </c>
      <c r="D1262" s="139" t="s">
        <v>1520</v>
      </c>
      <c r="E1262" s="139" t="s">
        <v>1434</v>
      </c>
      <c r="F1262" s="139" t="s">
        <v>1407</v>
      </c>
      <c r="G1262" s="140">
        <v>-15700</v>
      </c>
      <c r="J1262" s="149"/>
      <c r="K1262" s="149"/>
    </row>
    <row r="1263" spans="1:11" hidden="1" x14ac:dyDescent="0.2">
      <c r="A1263" s="139" t="s">
        <v>196</v>
      </c>
      <c r="B1263" s="139" t="s">
        <v>1344</v>
      </c>
      <c r="C1263" s="139" t="s">
        <v>1397</v>
      </c>
      <c r="D1263" s="139" t="s">
        <v>1398</v>
      </c>
      <c r="E1263" s="139" t="s">
        <v>1399</v>
      </c>
      <c r="F1263" s="139" t="s">
        <v>1400</v>
      </c>
      <c r="G1263" s="140">
        <v>-596975.76</v>
      </c>
      <c r="H1263" s="162">
        <v>17</v>
      </c>
      <c r="J1263" s="149"/>
      <c r="K1263" s="149"/>
    </row>
    <row r="1264" spans="1:11" hidden="1" x14ac:dyDescent="0.2">
      <c r="A1264" s="139" t="s">
        <v>196</v>
      </c>
      <c r="B1264" s="139" t="s">
        <v>1344</v>
      </c>
      <c r="C1264" s="139" t="s">
        <v>1453</v>
      </c>
      <c r="D1264" s="139" t="s">
        <v>1454</v>
      </c>
      <c r="E1264" s="139" t="s">
        <v>1399</v>
      </c>
      <c r="F1264" s="139" t="s">
        <v>1407</v>
      </c>
      <c r="G1264" s="140">
        <v>-423551.03</v>
      </c>
      <c r="J1264" s="149"/>
      <c r="K1264" s="149"/>
    </row>
    <row r="1265" spans="1:11" hidden="1" x14ac:dyDescent="0.2">
      <c r="A1265" s="139" t="s">
        <v>196</v>
      </c>
      <c r="B1265" s="139" t="s">
        <v>1344</v>
      </c>
      <c r="C1265" s="139" t="s">
        <v>1449</v>
      </c>
      <c r="D1265" s="139" t="s">
        <v>1450</v>
      </c>
      <c r="E1265" s="139" t="s">
        <v>1399</v>
      </c>
      <c r="F1265" s="139" t="s">
        <v>1402</v>
      </c>
      <c r="G1265" s="140">
        <v>-94067604.469999999</v>
      </c>
      <c r="J1265" s="149"/>
      <c r="K1265" s="149"/>
    </row>
    <row r="1266" spans="1:11" hidden="1" x14ac:dyDescent="0.2">
      <c r="A1266" s="139" t="s">
        <v>196</v>
      </c>
      <c r="B1266" s="139" t="s">
        <v>1344</v>
      </c>
      <c r="C1266" s="139" t="s">
        <v>1401</v>
      </c>
      <c r="D1266" s="139" t="s">
        <v>1509</v>
      </c>
      <c r="E1266" s="139" t="s">
        <v>1399</v>
      </c>
      <c r="F1266" s="139" t="s">
        <v>1402</v>
      </c>
      <c r="G1266" s="140">
        <v>-709637.74</v>
      </c>
      <c r="J1266" s="149"/>
      <c r="K1266" s="149"/>
    </row>
    <row r="1267" spans="1:11" hidden="1" x14ac:dyDescent="0.2">
      <c r="A1267" s="139" t="s">
        <v>196</v>
      </c>
      <c r="B1267" s="139" t="s">
        <v>1344</v>
      </c>
      <c r="C1267" s="139" t="s">
        <v>1452</v>
      </c>
      <c r="D1267" s="139" t="s">
        <v>1510</v>
      </c>
      <c r="E1267" s="139" t="s">
        <v>1399</v>
      </c>
      <c r="F1267" s="139" t="s">
        <v>1407</v>
      </c>
      <c r="G1267" s="140">
        <v>-3926652.35</v>
      </c>
      <c r="J1267" s="149"/>
      <c r="K1267" s="149"/>
    </row>
    <row r="1268" spans="1:11" hidden="1" x14ac:dyDescent="0.2">
      <c r="A1268" s="139" t="s">
        <v>196</v>
      </c>
      <c r="B1268" s="139" t="s">
        <v>1344</v>
      </c>
      <c r="C1268" s="139" t="s">
        <v>1511</v>
      </c>
      <c r="D1268" s="139" t="s">
        <v>1512</v>
      </c>
      <c r="E1268" s="139" t="s">
        <v>1399</v>
      </c>
      <c r="F1268" s="139" t="s">
        <v>1407</v>
      </c>
      <c r="G1268" s="140">
        <v>-33007.4</v>
      </c>
      <c r="J1268" s="149"/>
      <c r="K1268" s="149"/>
    </row>
    <row r="1269" spans="1:11" hidden="1" x14ac:dyDescent="0.2">
      <c r="A1269" s="139" t="s">
        <v>196</v>
      </c>
      <c r="B1269" s="139" t="s">
        <v>1344</v>
      </c>
      <c r="C1269" s="139" t="s">
        <v>1397</v>
      </c>
      <c r="D1269" s="139" t="s">
        <v>1398</v>
      </c>
      <c r="E1269" s="139" t="s">
        <v>1404</v>
      </c>
      <c r="F1269" s="139" t="s">
        <v>1400</v>
      </c>
      <c r="G1269" s="140">
        <v>-9300</v>
      </c>
      <c r="H1269" s="162">
        <v>17</v>
      </c>
      <c r="J1269" s="149"/>
      <c r="K1269" s="149"/>
    </row>
    <row r="1270" spans="1:11" hidden="1" x14ac:dyDescent="0.2">
      <c r="A1270" s="139" t="s">
        <v>201</v>
      </c>
      <c r="B1270" s="139" t="s">
        <v>1344</v>
      </c>
      <c r="C1270" s="139" t="s">
        <v>1397</v>
      </c>
      <c r="D1270" s="139" t="s">
        <v>1398</v>
      </c>
      <c r="E1270" s="139" t="s">
        <v>1408</v>
      </c>
      <c r="F1270" s="139" t="s">
        <v>1400</v>
      </c>
      <c r="G1270" s="140">
        <v>-179108.93</v>
      </c>
      <c r="H1270" s="162">
        <v>17</v>
      </c>
      <c r="J1270" s="149"/>
      <c r="K1270" s="149"/>
    </row>
    <row r="1271" spans="1:11" hidden="1" x14ac:dyDescent="0.2">
      <c r="A1271" s="139" t="s">
        <v>201</v>
      </c>
      <c r="B1271" s="139" t="s">
        <v>1344</v>
      </c>
      <c r="C1271" s="139" t="s">
        <v>1453</v>
      </c>
      <c r="D1271" s="139" t="s">
        <v>1454</v>
      </c>
      <c r="E1271" s="139" t="s">
        <v>1408</v>
      </c>
      <c r="F1271" s="139" t="s">
        <v>1407</v>
      </c>
      <c r="G1271" s="140">
        <v>-127362.86</v>
      </c>
      <c r="J1271" s="149"/>
      <c r="K1271" s="149"/>
    </row>
    <row r="1272" spans="1:11" hidden="1" x14ac:dyDescent="0.2">
      <c r="A1272" s="139" t="s">
        <v>201</v>
      </c>
      <c r="B1272" s="139" t="s">
        <v>1344</v>
      </c>
      <c r="C1272" s="139" t="s">
        <v>1449</v>
      </c>
      <c r="D1272" s="139" t="s">
        <v>1450</v>
      </c>
      <c r="E1272" s="139" t="s">
        <v>1408</v>
      </c>
      <c r="F1272" s="139" t="s">
        <v>1402</v>
      </c>
      <c r="G1272" s="140">
        <v>-28208757.449999999</v>
      </c>
      <c r="J1272" s="149"/>
      <c r="K1272" s="149"/>
    </row>
    <row r="1273" spans="1:11" hidden="1" x14ac:dyDescent="0.2">
      <c r="A1273" s="139" t="s">
        <v>201</v>
      </c>
      <c r="B1273" s="139" t="s">
        <v>1344</v>
      </c>
      <c r="C1273" s="139" t="s">
        <v>1401</v>
      </c>
      <c r="D1273" s="139" t="s">
        <v>1509</v>
      </c>
      <c r="E1273" s="139" t="s">
        <v>1408</v>
      </c>
      <c r="F1273" s="139" t="s">
        <v>1402</v>
      </c>
      <c r="G1273" s="140">
        <v>-312765.64</v>
      </c>
      <c r="J1273" s="149"/>
      <c r="K1273" s="149"/>
    </row>
    <row r="1274" spans="1:11" hidden="1" x14ac:dyDescent="0.2">
      <c r="A1274" s="139" t="s">
        <v>201</v>
      </c>
      <c r="B1274" s="139" t="s">
        <v>1344</v>
      </c>
      <c r="C1274" s="139" t="s">
        <v>1452</v>
      </c>
      <c r="D1274" s="139" t="s">
        <v>1510</v>
      </c>
      <c r="E1274" s="139" t="s">
        <v>1408</v>
      </c>
      <c r="F1274" s="139" t="s">
        <v>1407</v>
      </c>
      <c r="G1274" s="140">
        <v>-1185706.6399999999</v>
      </c>
      <c r="J1274" s="149"/>
      <c r="K1274" s="149"/>
    </row>
    <row r="1275" spans="1:11" hidden="1" x14ac:dyDescent="0.2">
      <c r="A1275" s="139" t="s">
        <v>201</v>
      </c>
      <c r="B1275" s="139" t="s">
        <v>1344</v>
      </c>
      <c r="C1275" s="139" t="s">
        <v>1511</v>
      </c>
      <c r="D1275" s="139" t="s">
        <v>1512</v>
      </c>
      <c r="E1275" s="139" t="s">
        <v>1408</v>
      </c>
      <c r="F1275" s="139" t="s">
        <v>1407</v>
      </c>
      <c r="G1275" s="140">
        <v>-13613.82</v>
      </c>
      <c r="J1275" s="149"/>
      <c r="K1275" s="149"/>
    </row>
    <row r="1276" spans="1:11" hidden="1" x14ac:dyDescent="0.2">
      <c r="A1276" s="139" t="s">
        <v>196</v>
      </c>
      <c r="B1276" s="139" t="s">
        <v>1344</v>
      </c>
      <c r="C1276" s="139" t="s">
        <v>1401</v>
      </c>
      <c r="D1276" s="139" t="s">
        <v>1509</v>
      </c>
      <c r="E1276" s="139" t="s">
        <v>1409</v>
      </c>
      <c r="F1276" s="139" t="s">
        <v>1402</v>
      </c>
      <c r="G1276" s="140">
        <v>-1565103.04</v>
      </c>
      <c r="J1276" s="149"/>
      <c r="K1276" s="149"/>
    </row>
    <row r="1277" spans="1:11" hidden="1" x14ac:dyDescent="0.2">
      <c r="A1277" s="139" t="s">
        <v>196</v>
      </c>
      <c r="B1277" s="139" t="s">
        <v>1344</v>
      </c>
      <c r="C1277" s="139" t="s">
        <v>1403</v>
      </c>
      <c r="D1277" s="139" t="s">
        <v>1509</v>
      </c>
      <c r="E1277" s="139" t="s">
        <v>1409</v>
      </c>
      <c r="F1277" s="139" t="s">
        <v>1402</v>
      </c>
      <c r="G1277" s="140">
        <v>-63410.400000000001</v>
      </c>
      <c r="J1277" s="149"/>
      <c r="K1277" s="149"/>
    </row>
    <row r="1278" spans="1:11" hidden="1" x14ac:dyDescent="0.2">
      <c r="A1278" s="139" t="s">
        <v>1112</v>
      </c>
      <c r="B1278" s="139" t="s">
        <v>1344</v>
      </c>
      <c r="C1278" s="139" t="s">
        <v>1401</v>
      </c>
      <c r="D1278" s="139" t="s">
        <v>1509</v>
      </c>
      <c r="E1278" s="139" t="s">
        <v>1410</v>
      </c>
      <c r="F1278" s="139" t="s">
        <v>1402</v>
      </c>
      <c r="G1278" s="140">
        <v>-40678.6</v>
      </c>
      <c r="J1278" s="149"/>
      <c r="K1278" s="149"/>
    </row>
    <row r="1279" spans="1:11" hidden="1" x14ac:dyDescent="0.2">
      <c r="A1279" s="139" t="s">
        <v>1114</v>
      </c>
      <c r="B1279" s="139" t="s">
        <v>1344</v>
      </c>
      <c r="C1279" s="139" t="s">
        <v>1397</v>
      </c>
      <c r="D1279" s="139" t="s">
        <v>1398</v>
      </c>
      <c r="E1279" s="139" t="s">
        <v>1411</v>
      </c>
      <c r="F1279" s="139" t="s">
        <v>1400</v>
      </c>
      <c r="G1279" s="140">
        <v>-16297.2</v>
      </c>
      <c r="H1279" s="162">
        <v>17</v>
      </c>
      <c r="J1279" s="149"/>
      <c r="K1279" s="149"/>
    </row>
    <row r="1280" spans="1:11" hidden="1" x14ac:dyDescent="0.2">
      <c r="A1280" s="139" t="s">
        <v>1114</v>
      </c>
      <c r="B1280" s="139" t="s">
        <v>1344</v>
      </c>
      <c r="C1280" s="139" t="s">
        <v>1397</v>
      </c>
      <c r="D1280" s="139" t="s">
        <v>1412</v>
      </c>
      <c r="E1280" s="139" t="s">
        <v>1411</v>
      </c>
      <c r="F1280" s="139" t="s">
        <v>1400</v>
      </c>
      <c r="G1280" s="140">
        <v>-10185.17</v>
      </c>
      <c r="H1280" s="162">
        <v>17</v>
      </c>
      <c r="J1280" s="149"/>
      <c r="K1280" s="149"/>
    </row>
    <row r="1281" spans="1:11" hidden="1" x14ac:dyDescent="0.2">
      <c r="A1281" s="139" t="s">
        <v>1114</v>
      </c>
      <c r="B1281" s="139" t="s">
        <v>1344</v>
      </c>
      <c r="C1281" s="139" t="s">
        <v>1401</v>
      </c>
      <c r="D1281" s="139" t="s">
        <v>1509</v>
      </c>
      <c r="E1281" s="139" t="s">
        <v>1411</v>
      </c>
      <c r="F1281" s="139" t="s">
        <v>1402</v>
      </c>
      <c r="G1281" s="140">
        <v>-6133725.2000000002</v>
      </c>
      <c r="J1281" s="149"/>
      <c r="K1281" s="149"/>
    </row>
    <row r="1282" spans="1:11" hidden="1" x14ac:dyDescent="0.2">
      <c r="A1282" s="139" t="s">
        <v>1114</v>
      </c>
      <c r="B1282" s="139" t="s">
        <v>1344</v>
      </c>
      <c r="C1282" s="139" t="s">
        <v>1403</v>
      </c>
      <c r="D1282" s="139" t="s">
        <v>1509</v>
      </c>
      <c r="E1282" s="139" t="s">
        <v>1411</v>
      </c>
      <c r="F1282" s="139" t="s">
        <v>1402</v>
      </c>
      <c r="G1282" s="140">
        <v>-42715.98</v>
      </c>
      <c r="J1282" s="149"/>
      <c r="K1282" s="149"/>
    </row>
    <row r="1283" spans="1:11" hidden="1" x14ac:dyDescent="0.2">
      <c r="A1283" s="139" t="s">
        <v>1116</v>
      </c>
      <c r="B1283" s="139" t="s">
        <v>1344</v>
      </c>
      <c r="C1283" s="139" t="s">
        <v>1401</v>
      </c>
      <c r="D1283" s="139" t="s">
        <v>1509</v>
      </c>
      <c r="E1283" s="139" t="s">
        <v>1414</v>
      </c>
      <c r="F1283" s="139" t="s">
        <v>1402</v>
      </c>
      <c r="G1283" s="140">
        <v>-820641.8</v>
      </c>
      <c r="J1283" s="149"/>
      <c r="K1283" s="149"/>
    </row>
    <row r="1284" spans="1:11" hidden="1" x14ac:dyDescent="0.2">
      <c r="A1284" s="139" t="s">
        <v>1117</v>
      </c>
      <c r="B1284" s="139" t="s">
        <v>1344</v>
      </c>
      <c r="C1284" s="139" t="s">
        <v>1397</v>
      </c>
      <c r="D1284" s="139" t="s">
        <v>1398</v>
      </c>
      <c r="E1284" s="139" t="s">
        <v>1415</v>
      </c>
      <c r="F1284" s="139" t="s">
        <v>1400</v>
      </c>
      <c r="G1284" s="140">
        <v>-82291.759999999995</v>
      </c>
      <c r="H1284" s="162">
        <v>17</v>
      </c>
      <c r="J1284" s="149"/>
      <c r="K1284" s="149"/>
    </row>
    <row r="1285" spans="1:11" hidden="1" x14ac:dyDescent="0.2">
      <c r="A1285" s="139" t="s">
        <v>1117</v>
      </c>
      <c r="B1285" s="139" t="s">
        <v>1344</v>
      </c>
      <c r="C1285" s="139" t="s">
        <v>1416</v>
      </c>
      <c r="D1285" s="139" t="s">
        <v>1417</v>
      </c>
      <c r="E1285" s="139" t="s">
        <v>1415</v>
      </c>
      <c r="F1285" s="139" t="s">
        <v>1402</v>
      </c>
      <c r="G1285" s="140">
        <v>-808750.8</v>
      </c>
      <c r="J1285" s="149"/>
      <c r="K1285" s="149"/>
    </row>
    <row r="1286" spans="1:11" hidden="1" x14ac:dyDescent="0.2">
      <c r="A1286" s="139" t="s">
        <v>1117</v>
      </c>
      <c r="B1286" s="139" t="s">
        <v>1344</v>
      </c>
      <c r="C1286" s="139" t="s">
        <v>1401</v>
      </c>
      <c r="D1286" s="139" t="s">
        <v>1418</v>
      </c>
      <c r="E1286" s="139" t="s">
        <v>1415</v>
      </c>
      <c r="F1286" s="139" t="s">
        <v>1402</v>
      </c>
      <c r="G1286" s="140">
        <v>-539167.19999999995</v>
      </c>
      <c r="J1286" s="149"/>
      <c r="K1286" s="149"/>
    </row>
    <row r="1287" spans="1:11" hidden="1" x14ac:dyDescent="0.2">
      <c r="A1287" s="139" t="s">
        <v>1117</v>
      </c>
      <c r="B1287" s="139" t="s">
        <v>1344</v>
      </c>
      <c r="C1287" s="139" t="s">
        <v>1449</v>
      </c>
      <c r="D1287" s="139" t="s">
        <v>1450</v>
      </c>
      <c r="E1287" s="139" t="s">
        <v>1415</v>
      </c>
      <c r="F1287" s="139" t="s">
        <v>1402</v>
      </c>
      <c r="G1287" s="140">
        <v>-64385.81</v>
      </c>
      <c r="J1287" s="149"/>
      <c r="K1287" s="149"/>
    </row>
    <row r="1288" spans="1:11" hidden="1" x14ac:dyDescent="0.2">
      <c r="A1288" s="139" t="s">
        <v>1117</v>
      </c>
      <c r="B1288" s="139" t="s">
        <v>1344</v>
      </c>
      <c r="C1288" s="139" t="s">
        <v>1401</v>
      </c>
      <c r="D1288" s="139" t="s">
        <v>1509</v>
      </c>
      <c r="E1288" s="139" t="s">
        <v>1415</v>
      </c>
      <c r="F1288" s="139" t="s">
        <v>1402</v>
      </c>
      <c r="G1288" s="140">
        <v>-2510523.9500000002</v>
      </c>
      <c r="J1288" s="149"/>
      <c r="K1288" s="149"/>
    </row>
    <row r="1289" spans="1:11" hidden="1" x14ac:dyDescent="0.2">
      <c r="A1289" s="139" t="s">
        <v>1117</v>
      </c>
      <c r="B1289" s="139" t="s">
        <v>1344</v>
      </c>
      <c r="C1289" s="139" t="s">
        <v>1501</v>
      </c>
      <c r="D1289" s="139" t="s">
        <v>1509</v>
      </c>
      <c r="E1289" s="139" t="s">
        <v>1415</v>
      </c>
      <c r="F1289" s="139" t="s">
        <v>1407</v>
      </c>
      <c r="G1289" s="140">
        <v>-20000</v>
      </c>
      <c r="J1289" s="149"/>
      <c r="K1289" s="149"/>
    </row>
    <row r="1290" spans="1:11" hidden="1" x14ac:dyDescent="0.2">
      <c r="A1290" s="139" t="s">
        <v>1117</v>
      </c>
      <c r="B1290" s="139" t="s">
        <v>1344</v>
      </c>
      <c r="C1290" s="139" t="s">
        <v>1401</v>
      </c>
      <c r="D1290" s="139" t="s">
        <v>1499</v>
      </c>
      <c r="E1290" s="139" t="s">
        <v>1415</v>
      </c>
      <c r="F1290" s="139" t="s">
        <v>1402</v>
      </c>
      <c r="G1290" s="140">
        <v>-108165</v>
      </c>
      <c r="J1290" s="149"/>
      <c r="K1290" s="149"/>
    </row>
    <row r="1291" spans="1:11" hidden="1" x14ac:dyDescent="0.2">
      <c r="A1291" s="139" t="s">
        <v>1117</v>
      </c>
      <c r="B1291" s="139" t="s">
        <v>1344</v>
      </c>
      <c r="C1291" s="139" t="s">
        <v>1401</v>
      </c>
      <c r="D1291" s="139" t="s">
        <v>1499</v>
      </c>
      <c r="E1291" s="139" t="s">
        <v>1419</v>
      </c>
      <c r="F1291" s="139" t="s">
        <v>1402</v>
      </c>
      <c r="G1291" s="140">
        <v>-8580</v>
      </c>
      <c r="J1291" s="149"/>
      <c r="K1291" s="149"/>
    </row>
    <row r="1292" spans="1:11" hidden="1" x14ac:dyDescent="0.2">
      <c r="A1292" s="139" t="s">
        <v>962</v>
      </c>
      <c r="B1292" s="139" t="s">
        <v>1344</v>
      </c>
      <c r="C1292" s="139" t="s">
        <v>1449</v>
      </c>
      <c r="D1292" s="139" t="s">
        <v>1450</v>
      </c>
      <c r="E1292" s="139" t="s">
        <v>1440</v>
      </c>
      <c r="F1292" s="139" t="s">
        <v>1402</v>
      </c>
      <c r="G1292" s="140">
        <v>-2793.18</v>
      </c>
      <c r="J1292" s="149"/>
      <c r="K1292" s="149"/>
    </row>
    <row r="1293" spans="1:11" hidden="1" x14ac:dyDescent="0.2">
      <c r="A1293" s="139" t="s">
        <v>962</v>
      </c>
      <c r="B1293" s="139" t="s">
        <v>1344</v>
      </c>
      <c r="C1293" s="139" t="s">
        <v>1449</v>
      </c>
      <c r="D1293" s="139" t="s">
        <v>1450</v>
      </c>
      <c r="E1293" s="139" t="s">
        <v>1423</v>
      </c>
      <c r="F1293" s="139" t="s">
        <v>1402</v>
      </c>
      <c r="G1293" s="140">
        <v>-472745.45</v>
      </c>
      <c r="J1293" s="149"/>
      <c r="K1293" s="149"/>
    </row>
    <row r="1294" spans="1:11" hidden="1" x14ac:dyDescent="0.2">
      <c r="A1294" s="139" t="s">
        <v>962</v>
      </c>
      <c r="B1294" s="139" t="s">
        <v>1344</v>
      </c>
      <c r="C1294" s="139" t="s">
        <v>1401</v>
      </c>
      <c r="D1294" s="139" t="s">
        <v>1509</v>
      </c>
      <c r="E1294" s="139" t="s">
        <v>1423</v>
      </c>
      <c r="F1294" s="139" t="s">
        <v>1402</v>
      </c>
      <c r="G1294" s="140">
        <v>-169893.99</v>
      </c>
      <c r="J1294" s="149"/>
      <c r="K1294" s="149"/>
    </row>
    <row r="1295" spans="1:11" hidden="1" x14ac:dyDescent="0.2">
      <c r="A1295" s="139" t="s">
        <v>964</v>
      </c>
      <c r="B1295" s="139" t="s">
        <v>1344</v>
      </c>
      <c r="C1295" s="139" t="s">
        <v>1397</v>
      </c>
      <c r="D1295" s="139" t="s">
        <v>1398</v>
      </c>
      <c r="E1295" s="139" t="s">
        <v>1425</v>
      </c>
      <c r="F1295" s="139" t="s">
        <v>1400</v>
      </c>
      <c r="G1295" s="140">
        <v>-536</v>
      </c>
      <c r="H1295" s="162">
        <v>17</v>
      </c>
      <c r="J1295" s="149"/>
      <c r="K1295" s="149"/>
    </row>
    <row r="1296" spans="1:11" hidden="1" x14ac:dyDescent="0.2">
      <c r="A1296" s="139" t="s">
        <v>964</v>
      </c>
      <c r="B1296" s="139" t="s">
        <v>1344</v>
      </c>
      <c r="C1296" s="139" t="s">
        <v>1401</v>
      </c>
      <c r="D1296" s="139" t="s">
        <v>1509</v>
      </c>
      <c r="E1296" s="139" t="s">
        <v>1425</v>
      </c>
      <c r="F1296" s="139" t="s">
        <v>1402</v>
      </c>
      <c r="G1296" s="140">
        <v>-2527638</v>
      </c>
      <c r="J1296" s="149"/>
      <c r="K1296" s="149"/>
    </row>
    <row r="1297" spans="1:11" hidden="1" x14ac:dyDescent="0.2">
      <c r="A1297" s="139" t="s">
        <v>964</v>
      </c>
      <c r="B1297" s="139" t="s">
        <v>1344</v>
      </c>
      <c r="C1297" s="139" t="s">
        <v>1397</v>
      </c>
      <c r="D1297" s="139" t="s">
        <v>1398</v>
      </c>
      <c r="E1297" s="139" t="s">
        <v>1443</v>
      </c>
      <c r="F1297" s="139" t="s">
        <v>1400</v>
      </c>
      <c r="G1297" s="140">
        <v>-0.05</v>
      </c>
      <c r="H1297" s="162">
        <v>17</v>
      </c>
      <c r="J1297" s="149"/>
      <c r="K1297" s="149"/>
    </row>
    <row r="1298" spans="1:11" hidden="1" x14ac:dyDescent="0.2">
      <c r="A1298" s="139" t="s">
        <v>964</v>
      </c>
      <c r="B1298" s="139" t="s">
        <v>1344</v>
      </c>
      <c r="C1298" s="139" t="s">
        <v>1397</v>
      </c>
      <c r="D1298" s="139" t="s">
        <v>1398</v>
      </c>
      <c r="E1298" s="139" t="s">
        <v>1469</v>
      </c>
      <c r="F1298" s="139" t="s">
        <v>1400</v>
      </c>
      <c r="G1298" s="140">
        <v>-1200.3599999999999</v>
      </c>
      <c r="H1298" s="162">
        <v>17</v>
      </c>
      <c r="J1298" s="149"/>
      <c r="K1298" s="149"/>
    </row>
    <row r="1299" spans="1:11" hidden="1" x14ac:dyDescent="0.2">
      <c r="A1299" s="139" t="s">
        <v>964</v>
      </c>
      <c r="B1299" s="139" t="s">
        <v>1344</v>
      </c>
      <c r="C1299" s="139" t="s">
        <v>1397</v>
      </c>
      <c r="D1299" s="139" t="s">
        <v>1398</v>
      </c>
      <c r="E1299" s="139" t="s">
        <v>1426</v>
      </c>
      <c r="F1299" s="139" t="s">
        <v>1400</v>
      </c>
      <c r="G1299" s="140">
        <v>-500</v>
      </c>
      <c r="H1299" s="162">
        <v>17</v>
      </c>
      <c r="J1299" s="149"/>
      <c r="K1299" s="149"/>
    </row>
    <row r="1300" spans="1:11" hidden="1" x14ac:dyDescent="0.2">
      <c r="A1300" s="139" t="s">
        <v>964</v>
      </c>
      <c r="B1300" s="139" t="s">
        <v>1344</v>
      </c>
      <c r="C1300" s="139" t="s">
        <v>1397</v>
      </c>
      <c r="D1300" s="139" t="s">
        <v>1398</v>
      </c>
      <c r="E1300" s="139" t="s">
        <v>1427</v>
      </c>
      <c r="F1300" s="139" t="s">
        <v>1400</v>
      </c>
      <c r="G1300" s="140">
        <v>-30142.21</v>
      </c>
      <c r="H1300" s="162">
        <v>17</v>
      </c>
      <c r="J1300" s="149"/>
      <c r="K1300" s="149"/>
    </row>
    <row r="1301" spans="1:11" hidden="1" x14ac:dyDescent="0.2">
      <c r="A1301" s="139" t="s">
        <v>1118</v>
      </c>
      <c r="B1301" s="139" t="s">
        <v>1344</v>
      </c>
      <c r="C1301" s="139" t="s">
        <v>1397</v>
      </c>
      <c r="D1301" s="139" t="s">
        <v>1398</v>
      </c>
      <c r="E1301" s="139" t="s">
        <v>1428</v>
      </c>
      <c r="F1301" s="139" t="s">
        <v>1400</v>
      </c>
      <c r="G1301" s="140">
        <v>-313114.15000000002</v>
      </c>
      <c r="H1301" s="162">
        <v>17</v>
      </c>
      <c r="J1301" s="149"/>
      <c r="K1301" s="149"/>
    </row>
    <row r="1302" spans="1:11" hidden="1" x14ac:dyDescent="0.2">
      <c r="A1302" s="139" t="s">
        <v>1118</v>
      </c>
      <c r="B1302" s="139" t="s">
        <v>1344</v>
      </c>
      <c r="C1302" s="139" t="s">
        <v>1449</v>
      </c>
      <c r="D1302" s="139" t="s">
        <v>1450</v>
      </c>
      <c r="E1302" s="139" t="s">
        <v>1428</v>
      </c>
      <c r="F1302" s="139" t="s">
        <v>1402</v>
      </c>
      <c r="G1302" s="140">
        <v>-2067090.3</v>
      </c>
      <c r="J1302" s="149"/>
      <c r="K1302" s="149"/>
    </row>
    <row r="1303" spans="1:11" hidden="1" x14ac:dyDescent="0.2">
      <c r="A1303" s="139" t="s">
        <v>1118</v>
      </c>
      <c r="B1303" s="139" t="s">
        <v>1344</v>
      </c>
      <c r="C1303" s="139" t="s">
        <v>1501</v>
      </c>
      <c r="D1303" s="139" t="s">
        <v>1509</v>
      </c>
      <c r="E1303" s="139" t="s">
        <v>1428</v>
      </c>
      <c r="F1303" s="139" t="s">
        <v>1407</v>
      </c>
      <c r="G1303" s="140">
        <v>-545058</v>
      </c>
      <c r="J1303" s="149"/>
      <c r="K1303" s="149"/>
    </row>
    <row r="1304" spans="1:11" x14ac:dyDescent="0.2">
      <c r="A1304" s="139" t="s">
        <v>1118</v>
      </c>
      <c r="B1304" s="139" t="s">
        <v>1344</v>
      </c>
      <c r="C1304" s="139" t="s">
        <v>1449</v>
      </c>
      <c r="D1304" s="139" t="s">
        <v>1450</v>
      </c>
      <c r="E1304" s="139" t="s">
        <v>1438</v>
      </c>
      <c r="F1304" s="139" t="s">
        <v>1402</v>
      </c>
      <c r="G1304" s="140">
        <v>-49950</v>
      </c>
      <c r="J1304" s="149"/>
      <c r="K1304" s="149"/>
    </row>
    <row r="1305" spans="1:11" x14ac:dyDescent="0.2">
      <c r="A1305" s="139" t="s">
        <v>1118</v>
      </c>
      <c r="B1305" s="139" t="s">
        <v>1344</v>
      </c>
      <c r="C1305" s="139" t="s">
        <v>1397</v>
      </c>
      <c r="D1305" s="139" t="s">
        <v>1398</v>
      </c>
      <c r="E1305" s="139" t="s">
        <v>1432</v>
      </c>
      <c r="F1305" s="139" t="s">
        <v>1400</v>
      </c>
      <c r="G1305" s="140">
        <v>-137546</v>
      </c>
      <c r="H1305" s="162">
        <v>17</v>
      </c>
      <c r="J1305" s="149"/>
      <c r="K1305" s="149"/>
    </row>
    <row r="1306" spans="1:11" x14ac:dyDescent="0.2">
      <c r="A1306" s="139" t="s">
        <v>1118</v>
      </c>
      <c r="B1306" s="139" t="s">
        <v>1344</v>
      </c>
      <c r="C1306" s="139" t="s">
        <v>1449</v>
      </c>
      <c r="D1306" s="139" t="s">
        <v>1450</v>
      </c>
      <c r="E1306" s="139" t="s">
        <v>1432</v>
      </c>
      <c r="F1306" s="139" t="s">
        <v>1402</v>
      </c>
      <c r="G1306" s="140">
        <v>-66924</v>
      </c>
      <c r="J1306" s="149"/>
      <c r="K1306" s="149"/>
    </row>
    <row r="1307" spans="1:11" x14ac:dyDescent="0.2">
      <c r="A1307" s="139" t="s">
        <v>1118</v>
      </c>
      <c r="B1307" s="139" t="s">
        <v>1344</v>
      </c>
      <c r="C1307" s="139" t="s">
        <v>1401</v>
      </c>
      <c r="D1307" s="139" t="s">
        <v>1509</v>
      </c>
      <c r="E1307" s="139" t="s">
        <v>1432</v>
      </c>
      <c r="F1307" s="139" t="s">
        <v>1402</v>
      </c>
      <c r="G1307" s="140">
        <v>-138930</v>
      </c>
      <c r="J1307" s="149"/>
      <c r="K1307" s="149"/>
    </row>
    <row r="1308" spans="1:11" x14ac:dyDescent="0.2">
      <c r="A1308" s="139" t="s">
        <v>1118</v>
      </c>
      <c r="B1308" s="139" t="s">
        <v>1344</v>
      </c>
      <c r="C1308" s="139" t="s">
        <v>1401</v>
      </c>
      <c r="D1308" s="139" t="s">
        <v>1499</v>
      </c>
      <c r="E1308" s="139" t="s">
        <v>1432</v>
      </c>
      <c r="F1308" s="139" t="s">
        <v>1402</v>
      </c>
      <c r="G1308" s="140">
        <v>-24000</v>
      </c>
      <c r="J1308" s="149"/>
      <c r="K1308" s="149"/>
    </row>
    <row r="1309" spans="1:11" x14ac:dyDescent="0.2">
      <c r="A1309" s="139" t="s">
        <v>1118</v>
      </c>
      <c r="B1309" s="139" t="s">
        <v>1344</v>
      </c>
      <c r="C1309" s="139" t="s">
        <v>1439</v>
      </c>
      <c r="D1309" s="139" t="s">
        <v>1507</v>
      </c>
      <c r="E1309" s="139" t="s">
        <v>1432</v>
      </c>
      <c r="F1309" s="139" t="s">
        <v>1407</v>
      </c>
      <c r="G1309" s="140">
        <v>-5175</v>
      </c>
      <c r="J1309" s="149"/>
      <c r="K1309" s="149"/>
    </row>
    <row r="1310" spans="1:11" x14ac:dyDescent="0.2">
      <c r="A1310" s="139" t="s">
        <v>1118</v>
      </c>
      <c r="B1310" s="139" t="s">
        <v>1344</v>
      </c>
      <c r="C1310" s="139" t="s">
        <v>1397</v>
      </c>
      <c r="D1310" s="139" t="s">
        <v>1398</v>
      </c>
      <c r="E1310" s="139" t="s">
        <v>1473</v>
      </c>
      <c r="F1310" s="139" t="s">
        <v>1400</v>
      </c>
      <c r="G1310" s="140">
        <v>-13884</v>
      </c>
      <c r="H1310" s="162">
        <v>17</v>
      </c>
      <c r="J1310" s="149"/>
      <c r="K1310" s="149"/>
    </row>
    <row r="1311" spans="1:11" x14ac:dyDescent="0.2">
      <c r="A1311" s="139" t="s">
        <v>1118</v>
      </c>
      <c r="B1311" s="139" t="s">
        <v>1344</v>
      </c>
      <c r="C1311" s="139" t="s">
        <v>1449</v>
      </c>
      <c r="D1311" s="139" t="s">
        <v>1450</v>
      </c>
      <c r="E1311" s="139" t="s">
        <v>1434</v>
      </c>
      <c r="F1311" s="139" t="s">
        <v>1402</v>
      </c>
      <c r="G1311" s="140">
        <v>-57862</v>
      </c>
      <c r="J1311" s="149"/>
      <c r="K1311" s="149"/>
    </row>
    <row r="1312" spans="1:11" x14ac:dyDescent="0.2">
      <c r="A1312" s="139" t="s">
        <v>1118</v>
      </c>
      <c r="B1312" s="139" t="s">
        <v>1344</v>
      </c>
      <c r="C1312" s="139" t="s">
        <v>1439</v>
      </c>
      <c r="D1312" s="139" t="s">
        <v>1507</v>
      </c>
      <c r="E1312" s="139" t="s">
        <v>1434</v>
      </c>
      <c r="F1312" s="139" t="s">
        <v>1407</v>
      </c>
      <c r="G1312" s="140">
        <v>-19080</v>
      </c>
      <c r="J1312" s="149"/>
      <c r="K1312" s="149"/>
    </row>
    <row r="1313" spans="1:11" hidden="1" x14ac:dyDescent="0.2">
      <c r="A1313" s="139" t="s">
        <v>196</v>
      </c>
      <c r="B1313" s="139" t="s">
        <v>1345</v>
      </c>
      <c r="C1313" s="139" t="s">
        <v>1397</v>
      </c>
      <c r="D1313" s="139" t="s">
        <v>1398</v>
      </c>
      <c r="E1313" s="139" t="s">
        <v>1399</v>
      </c>
      <c r="F1313" s="139" t="s">
        <v>1400</v>
      </c>
      <c r="G1313" s="140">
        <v>-835467.53</v>
      </c>
      <c r="H1313" s="162">
        <v>17</v>
      </c>
      <c r="J1313" s="149"/>
      <c r="K1313" s="149"/>
    </row>
    <row r="1314" spans="1:11" hidden="1" x14ac:dyDescent="0.2">
      <c r="A1314" s="139" t="s">
        <v>196</v>
      </c>
      <c r="B1314" s="139" t="s">
        <v>1345</v>
      </c>
      <c r="C1314" s="139" t="s">
        <v>1453</v>
      </c>
      <c r="D1314" s="139" t="s">
        <v>1454</v>
      </c>
      <c r="E1314" s="139" t="s">
        <v>1399</v>
      </c>
      <c r="F1314" s="139" t="s">
        <v>1407</v>
      </c>
      <c r="G1314" s="140">
        <v>-446327.18</v>
      </c>
      <c r="J1314" s="149"/>
      <c r="K1314" s="149"/>
    </row>
    <row r="1315" spans="1:11" hidden="1" x14ac:dyDescent="0.2">
      <c r="A1315" s="139" t="s">
        <v>196</v>
      </c>
      <c r="B1315" s="139" t="s">
        <v>1345</v>
      </c>
      <c r="C1315" s="139" t="s">
        <v>1449</v>
      </c>
      <c r="D1315" s="139" t="s">
        <v>1450</v>
      </c>
      <c r="E1315" s="139" t="s">
        <v>1399</v>
      </c>
      <c r="F1315" s="139" t="s">
        <v>1402</v>
      </c>
      <c r="G1315" s="140">
        <v>-132521255.16</v>
      </c>
      <c r="J1315" s="149"/>
      <c r="K1315" s="149"/>
    </row>
    <row r="1316" spans="1:11" hidden="1" x14ac:dyDescent="0.2">
      <c r="A1316" s="139" t="s">
        <v>196</v>
      </c>
      <c r="B1316" s="139" t="s">
        <v>1345</v>
      </c>
      <c r="C1316" s="139" t="s">
        <v>1401</v>
      </c>
      <c r="D1316" s="139" t="s">
        <v>1509</v>
      </c>
      <c r="E1316" s="139" t="s">
        <v>1399</v>
      </c>
      <c r="F1316" s="139" t="s">
        <v>1402</v>
      </c>
      <c r="G1316" s="140">
        <v>-327696.53999999998</v>
      </c>
      <c r="J1316" s="149"/>
      <c r="K1316" s="149"/>
    </row>
    <row r="1317" spans="1:11" hidden="1" x14ac:dyDescent="0.2">
      <c r="A1317" s="139" t="s">
        <v>196</v>
      </c>
      <c r="B1317" s="139" t="s">
        <v>1345</v>
      </c>
      <c r="C1317" s="139" t="s">
        <v>1452</v>
      </c>
      <c r="D1317" s="139" t="s">
        <v>1510</v>
      </c>
      <c r="E1317" s="139" t="s">
        <v>1399</v>
      </c>
      <c r="F1317" s="139" t="s">
        <v>1407</v>
      </c>
      <c r="G1317" s="140">
        <v>-6087883.71</v>
      </c>
      <c r="J1317" s="149"/>
      <c r="K1317" s="149"/>
    </row>
    <row r="1318" spans="1:11" hidden="1" x14ac:dyDescent="0.2">
      <c r="A1318" s="139" t="s">
        <v>196</v>
      </c>
      <c r="B1318" s="139" t="s">
        <v>1345</v>
      </c>
      <c r="C1318" s="139" t="s">
        <v>1511</v>
      </c>
      <c r="D1318" s="139" t="s">
        <v>1512</v>
      </c>
      <c r="E1318" s="139" t="s">
        <v>1399</v>
      </c>
      <c r="F1318" s="139" t="s">
        <v>1407</v>
      </c>
      <c r="G1318" s="140">
        <v>-36617.47</v>
      </c>
      <c r="J1318" s="149"/>
      <c r="K1318" s="149"/>
    </row>
    <row r="1319" spans="1:11" hidden="1" x14ac:dyDescent="0.2">
      <c r="A1319" s="139" t="s">
        <v>196</v>
      </c>
      <c r="B1319" s="139" t="s">
        <v>1345</v>
      </c>
      <c r="C1319" s="139" t="s">
        <v>1397</v>
      </c>
      <c r="D1319" s="139" t="s">
        <v>1398</v>
      </c>
      <c r="E1319" s="139" t="s">
        <v>1404</v>
      </c>
      <c r="F1319" s="139" t="s">
        <v>1400</v>
      </c>
      <c r="G1319" s="140">
        <v>-4300</v>
      </c>
      <c r="H1319" s="162">
        <v>17</v>
      </c>
      <c r="J1319" s="149"/>
      <c r="K1319" s="149"/>
    </row>
    <row r="1320" spans="1:11" hidden="1" x14ac:dyDescent="0.2">
      <c r="A1320" s="139" t="s">
        <v>201</v>
      </c>
      <c r="B1320" s="139" t="s">
        <v>1345</v>
      </c>
      <c r="C1320" s="139" t="s">
        <v>1397</v>
      </c>
      <c r="D1320" s="139" t="s">
        <v>1398</v>
      </c>
      <c r="E1320" s="139" t="s">
        <v>1408</v>
      </c>
      <c r="F1320" s="139" t="s">
        <v>1400</v>
      </c>
      <c r="G1320" s="140">
        <v>-250860.63</v>
      </c>
      <c r="H1320" s="162">
        <v>17</v>
      </c>
      <c r="J1320" s="149"/>
      <c r="K1320" s="149"/>
    </row>
    <row r="1321" spans="1:11" hidden="1" x14ac:dyDescent="0.2">
      <c r="A1321" s="139" t="s">
        <v>201</v>
      </c>
      <c r="B1321" s="139" t="s">
        <v>1345</v>
      </c>
      <c r="C1321" s="139" t="s">
        <v>1453</v>
      </c>
      <c r="D1321" s="139" t="s">
        <v>1454</v>
      </c>
      <c r="E1321" s="139" t="s">
        <v>1408</v>
      </c>
      <c r="F1321" s="139" t="s">
        <v>1407</v>
      </c>
      <c r="G1321" s="140">
        <v>-134433.01999999999</v>
      </c>
      <c r="J1321" s="149"/>
      <c r="K1321" s="149"/>
    </row>
    <row r="1322" spans="1:11" hidden="1" x14ac:dyDescent="0.2">
      <c r="A1322" s="139" t="s">
        <v>201</v>
      </c>
      <c r="B1322" s="139" t="s">
        <v>1345</v>
      </c>
      <c r="C1322" s="139" t="s">
        <v>1449</v>
      </c>
      <c r="D1322" s="139" t="s">
        <v>1450</v>
      </c>
      <c r="E1322" s="139" t="s">
        <v>1408</v>
      </c>
      <c r="F1322" s="139" t="s">
        <v>1402</v>
      </c>
      <c r="G1322" s="140">
        <v>-39671388.159999996</v>
      </c>
      <c r="J1322" s="149"/>
      <c r="K1322" s="149"/>
    </row>
    <row r="1323" spans="1:11" hidden="1" x14ac:dyDescent="0.2">
      <c r="A1323" s="139" t="s">
        <v>201</v>
      </c>
      <c r="B1323" s="139" t="s">
        <v>1345</v>
      </c>
      <c r="C1323" s="139" t="s">
        <v>1401</v>
      </c>
      <c r="D1323" s="139" t="s">
        <v>1509</v>
      </c>
      <c r="E1323" s="139" t="s">
        <v>1408</v>
      </c>
      <c r="F1323" s="139" t="s">
        <v>1402</v>
      </c>
      <c r="G1323" s="140">
        <v>-167961.35</v>
      </c>
      <c r="J1323" s="149"/>
      <c r="K1323" s="149"/>
    </row>
    <row r="1324" spans="1:11" hidden="1" x14ac:dyDescent="0.2">
      <c r="A1324" s="139" t="s">
        <v>201</v>
      </c>
      <c r="B1324" s="139" t="s">
        <v>1345</v>
      </c>
      <c r="C1324" s="139" t="s">
        <v>1452</v>
      </c>
      <c r="D1324" s="139" t="s">
        <v>1510</v>
      </c>
      <c r="E1324" s="139" t="s">
        <v>1408</v>
      </c>
      <c r="F1324" s="139" t="s">
        <v>1407</v>
      </c>
      <c r="G1324" s="140">
        <v>-1829628.72</v>
      </c>
      <c r="J1324" s="149"/>
      <c r="K1324" s="149"/>
    </row>
    <row r="1325" spans="1:11" hidden="1" x14ac:dyDescent="0.2">
      <c r="A1325" s="139" t="s">
        <v>201</v>
      </c>
      <c r="B1325" s="139" t="s">
        <v>1345</v>
      </c>
      <c r="C1325" s="139" t="s">
        <v>1511</v>
      </c>
      <c r="D1325" s="139" t="s">
        <v>1512</v>
      </c>
      <c r="E1325" s="139" t="s">
        <v>1408</v>
      </c>
      <c r="F1325" s="139" t="s">
        <v>1407</v>
      </c>
      <c r="G1325" s="140">
        <v>-11037.18</v>
      </c>
      <c r="J1325" s="149"/>
      <c r="K1325" s="149"/>
    </row>
    <row r="1326" spans="1:11" hidden="1" x14ac:dyDescent="0.2">
      <c r="A1326" s="139" t="s">
        <v>196</v>
      </c>
      <c r="B1326" s="139" t="s">
        <v>1345</v>
      </c>
      <c r="C1326" s="139" t="s">
        <v>1401</v>
      </c>
      <c r="D1326" s="139" t="s">
        <v>1509</v>
      </c>
      <c r="E1326" s="139" t="s">
        <v>1409</v>
      </c>
      <c r="F1326" s="139" t="s">
        <v>1402</v>
      </c>
      <c r="G1326" s="140">
        <v>-1932911.78</v>
      </c>
      <c r="J1326" s="149"/>
      <c r="K1326" s="149"/>
    </row>
    <row r="1327" spans="1:11" hidden="1" x14ac:dyDescent="0.2">
      <c r="A1327" s="139" t="s">
        <v>196</v>
      </c>
      <c r="B1327" s="139" t="s">
        <v>1345</v>
      </c>
      <c r="C1327" s="139" t="s">
        <v>1403</v>
      </c>
      <c r="D1327" s="139" t="s">
        <v>1509</v>
      </c>
      <c r="E1327" s="139" t="s">
        <v>1409</v>
      </c>
      <c r="F1327" s="139" t="s">
        <v>1402</v>
      </c>
      <c r="G1327" s="140">
        <v>-251302.78</v>
      </c>
      <c r="J1327" s="149"/>
      <c r="K1327" s="149"/>
    </row>
    <row r="1328" spans="1:11" hidden="1" x14ac:dyDescent="0.2">
      <c r="A1328" s="139" t="s">
        <v>1112</v>
      </c>
      <c r="B1328" s="139" t="s">
        <v>1345</v>
      </c>
      <c r="C1328" s="139" t="s">
        <v>1397</v>
      </c>
      <c r="D1328" s="139" t="s">
        <v>1398</v>
      </c>
      <c r="E1328" s="139" t="s">
        <v>1410</v>
      </c>
      <c r="F1328" s="139" t="s">
        <v>1400</v>
      </c>
      <c r="G1328" s="140">
        <v>-15022.4</v>
      </c>
      <c r="H1328" s="162">
        <v>17</v>
      </c>
      <c r="J1328" s="149"/>
      <c r="K1328" s="149"/>
    </row>
    <row r="1329" spans="1:11" hidden="1" x14ac:dyDescent="0.2">
      <c r="A1329" s="139" t="s">
        <v>1112</v>
      </c>
      <c r="B1329" s="139" t="s">
        <v>1345</v>
      </c>
      <c r="C1329" s="139" t="s">
        <v>1401</v>
      </c>
      <c r="D1329" s="139" t="s">
        <v>1509</v>
      </c>
      <c r="E1329" s="139" t="s">
        <v>1410</v>
      </c>
      <c r="F1329" s="139" t="s">
        <v>1402</v>
      </c>
      <c r="G1329" s="140">
        <v>-84205.2</v>
      </c>
      <c r="J1329" s="149"/>
      <c r="K1329" s="149"/>
    </row>
    <row r="1330" spans="1:11" hidden="1" x14ac:dyDescent="0.2">
      <c r="A1330" s="139" t="s">
        <v>1114</v>
      </c>
      <c r="B1330" s="139" t="s">
        <v>1345</v>
      </c>
      <c r="C1330" s="139" t="s">
        <v>1397</v>
      </c>
      <c r="D1330" s="139" t="s">
        <v>1398</v>
      </c>
      <c r="E1330" s="139" t="s">
        <v>1411</v>
      </c>
      <c r="F1330" s="139" t="s">
        <v>1400</v>
      </c>
      <c r="G1330" s="140">
        <v>-187840.75</v>
      </c>
      <c r="H1330" s="162">
        <v>17</v>
      </c>
      <c r="J1330" s="149"/>
      <c r="K1330" s="149"/>
    </row>
    <row r="1331" spans="1:11" hidden="1" x14ac:dyDescent="0.2">
      <c r="A1331" s="139" t="s">
        <v>1114</v>
      </c>
      <c r="B1331" s="139" t="s">
        <v>1345</v>
      </c>
      <c r="C1331" s="139" t="s">
        <v>1397</v>
      </c>
      <c r="D1331" s="139" t="s">
        <v>1412</v>
      </c>
      <c r="E1331" s="139" t="s">
        <v>1411</v>
      </c>
      <c r="F1331" s="139" t="s">
        <v>1400</v>
      </c>
      <c r="G1331" s="140">
        <v>-79924.88</v>
      </c>
      <c r="H1331" s="162">
        <v>17</v>
      </c>
      <c r="J1331" s="149"/>
      <c r="K1331" s="149"/>
    </row>
    <row r="1332" spans="1:11" hidden="1" x14ac:dyDescent="0.2">
      <c r="A1332" s="139" t="s">
        <v>1114</v>
      </c>
      <c r="B1332" s="139" t="s">
        <v>1345</v>
      </c>
      <c r="C1332" s="139" t="s">
        <v>1397</v>
      </c>
      <c r="D1332" s="139" t="s">
        <v>1433</v>
      </c>
      <c r="E1332" s="139" t="s">
        <v>1411</v>
      </c>
      <c r="F1332" s="139" t="s">
        <v>1400</v>
      </c>
      <c r="G1332" s="140">
        <v>-6088.49</v>
      </c>
      <c r="H1332" s="162">
        <v>17</v>
      </c>
      <c r="J1332" s="149"/>
      <c r="K1332" s="149"/>
    </row>
    <row r="1333" spans="1:11" hidden="1" x14ac:dyDescent="0.2">
      <c r="A1333" s="139" t="s">
        <v>1114</v>
      </c>
      <c r="B1333" s="139" t="s">
        <v>1345</v>
      </c>
      <c r="C1333" s="139" t="s">
        <v>1397</v>
      </c>
      <c r="D1333" s="139" t="s">
        <v>1436</v>
      </c>
      <c r="E1333" s="139" t="s">
        <v>1411</v>
      </c>
      <c r="F1333" s="139" t="s">
        <v>1400</v>
      </c>
      <c r="G1333" s="140">
        <v>-39600</v>
      </c>
      <c r="H1333" s="162">
        <v>17</v>
      </c>
      <c r="J1333" s="149"/>
      <c r="K1333" s="149"/>
    </row>
    <row r="1334" spans="1:11" hidden="1" x14ac:dyDescent="0.2">
      <c r="A1334" s="139" t="s">
        <v>1114</v>
      </c>
      <c r="B1334" s="139" t="s">
        <v>1345</v>
      </c>
      <c r="C1334" s="139" t="s">
        <v>1401</v>
      </c>
      <c r="D1334" s="139" t="s">
        <v>1509</v>
      </c>
      <c r="E1334" s="139" t="s">
        <v>1411</v>
      </c>
      <c r="F1334" s="139" t="s">
        <v>1402</v>
      </c>
      <c r="G1334" s="140">
        <v>-8050684.6600000001</v>
      </c>
      <c r="J1334" s="149"/>
      <c r="K1334" s="149"/>
    </row>
    <row r="1335" spans="1:11" hidden="1" x14ac:dyDescent="0.2">
      <c r="A1335" s="139" t="s">
        <v>1114</v>
      </c>
      <c r="B1335" s="139" t="s">
        <v>1345</v>
      </c>
      <c r="C1335" s="139" t="s">
        <v>1403</v>
      </c>
      <c r="D1335" s="139" t="s">
        <v>1509</v>
      </c>
      <c r="E1335" s="139" t="s">
        <v>1411</v>
      </c>
      <c r="F1335" s="139" t="s">
        <v>1402</v>
      </c>
      <c r="G1335" s="140">
        <v>-77403.210000000006</v>
      </c>
      <c r="J1335" s="149"/>
      <c r="K1335" s="149"/>
    </row>
    <row r="1336" spans="1:11" hidden="1" x14ac:dyDescent="0.2">
      <c r="A1336" s="139" t="s">
        <v>1116</v>
      </c>
      <c r="B1336" s="139" t="s">
        <v>1345</v>
      </c>
      <c r="C1336" s="139" t="s">
        <v>1397</v>
      </c>
      <c r="D1336" s="139" t="s">
        <v>1398</v>
      </c>
      <c r="E1336" s="139" t="s">
        <v>1414</v>
      </c>
      <c r="F1336" s="139" t="s">
        <v>1400</v>
      </c>
      <c r="G1336" s="140">
        <v>-8950</v>
      </c>
      <c r="H1336" s="162">
        <v>17</v>
      </c>
      <c r="J1336" s="149"/>
      <c r="K1336" s="149"/>
    </row>
    <row r="1337" spans="1:11" hidden="1" x14ac:dyDescent="0.2">
      <c r="A1337" s="139" t="s">
        <v>1116</v>
      </c>
      <c r="B1337" s="139" t="s">
        <v>1345</v>
      </c>
      <c r="C1337" s="139" t="s">
        <v>1401</v>
      </c>
      <c r="D1337" s="139" t="s">
        <v>1509</v>
      </c>
      <c r="E1337" s="139" t="s">
        <v>1414</v>
      </c>
      <c r="F1337" s="139" t="s">
        <v>1402</v>
      </c>
      <c r="G1337" s="140">
        <v>-745293.08</v>
      </c>
      <c r="J1337" s="149"/>
      <c r="K1337" s="149"/>
    </row>
    <row r="1338" spans="1:11" hidden="1" x14ac:dyDescent="0.2">
      <c r="A1338" s="139" t="s">
        <v>1117</v>
      </c>
      <c r="B1338" s="139" t="s">
        <v>1345</v>
      </c>
      <c r="C1338" s="139" t="s">
        <v>1397</v>
      </c>
      <c r="D1338" s="139" t="s">
        <v>1398</v>
      </c>
      <c r="E1338" s="139" t="s">
        <v>1415</v>
      </c>
      <c r="F1338" s="139" t="s">
        <v>1400</v>
      </c>
      <c r="G1338" s="140">
        <v>-280676.99</v>
      </c>
      <c r="H1338" s="162">
        <v>17</v>
      </c>
      <c r="J1338" s="149"/>
      <c r="K1338" s="149"/>
    </row>
    <row r="1339" spans="1:11" hidden="1" x14ac:dyDescent="0.2">
      <c r="A1339" s="139" t="s">
        <v>1117</v>
      </c>
      <c r="B1339" s="139" t="s">
        <v>1345</v>
      </c>
      <c r="C1339" s="139" t="s">
        <v>1416</v>
      </c>
      <c r="D1339" s="139" t="s">
        <v>1417</v>
      </c>
      <c r="E1339" s="139" t="s">
        <v>1415</v>
      </c>
      <c r="F1339" s="139" t="s">
        <v>1402</v>
      </c>
      <c r="G1339" s="140">
        <v>-808750.8</v>
      </c>
      <c r="J1339" s="149"/>
      <c r="K1339" s="149"/>
    </row>
    <row r="1340" spans="1:11" hidden="1" x14ac:dyDescent="0.2">
      <c r="A1340" s="139" t="s">
        <v>1117</v>
      </c>
      <c r="B1340" s="139" t="s">
        <v>1345</v>
      </c>
      <c r="C1340" s="139" t="s">
        <v>1401</v>
      </c>
      <c r="D1340" s="139" t="s">
        <v>1418</v>
      </c>
      <c r="E1340" s="139" t="s">
        <v>1415</v>
      </c>
      <c r="F1340" s="139" t="s">
        <v>1402</v>
      </c>
      <c r="G1340" s="140">
        <v>-539167.19999999995</v>
      </c>
      <c r="J1340" s="149"/>
      <c r="K1340" s="149"/>
    </row>
    <row r="1341" spans="1:11" hidden="1" x14ac:dyDescent="0.2">
      <c r="A1341" s="139" t="s">
        <v>1117</v>
      </c>
      <c r="B1341" s="139" t="s">
        <v>1345</v>
      </c>
      <c r="C1341" s="139" t="s">
        <v>1401</v>
      </c>
      <c r="D1341" s="139" t="s">
        <v>1456</v>
      </c>
      <c r="E1341" s="139" t="s">
        <v>1415</v>
      </c>
      <c r="F1341" s="139" t="s">
        <v>1402</v>
      </c>
      <c r="G1341" s="140">
        <v>-14200</v>
      </c>
      <c r="J1341" s="149"/>
      <c r="K1341" s="149"/>
    </row>
    <row r="1342" spans="1:11" hidden="1" x14ac:dyDescent="0.2">
      <c r="A1342" s="139" t="s">
        <v>1117</v>
      </c>
      <c r="B1342" s="139" t="s">
        <v>1345</v>
      </c>
      <c r="C1342" s="139" t="s">
        <v>1449</v>
      </c>
      <c r="D1342" s="139" t="s">
        <v>1450</v>
      </c>
      <c r="E1342" s="139" t="s">
        <v>1415</v>
      </c>
      <c r="F1342" s="139" t="s">
        <v>1402</v>
      </c>
      <c r="G1342" s="140">
        <v>-187224.35</v>
      </c>
      <c r="J1342" s="149"/>
      <c r="K1342" s="149"/>
    </row>
    <row r="1343" spans="1:11" hidden="1" x14ac:dyDescent="0.2">
      <c r="A1343" s="139" t="s">
        <v>1117</v>
      </c>
      <c r="B1343" s="139" t="s">
        <v>1345</v>
      </c>
      <c r="C1343" s="139" t="s">
        <v>1401</v>
      </c>
      <c r="D1343" s="139" t="s">
        <v>1509</v>
      </c>
      <c r="E1343" s="139" t="s">
        <v>1415</v>
      </c>
      <c r="F1343" s="139" t="s">
        <v>1402</v>
      </c>
      <c r="G1343" s="140">
        <v>-1335270.0900000001</v>
      </c>
      <c r="J1343" s="149"/>
      <c r="K1343" s="149"/>
    </row>
    <row r="1344" spans="1:11" hidden="1" x14ac:dyDescent="0.2">
      <c r="A1344" s="139" t="s">
        <v>1117</v>
      </c>
      <c r="B1344" s="139" t="s">
        <v>1345</v>
      </c>
      <c r="C1344" s="139" t="s">
        <v>1501</v>
      </c>
      <c r="D1344" s="139" t="s">
        <v>1509</v>
      </c>
      <c r="E1344" s="139" t="s">
        <v>1415</v>
      </c>
      <c r="F1344" s="139" t="s">
        <v>1407</v>
      </c>
      <c r="G1344" s="140">
        <v>-20000</v>
      </c>
      <c r="J1344" s="149"/>
      <c r="K1344" s="149"/>
    </row>
    <row r="1345" spans="1:11" hidden="1" x14ac:dyDescent="0.2">
      <c r="A1345" s="139" t="s">
        <v>1117</v>
      </c>
      <c r="B1345" s="139" t="s">
        <v>1345</v>
      </c>
      <c r="C1345" s="139" t="s">
        <v>1401</v>
      </c>
      <c r="D1345" s="139" t="s">
        <v>1499</v>
      </c>
      <c r="E1345" s="139" t="s">
        <v>1415</v>
      </c>
      <c r="F1345" s="139" t="s">
        <v>1402</v>
      </c>
      <c r="G1345" s="140">
        <v>-36597</v>
      </c>
      <c r="J1345" s="149"/>
      <c r="K1345" s="149"/>
    </row>
    <row r="1346" spans="1:11" hidden="1" x14ac:dyDescent="0.2">
      <c r="A1346" s="139" t="s">
        <v>1117</v>
      </c>
      <c r="B1346" s="139" t="s">
        <v>1345</v>
      </c>
      <c r="C1346" s="139" t="s">
        <v>1439</v>
      </c>
      <c r="D1346" s="139" t="s">
        <v>1507</v>
      </c>
      <c r="E1346" s="139" t="s">
        <v>1415</v>
      </c>
      <c r="F1346" s="139" t="s">
        <v>1407</v>
      </c>
      <c r="G1346" s="140">
        <v>-75000</v>
      </c>
      <c r="J1346" s="149"/>
      <c r="K1346" s="149"/>
    </row>
    <row r="1347" spans="1:11" hidden="1" x14ac:dyDescent="0.2">
      <c r="A1347" s="139" t="s">
        <v>1117</v>
      </c>
      <c r="B1347" s="139" t="s">
        <v>1345</v>
      </c>
      <c r="C1347" s="139" t="s">
        <v>1401</v>
      </c>
      <c r="D1347" s="139" t="s">
        <v>1499</v>
      </c>
      <c r="E1347" s="139" t="s">
        <v>1419</v>
      </c>
      <c r="F1347" s="139" t="s">
        <v>1402</v>
      </c>
      <c r="G1347" s="140">
        <v>-8580</v>
      </c>
      <c r="J1347" s="149"/>
      <c r="K1347" s="149"/>
    </row>
    <row r="1348" spans="1:11" hidden="1" x14ac:dyDescent="0.2">
      <c r="A1348" s="139" t="s">
        <v>962</v>
      </c>
      <c r="B1348" s="139" t="s">
        <v>1345</v>
      </c>
      <c r="C1348" s="139" t="s">
        <v>1397</v>
      </c>
      <c r="D1348" s="139" t="s">
        <v>1398</v>
      </c>
      <c r="E1348" s="139" t="s">
        <v>1440</v>
      </c>
      <c r="F1348" s="139" t="s">
        <v>1400</v>
      </c>
      <c r="G1348" s="140">
        <v>-1200</v>
      </c>
      <c r="H1348" s="162">
        <v>17</v>
      </c>
      <c r="J1348" s="149"/>
      <c r="K1348" s="149"/>
    </row>
    <row r="1349" spans="1:11" hidden="1" x14ac:dyDescent="0.2">
      <c r="A1349" s="139" t="s">
        <v>962</v>
      </c>
      <c r="B1349" s="139" t="s">
        <v>1345</v>
      </c>
      <c r="C1349" s="139" t="s">
        <v>1449</v>
      </c>
      <c r="D1349" s="139" t="s">
        <v>1450</v>
      </c>
      <c r="E1349" s="139" t="s">
        <v>1423</v>
      </c>
      <c r="F1349" s="139" t="s">
        <v>1402</v>
      </c>
      <c r="G1349" s="140">
        <v>-554476.29</v>
      </c>
      <c r="J1349" s="149"/>
      <c r="K1349" s="149"/>
    </row>
    <row r="1350" spans="1:11" hidden="1" x14ac:dyDescent="0.2">
      <c r="A1350" s="139" t="s">
        <v>964</v>
      </c>
      <c r="B1350" s="139" t="s">
        <v>1345</v>
      </c>
      <c r="C1350" s="139" t="s">
        <v>1401</v>
      </c>
      <c r="D1350" s="139" t="s">
        <v>1509</v>
      </c>
      <c r="E1350" s="139" t="s">
        <v>1425</v>
      </c>
      <c r="F1350" s="139" t="s">
        <v>1402</v>
      </c>
      <c r="G1350" s="140">
        <v>-1419053</v>
      </c>
      <c r="J1350" s="149"/>
      <c r="K1350" s="149"/>
    </row>
    <row r="1351" spans="1:11" hidden="1" x14ac:dyDescent="0.2">
      <c r="A1351" s="139" t="s">
        <v>964</v>
      </c>
      <c r="B1351" s="139" t="s">
        <v>1345</v>
      </c>
      <c r="C1351" s="139" t="s">
        <v>1397</v>
      </c>
      <c r="D1351" s="139" t="s">
        <v>1398</v>
      </c>
      <c r="E1351" s="139" t="s">
        <v>1469</v>
      </c>
      <c r="F1351" s="139" t="s">
        <v>1400</v>
      </c>
      <c r="G1351" s="140">
        <v>-295.87</v>
      </c>
      <c r="H1351" s="162">
        <v>17</v>
      </c>
      <c r="J1351" s="149"/>
      <c r="K1351" s="149"/>
    </row>
    <row r="1352" spans="1:11" hidden="1" x14ac:dyDescent="0.2">
      <c r="A1352" s="139" t="s">
        <v>964</v>
      </c>
      <c r="B1352" s="139" t="s">
        <v>1345</v>
      </c>
      <c r="C1352" s="139" t="s">
        <v>1397</v>
      </c>
      <c r="D1352" s="139" t="s">
        <v>1398</v>
      </c>
      <c r="E1352" s="139" t="s">
        <v>1427</v>
      </c>
      <c r="F1352" s="139" t="s">
        <v>1400</v>
      </c>
      <c r="G1352" s="140">
        <v>-128.74</v>
      </c>
      <c r="H1352" s="162">
        <v>17</v>
      </c>
      <c r="J1352" s="149"/>
      <c r="K1352" s="149"/>
    </row>
    <row r="1353" spans="1:11" hidden="1" x14ac:dyDescent="0.2">
      <c r="A1353" s="139" t="s">
        <v>1118</v>
      </c>
      <c r="B1353" s="139" t="s">
        <v>1345</v>
      </c>
      <c r="C1353" s="139" t="s">
        <v>1397</v>
      </c>
      <c r="D1353" s="139" t="s">
        <v>1429</v>
      </c>
      <c r="E1353" s="139" t="s">
        <v>1428</v>
      </c>
      <c r="F1353" s="139" t="s">
        <v>1400</v>
      </c>
      <c r="G1353" s="140">
        <v>-141265</v>
      </c>
      <c r="H1353" s="162">
        <v>17</v>
      </c>
      <c r="J1353" s="149"/>
      <c r="K1353" s="149"/>
    </row>
    <row r="1354" spans="1:11" hidden="1" x14ac:dyDescent="0.2">
      <c r="A1354" s="139" t="s">
        <v>1118</v>
      </c>
      <c r="B1354" s="139" t="s">
        <v>1345</v>
      </c>
      <c r="C1354" s="139" t="s">
        <v>1449</v>
      </c>
      <c r="D1354" s="139" t="s">
        <v>1450</v>
      </c>
      <c r="E1354" s="139" t="s">
        <v>1428</v>
      </c>
      <c r="F1354" s="139" t="s">
        <v>1402</v>
      </c>
      <c r="G1354" s="140">
        <v>-5622554.46</v>
      </c>
      <c r="J1354" s="149"/>
      <c r="K1354" s="149"/>
    </row>
    <row r="1355" spans="1:11" hidden="1" x14ac:dyDescent="0.2">
      <c r="A1355" s="139" t="s">
        <v>1118</v>
      </c>
      <c r="B1355" s="139" t="s">
        <v>1345</v>
      </c>
      <c r="C1355" s="139" t="s">
        <v>1501</v>
      </c>
      <c r="D1355" s="139" t="s">
        <v>1509</v>
      </c>
      <c r="E1355" s="139" t="s">
        <v>1428</v>
      </c>
      <c r="F1355" s="139" t="s">
        <v>1407</v>
      </c>
      <c r="G1355" s="140">
        <v>-377000</v>
      </c>
      <c r="J1355" s="149"/>
      <c r="K1355" s="149"/>
    </row>
    <row r="1356" spans="1:11" hidden="1" x14ac:dyDescent="0.2">
      <c r="A1356" s="139" t="s">
        <v>1118</v>
      </c>
      <c r="B1356" s="139" t="s">
        <v>1345</v>
      </c>
      <c r="C1356" s="139" t="s">
        <v>1513</v>
      </c>
      <c r="D1356" s="139" t="s">
        <v>1509</v>
      </c>
      <c r="E1356" s="139" t="s">
        <v>1428</v>
      </c>
      <c r="F1356" s="139" t="s">
        <v>1407</v>
      </c>
      <c r="G1356" s="140">
        <v>-105896.3</v>
      </c>
      <c r="J1356" s="149"/>
      <c r="K1356" s="149"/>
    </row>
    <row r="1357" spans="1:11" hidden="1" x14ac:dyDescent="0.2">
      <c r="A1357" s="139" t="s">
        <v>1118</v>
      </c>
      <c r="B1357" s="139" t="s">
        <v>1345</v>
      </c>
      <c r="C1357" s="139" t="s">
        <v>1459</v>
      </c>
      <c r="D1357" s="139" t="s">
        <v>1509</v>
      </c>
      <c r="E1357" s="139" t="s">
        <v>1428</v>
      </c>
      <c r="F1357" s="139" t="s">
        <v>1407</v>
      </c>
      <c r="G1357" s="140">
        <v>-280390</v>
      </c>
      <c r="J1357" s="149"/>
      <c r="K1357" s="149"/>
    </row>
    <row r="1358" spans="1:11" hidden="1" x14ac:dyDescent="0.2">
      <c r="A1358" s="139" t="s">
        <v>1118</v>
      </c>
      <c r="B1358" s="139" t="s">
        <v>1345</v>
      </c>
      <c r="C1358" s="139" t="s">
        <v>1439</v>
      </c>
      <c r="D1358" s="139" t="s">
        <v>1503</v>
      </c>
      <c r="E1358" s="139" t="s">
        <v>1428</v>
      </c>
      <c r="F1358" s="139" t="s">
        <v>1407</v>
      </c>
      <c r="G1358" s="140">
        <v>-10000</v>
      </c>
      <c r="J1358" s="149"/>
      <c r="K1358" s="149"/>
    </row>
    <row r="1359" spans="1:11" x14ac:dyDescent="0.2">
      <c r="A1359" s="139" t="s">
        <v>1118</v>
      </c>
      <c r="B1359" s="139" t="s">
        <v>1345</v>
      </c>
      <c r="C1359" s="139" t="s">
        <v>1397</v>
      </c>
      <c r="D1359" s="139" t="s">
        <v>1398</v>
      </c>
      <c r="E1359" s="139" t="s">
        <v>1438</v>
      </c>
      <c r="F1359" s="139" t="s">
        <v>1400</v>
      </c>
      <c r="G1359" s="140">
        <v>-44800</v>
      </c>
      <c r="H1359" s="162">
        <v>17</v>
      </c>
      <c r="J1359" s="149"/>
      <c r="K1359" s="149"/>
    </row>
    <row r="1360" spans="1:11" x14ac:dyDescent="0.2">
      <c r="A1360" s="139" t="s">
        <v>1118</v>
      </c>
      <c r="B1360" s="139" t="s">
        <v>1345</v>
      </c>
      <c r="C1360" s="139" t="s">
        <v>1513</v>
      </c>
      <c r="D1360" s="139" t="s">
        <v>1509</v>
      </c>
      <c r="E1360" s="139" t="s">
        <v>1438</v>
      </c>
      <c r="F1360" s="139" t="s">
        <v>1407</v>
      </c>
      <c r="G1360" s="140">
        <v>-3506.56</v>
      </c>
      <c r="J1360" s="149"/>
      <c r="K1360" s="149"/>
    </row>
    <row r="1361" spans="1:11" x14ac:dyDescent="0.2">
      <c r="A1361" s="139" t="s">
        <v>1118</v>
      </c>
      <c r="B1361" s="139" t="s">
        <v>1345</v>
      </c>
      <c r="C1361" s="139" t="s">
        <v>1397</v>
      </c>
      <c r="D1361" s="139" t="s">
        <v>1398</v>
      </c>
      <c r="E1361" s="139" t="s">
        <v>1432</v>
      </c>
      <c r="F1361" s="139" t="s">
        <v>1400</v>
      </c>
      <c r="G1361" s="140">
        <v>-39764</v>
      </c>
      <c r="H1361" s="162">
        <v>17</v>
      </c>
      <c r="J1361" s="149"/>
      <c r="K1361" s="149"/>
    </row>
    <row r="1362" spans="1:11" x14ac:dyDescent="0.2">
      <c r="A1362" s="139" t="s">
        <v>1118</v>
      </c>
      <c r="B1362" s="139" t="s">
        <v>1345</v>
      </c>
      <c r="C1362" s="139" t="s">
        <v>1449</v>
      </c>
      <c r="D1362" s="139" t="s">
        <v>1450</v>
      </c>
      <c r="E1362" s="139" t="s">
        <v>1432</v>
      </c>
      <c r="F1362" s="139" t="s">
        <v>1402</v>
      </c>
      <c r="G1362" s="140">
        <v>-867191.08</v>
      </c>
      <c r="J1362" s="149"/>
      <c r="K1362" s="149"/>
    </row>
    <row r="1363" spans="1:11" x14ac:dyDescent="0.2">
      <c r="A1363" s="139" t="s">
        <v>1118</v>
      </c>
      <c r="B1363" s="139" t="s">
        <v>1345</v>
      </c>
      <c r="C1363" s="139" t="s">
        <v>1401</v>
      </c>
      <c r="D1363" s="139" t="s">
        <v>1509</v>
      </c>
      <c r="E1363" s="139" t="s">
        <v>1432</v>
      </c>
      <c r="F1363" s="139" t="s">
        <v>1402</v>
      </c>
      <c r="G1363" s="140">
        <v>-45673.67</v>
      </c>
      <c r="J1363" s="149"/>
      <c r="K1363" s="149"/>
    </row>
    <row r="1364" spans="1:11" x14ac:dyDescent="0.2">
      <c r="A1364" s="139" t="s">
        <v>1118</v>
      </c>
      <c r="B1364" s="139" t="s">
        <v>1345</v>
      </c>
      <c r="C1364" s="139" t="s">
        <v>1513</v>
      </c>
      <c r="D1364" s="139" t="s">
        <v>1509</v>
      </c>
      <c r="E1364" s="139" t="s">
        <v>1432</v>
      </c>
      <c r="F1364" s="139" t="s">
        <v>1407</v>
      </c>
      <c r="G1364" s="140">
        <v>-9241.5</v>
      </c>
      <c r="J1364" s="149"/>
      <c r="K1364" s="149"/>
    </row>
    <row r="1365" spans="1:11" x14ac:dyDescent="0.2">
      <c r="A1365" s="139" t="s">
        <v>1118</v>
      </c>
      <c r="B1365" s="139" t="s">
        <v>1345</v>
      </c>
      <c r="C1365" s="139" t="s">
        <v>1401</v>
      </c>
      <c r="D1365" s="139" t="s">
        <v>1499</v>
      </c>
      <c r="E1365" s="139" t="s">
        <v>1432</v>
      </c>
      <c r="F1365" s="139" t="s">
        <v>1402</v>
      </c>
      <c r="G1365" s="140">
        <v>-24000</v>
      </c>
      <c r="J1365" s="149"/>
      <c r="K1365" s="149"/>
    </row>
    <row r="1366" spans="1:11" x14ac:dyDescent="0.2">
      <c r="A1366" s="139" t="s">
        <v>1118</v>
      </c>
      <c r="B1366" s="139" t="s">
        <v>1345</v>
      </c>
      <c r="C1366" s="139" t="s">
        <v>1439</v>
      </c>
      <c r="D1366" s="139" t="s">
        <v>1503</v>
      </c>
      <c r="E1366" s="139" t="s">
        <v>1432</v>
      </c>
      <c r="F1366" s="139" t="s">
        <v>1407</v>
      </c>
      <c r="G1366" s="140">
        <v>-5000</v>
      </c>
      <c r="J1366" s="149"/>
      <c r="K1366" s="149"/>
    </row>
    <row r="1367" spans="1:11" x14ac:dyDescent="0.2">
      <c r="A1367" s="139" t="s">
        <v>1118</v>
      </c>
      <c r="B1367" s="139" t="s">
        <v>1345</v>
      </c>
      <c r="C1367" s="139" t="s">
        <v>1449</v>
      </c>
      <c r="D1367" s="139" t="s">
        <v>1450</v>
      </c>
      <c r="E1367" s="139" t="s">
        <v>1434</v>
      </c>
      <c r="F1367" s="139" t="s">
        <v>1402</v>
      </c>
      <c r="G1367" s="140">
        <v>-139567.5</v>
      </c>
      <c r="J1367" s="149"/>
      <c r="K1367" s="149"/>
    </row>
    <row r="1368" spans="1:11" hidden="1" x14ac:dyDescent="0.2">
      <c r="A1368" s="139" t="s">
        <v>196</v>
      </c>
      <c r="B1368" s="139" t="s">
        <v>1346</v>
      </c>
      <c r="C1368" s="139" t="s">
        <v>1397</v>
      </c>
      <c r="D1368" s="139" t="s">
        <v>1398</v>
      </c>
      <c r="E1368" s="139" t="s">
        <v>1399</v>
      </c>
      <c r="F1368" s="139" t="s">
        <v>1400</v>
      </c>
      <c r="G1368" s="140">
        <v>-2018928.52</v>
      </c>
      <c r="H1368" s="162">
        <v>17</v>
      </c>
      <c r="J1368" s="149"/>
      <c r="K1368" s="149"/>
    </row>
    <row r="1369" spans="1:11" hidden="1" x14ac:dyDescent="0.2">
      <c r="A1369" s="139" t="s">
        <v>196</v>
      </c>
      <c r="B1369" s="139" t="s">
        <v>1346</v>
      </c>
      <c r="C1369" s="139" t="s">
        <v>1453</v>
      </c>
      <c r="D1369" s="139" t="s">
        <v>1454</v>
      </c>
      <c r="E1369" s="139" t="s">
        <v>1399</v>
      </c>
      <c r="F1369" s="139" t="s">
        <v>1407</v>
      </c>
      <c r="G1369" s="140">
        <v>-432408.87</v>
      </c>
      <c r="J1369" s="149"/>
      <c r="K1369" s="149"/>
    </row>
    <row r="1370" spans="1:11" hidden="1" x14ac:dyDescent="0.2">
      <c r="A1370" s="139" t="s">
        <v>196</v>
      </c>
      <c r="B1370" s="139" t="s">
        <v>1346</v>
      </c>
      <c r="C1370" s="139" t="s">
        <v>1451</v>
      </c>
      <c r="D1370" s="139" t="s">
        <v>1450</v>
      </c>
      <c r="E1370" s="139" t="s">
        <v>1399</v>
      </c>
      <c r="F1370" s="139" t="s">
        <v>1402</v>
      </c>
      <c r="G1370" s="140">
        <v>-33693.03</v>
      </c>
      <c r="J1370" s="149"/>
      <c r="K1370" s="149"/>
    </row>
    <row r="1371" spans="1:11" hidden="1" x14ac:dyDescent="0.2">
      <c r="A1371" s="139" t="s">
        <v>196</v>
      </c>
      <c r="B1371" s="139" t="s">
        <v>1346</v>
      </c>
      <c r="C1371" s="139" t="s">
        <v>1449</v>
      </c>
      <c r="D1371" s="139" t="s">
        <v>1450</v>
      </c>
      <c r="E1371" s="139" t="s">
        <v>1399</v>
      </c>
      <c r="F1371" s="139" t="s">
        <v>1402</v>
      </c>
      <c r="G1371" s="140">
        <v>-152456719.02000001</v>
      </c>
      <c r="J1371" s="149"/>
      <c r="K1371" s="149"/>
    </row>
    <row r="1372" spans="1:11" hidden="1" x14ac:dyDescent="0.2">
      <c r="A1372" s="139" t="s">
        <v>196</v>
      </c>
      <c r="B1372" s="139" t="s">
        <v>1346</v>
      </c>
      <c r="C1372" s="139" t="s">
        <v>1401</v>
      </c>
      <c r="D1372" s="139" t="s">
        <v>1509</v>
      </c>
      <c r="E1372" s="139" t="s">
        <v>1399</v>
      </c>
      <c r="F1372" s="139" t="s">
        <v>1402</v>
      </c>
      <c r="G1372" s="140">
        <v>-1209236.21</v>
      </c>
      <c r="J1372" s="149"/>
      <c r="K1372" s="149"/>
    </row>
    <row r="1373" spans="1:11" hidden="1" x14ac:dyDescent="0.2">
      <c r="A1373" s="139" t="s">
        <v>196</v>
      </c>
      <c r="B1373" s="139" t="s">
        <v>1346</v>
      </c>
      <c r="C1373" s="139" t="s">
        <v>1452</v>
      </c>
      <c r="D1373" s="139" t="s">
        <v>1510</v>
      </c>
      <c r="E1373" s="139" t="s">
        <v>1399</v>
      </c>
      <c r="F1373" s="139" t="s">
        <v>1407</v>
      </c>
      <c r="G1373" s="140">
        <v>-7279988.1799999997</v>
      </c>
      <c r="J1373" s="149"/>
      <c r="K1373" s="149"/>
    </row>
    <row r="1374" spans="1:11" hidden="1" x14ac:dyDescent="0.2">
      <c r="A1374" s="139" t="s">
        <v>196</v>
      </c>
      <c r="B1374" s="139" t="s">
        <v>1346</v>
      </c>
      <c r="C1374" s="139" t="s">
        <v>1511</v>
      </c>
      <c r="D1374" s="139" t="s">
        <v>1512</v>
      </c>
      <c r="E1374" s="139" t="s">
        <v>1399</v>
      </c>
      <c r="F1374" s="139" t="s">
        <v>1407</v>
      </c>
      <c r="G1374" s="140">
        <v>-37951.160000000003</v>
      </c>
      <c r="J1374" s="149"/>
      <c r="K1374" s="149"/>
    </row>
    <row r="1375" spans="1:11" hidden="1" x14ac:dyDescent="0.2">
      <c r="A1375" s="139" t="s">
        <v>196</v>
      </c>
      <c r="B1375" s="139" t="s">
        <v>1346</v>
      </c>
      <c r="C1375" s="139" t="s">
        <v>1397</v>
      </c>
      <c r="D1375" s="139" t="s">
        <v>1398</v>
      </c>
      <c r="E1375" s="139" t="s">
        <v>1404</v>
      </c>
      <c r="F1375" s="139" t="s">
        <v>1400</v>
      </c>
      <c r="G1375" s="140">
        <v>-18000</v>
      </c>
      <c r="H1375" s="162">
        <v>17</v>
      </c>
      <c r="J1375" s="149"/>
      <c r="K1375" s="149"/>
    </row>
    <row r="1376" spans="1:11" hidden="1" x14ac:dyDescent="0.2">
      <c r="A1376" s="139" t="s">
        <v>201</v>
      </c>
      <c r="B1376" s="139" t="s">
        <v>1346</v>
      </c>
      <c r="C1376" s="139" t="s">
        <v>1397</v>
      </c>
      <c r="D1376" s="139" t="s">
        <v>1398</v>
      </c>
      <c r="E1376" s="139" t="s">
        <v>1408</v>
      </c>
      <c r="F1376" s="139" t="s">
        <v>1400</v>
      </c>
      <c r="G1376" s="140">
        <v>-598429.22</v>
      </c>
      <c r="H1376" s="162">
        <v>17</v>
      </c>
      <c r="J1376" s="149"/>
      <c r="K1376" s="149"/>
    </row>
    <row r="1377" spans="1:11" hidden="1" x14ac:dyDescent="0.2">
      <c r="A1377" s="139" t="s">
        <v>201</v>
      </c>
      <c r="B1377" s="139" t="s">
        <v>1346</v>
      </c>
      <c r="C1377" s="139" t="s">
        <v>1453</v>
      </c>
      <c r="D1377" s="139" t="s">
        <v>1454</v>
      </c>
      <c r="E1377" s="139" t="s">
        <v>1408</v>
      </c>
      <c r="F1377" s="139" t="s">
        <v>1407</v>
      </c>
      <c r="G1377" s="140">
        <v>-130587.49</v>
      </c>
      <c r="J1377" s="149"/>
      <c r="K1377" s="149"/>
    </row>
    <row r="1378" spans="1:11" hidden="1" x14ac:dyDescent="0.2">
      <c r="A1378" s="139" t="s">
        <v>201</v>
      </c>
      <c r="B1378" s="139" t="s">
        <v>1346</v>
      </c>
      <c r="C1378" s="139" t="s">
        <v>1449</v>
      </c>
      <c r="D1378" s="139" t="s">
        <v>1450</v>
      </c>
      <c r="E1378" s="139" t="s">
        <v>1408</v>
      </c>
      <c r="F1378" s="139" t="s">
        <v>1402</v>
      </c>
      <c r="G1378" s="140">
        <v>-45552462.5</v>
      </c>
      <c r="J1378" s="149"/>
      <c r="K1378" s="149"/>
    </row>
    <row r="1379" spans="1:11" hidden="1" x14ac:dyDescent="0.2">
      <c r="A1379" s="139" t="s">
        <v>201</v>
      </c>
      <c r="B1379" s="139" t="s">
        <v>1346</v>
      </c>
      <c r="C1379" s="139" t="s">
        <v>1401</v>
      </c>
      <c r="D1379" s="139" t="s">
        <v>1509</v>
      </c>
      <c r="E1379" s="139" t="s">
        <v>1408</v>
      </c>
      <c r="F1379" s="139" t="s">
        <v>1402</v>
      </c>
      <c r="G1379" s="140">
        <v>-689228.62</v>
      </c>
      <c r="J1379" s="149"/>
      <c r="K1379" s="149"/>
    </row>
    <row r="1380" spans="1:11" hidden="1" x14ac:dyDescent="0.2">
      <c r="A1380" s="139" t="s">
        <v>201</v>
      </c>
      <c r="B1380" s="139" t="s">
        <v>1346</v>
      </c>
      <c r="C1380" s="139" t="s">
        <v>1452</v>
      </c>
      <c r="D1380" s="139" t="s">
        <v>1510</v>
      </c>
      <c r="E1380" s="139" t="s">
        <v>1408</v>
      </c>
      <c r="F1380" s="139" t="s">
        <v>1407</v>
      </c>
      <c r="G1380" s="140">
        <v>-2195211.09</v>
      </c>
      <c r="J1380" s="149"/>
      <c r="K1380" s="149"/>
    </row>
    <row r="1381" spans="1:11" hidden="1" x14ac:dyDescent="0.2">
      <c r="A1381" s="139" t="s">
        <v>201</v>
      </c>
      <c r="B1381" s="139" t="s">
        <v>1346</v>
      </c>
      <c r="C1381" s="139" t="s">
        <v>1511</v>
      </c>
      <c r="D1381" s="139" t="s">
        <v>1512</v>
      </c>
      <c r="E1381" s="139" t="s">
        <v>1408</v>
      </c>
      <c r="F1381" s="139" t="s">
        <v>1407</v>
      </c>
      <c r="G1381" s="140">
        <v>-11461.25</v>
      </c>
      <c r="J1381" s="149"/>
      <c r="K1381" s="149"/>
    </row>
    <row r="1382" spans="1:11" hidden="1" x14ac:dyDescent="0.2">
      <c r="A1382" s="139" t="s">
        <v>196</v>
      </c>
      <c r="B1382" s="139" t="s">
        <v>1346</v>
      </c>
      <c r="C1382" s="139" t="s">
        <v>1401</v>
      </c>
      <c r="D1382" s="139" t="s">
        <v>1509</v>
      </c>
      <c r="E1382" s="139" t="s">
        <v>1409</v>
      </c>
      <c r="F1382" s="139" t="s">
        <v>1402</v>
      </c>
      <c r="G1382" s="140">
        <v>-2981192</v>
      </c>
      <c r="J1382" s="149"/>
      <c r="K1382" s="149"/>
    </row>
    <row r="1383" spans="1:11" hidden="1" x14ac:dyDescent="0.2">
      <c r="A1383" s="139" t="s">
        <v>196</v>
      </c>
      <c r="B1383" s="139" t="s">
        <v>1346</v>
      </c>
      <c r="C1383" s="139" t="s">
        <v>1403</v>
      </c>
      <c r="D1383" s="139" t="s">
        <v>1509</v>
      </c>
      <c r="E1383" s="139" t="s">
        <v>1409</v>
      </c>
      <c r="F1383" s="139" t="s">
        <v>1402</v>
      </c>
      <c r="G1383" s="140">
        <v>-216664.21</v>
      </c>
      <c r="J1383" s="149"/>
      <c r="K1383" s="149"/>
    </row>
    <row r="1384" spans="1:11" hidden="1" x14ac:dyDescent="0.2">
      <c r="A1384" s="139" t="s">
        <v>1112</v>
      </c>
      <c r="B1384" s="139" t="s">
        <v>1346</v>
      </c>
      <c r="C1384" s="139" t="s">
        <v>1397</v>
      </c>
      <c r="D1384" s="139" t="s">
        <v>1398</v>
      </c>
      <c r="E1384" s="139" t="s">
        <v>1410</v>
      </c>
      <c r="F1384" s="139" t="s">
        <v>1400</v>
      </c>
      <c r="G1384" s="140">
        <v>-11664.09</v>
      </c>
      <c r="H1384" s="162">
        <v>17</v>
      </c>
      <c r="J1384" s="149"/>
      <c r="K1384" s="149"/>
    </row>
    <row r="1385" spans="1:11" hidden="1" x14ac:dyDescent="0.2">
      <c r="A1385" s="139" t="s">
        <v>1112</v>
      </c>
      <c r="B1385" s="139" t="s">
        <v>1346</v>
      </c>
      <c r="C1385" s="139" t="s">
        <v>1401</v>
      </c>
      <c r="D1385" s="139" t="s">
        <v>1509</v>
      </c>
      <c r="E1385" s="139" t="s">
        <v>1410</v>
      </c>
      <c r="F1385" s="139" t="s">
        <v>1402</v>
      </c>
      <c r="G1385" s="140">
        <v>-100907.34</v>
      </c>
      <c r="J1385" s="149"/>
      <c r="K1385" s="149"/>
    </row>
    <row r="1386" spans="1:11" hidden="1" x14ac:dyDescent="0.2">
      <c r="A1386" s="139" t="s">
        <v>1114</v>
      </c>
      <c r="B1386" s="139" t="s">
        <v>1346</v>
      </c>
      <c r="C1386" s="139" t="s">
        <v>1397</v>
      </c>
      <c r="D1386" s="139" t="s">
        <v>1398</v>
      </c>
      <c r="E1386" s="139" t="s">
        <v>1411</v>
      </c>
      <c r="F1386" s="139" t="s">
        <v>1400</v>
      </c>
      <c r="G1386" s="140">
        <v>-332036.78000000003</v>
      </c>
      <c r="H1386" s="162">
        <v>17</v>
      </c>
      <c r="J1386" s="149"/>
      <c r="K1386" s="149"/>
    </row>
    <row r="1387" spans="1:11" hidden="1" x14ac:dyDescent="0.2">
      <c r="A1387" s="139" t="s">
        <v>1114</v>
      </c>
      <c r="B1387" s="139" t="s">
        <v>1346</v>
      </c>
      <c r="C1387" s="139" t="s">
        <v>1397</v>
      </c>
      <c r="D1387" s="139" t="s">
        <v>1412</v>
      </c>
      <c r="E1387" s="139" t="s">
        <v>1411</v>
      </c>
      <c r="F1387" s="139" t="s">
        <v>1400</v>
      </c>
      <c r="G1387" s="140">
        <v>-48055.39</v>
      </c>
      <c r="H1387" s="162">
        <v>17</v>
      </c>
      <c r="J1387" s="149"/>
      <c r="K1387" s="149"/>
    </row>
    <row r="1388" spans="1:11" hidden="1" x14ac:dyDescent="0.2">
      <c r="A1388" s="139" t="s">
        <v>1114</v>
      </c>
      <c r="B1388" s="139" t="s">
        <v>1346</v>
      </c>
      <c r="C1388" s="139" t="s">
        <v>1397</v>
      </c>
      <c r="D1388" s="139" t="s">
        <v>1433</v>
      </c>
      <c r="E1388" s="139" t="s">
        <v>1411</v>
      </c>
      <c r="F1388" s="139" t="s">
        <v>1400</v>
      </c>
      <c r="G1388" s="140">
        <v>-14017.2</v>
      </c>
      <c r="H1388" s="162">
        <v>17</v>
      </c>
      <c r="J1388" s="149"/>
      <c r="K1388" s="149"/>
    </row>
    <row r="1389" spans="1:11" hidden="1" x14ac:dyDescent="0.2">
      <c r="A1389" s="139" t="s">
        <v>1114</v>
      </c>
      <c r="B1389" s="139" t="s">
        <v>1346</v>
      </c>
      <c r="C1389" s="139" t="s">
        <v>1397</v>
      </c>
      <c r="D1389" s="139" t="s">
        <v>1436</v>
      </c>
      <c r="E1389" s="139" t="s">
        <v>1411</v>
      </c>
      <c r="F1389" s="139" t="s">
        <v>1400</v>
      </c>
      <c r="G1389" s="140">
        <v>-55585.72</v>
      </c>
      <c r="H1389" s="162">
        <v>17</v>
      </c>
      <c r="J1389" s="149"/>
      <c r="K1389" s="149"/>
    </row>
    <row r="1390" spans="1:11" hidden="1" x14ac:dyDescent="0.2">
      <c r="A1390" s="139" t="s">
        <v>1114</v>
      </c>
      <c r="B1390" s="139" t="s">
        <v>1346</v>
      </c>
      <c r="C1390" s="139" t="s">
        <v>1401</v>
      </c>
      <c r="D1390" s="139" t="s">
        <v>1509</v>
      </c>
      <c r="E1390" s="139" t="s">
        <v>1411</v>
      </c>
      <c r="F1390" s="139" t="s">
        <v>1402</v>
      </c>
      <c r="G1390" s="140">
        <v>-10251661.560000001</v>
      </c>
      <c r="J1390" s="149"/>
      <c r="K1390" s="149"/>
    </row>
    <row r="1391" spans="1:11" hidden="1" x14ac:dyDescent="0.2">
      <c r="A1391" s="139" t="s">
        <v>1114</v>
      </c>
      <c r="B1391" s="139" t="s">
        <v>1346</v>
      </c>
      <c r="C1391" s="139" t="s">
        <v>1403</v>
      </c>
      <c r="D1391" s="139" t="s">
        <v>1509</v>
      </c>
      <c r="E1391" s="139" t="s">
        <v>1411</v>
      </c>
      <c r="F1391" s="139" t="s">
        <v>1402</v>
      </c>
      <c r="G1391" s="140">
        <v>-30624.9</v>
      </c>
      <c r="J1391" s="149"/>
      <c r="K1391" s="149"/>
    </row>
    <row r="1392" spans="1:11" hidden="1" x14ac:dyDescent="0.2">
      <c r="A1392" s="139" t="s">
        <v>1115</v>
      </c>
      <c r="B1392" s="139" t="s">
        <v>1346</v>
      </c>
      <c r="C1392" s="139" t="s">
        <v>1397</v>
      </c>
      <c r="D1392" s="139" t="s">
        <v>1398</v>
      </c>
      <c r="E1392" s="139" t="s">
        <v>1413</v>
      </c>
      <c r="F1392" s="139" t="s">
        <v>1400</v>
      </c>
      <c r="G1392" s="140">
        <v>-8923.8799999999992</v>
      </c>
      <c r="H1392" s="162">
        <v>17</v>
      </c>
      <c r="J1392" s="149"/>
      <c r="K1392" s="149"/>
    </row>
    <row r="1393" spans="1:11" hidden="1" x14ac:dyDescent="0.2">
      <c r="A1393" s="139" t="s">
        <v>1116</v>
      </c>
      <c r="B1393" s="139" t="s">
        <v>1346</v>
      </c>
      <c r="C1393" s="139" t="s">
        <v>1397</v>
      </c>
      <c r="D1393" s="139" t="s">
        <v>1398</v>
      </c>
      <c r="E1393" s="139" t="s">
        <v>1414</v>
      </c>
      <c r="F1393" s="139" t="s">
        <v>1400</v>
      </c>
      <c r="G1393" s="140">
        <v>-373482</v>
      </c>
      <c r="H1393" s="162">
        <v>17</v>
      </c>
      <c r="J1393" s="149"/>
      <c r="K1393" s="149"/>
    </row>
    <row r="1394" spans="1:11" hidden="1" x14ac:dyDescent="0.2">
      <c r="A1394" s="139" t="s">
        <v>1116</v>
      </c>
      <c r="B1394" s="139" t="s">
        <v>1346</v>
      </c>
      <c r="C1394" s="139" t="s">
        <v>1401</v>
      </c>
      <c r="D1394" s="139" t="s">
        <v>1509</v>
      </c>
      <c r="E1394" s="139" t="s">
        <v>1414</v>
      </c>
      <c r="F1394" s="139" t="s">
        <v>1402</v>
      </c>
      <c r="G1394" s="140">
        <v>-2339165.62</v>
      </c>
      <c r="J1394" s="149"/>
      <c r="K1394" s="149"/>
    </row>
    <row r="1395" spans="1:11" hidden="1" x14ac:dyDescent="0.2">
      <c r="A1395" s="139" t="s">
        <v>1117</v>
      </c>
      <c r="B1395" s="139" t="s">
        <v>1346</v>
      </c>
      <c r="C1395" s="139" t="s">
        <v>1397</v>
      </c>
      <c r="D1395" s="139" t="s">
        <v>1398</v>
      </c>
      <c r="E1395" s="139" t="s">
        <v>1415</v>
      </c>
      <c r="F1395" s="139" t="s">
        <v>1400</v>
      </c>
      <c r="G1395" s="140">
        <v>-571363.85</v>
      </c>
      <c r="H1395" s="162">
        <v>17</v>
      </c>
      <c r="J1395" s="149"/>
      <c r="K1395" s="149"/>
    </row>
    <row r="1396" spans="1:11" hidden="1" x14ac:dyDescent="0.2">
      <c r="A1396" s="139" t="s">
        <v>1117</v>
      </c>
      <c r="B1396" s="139" t="s">
        <v>1346</v>
      </c>
      <c r="C1396" s="139" t="s">
        <v>1416</v>
      </c>
      <c r="D1396" s="139" t="s">
        <v>1417</v>
      </c>
      <c r="E1396" s="139" t="s">
        <v>1415</v>
      </c>
      <c r="F1396" s="139" t="s">
        <v>1402</v>
      </c>
      <c r="G1396" s="140">
        <v>-906837.76</v>
      </c>
      <c r="J1396" s="149"/>
      <c r="K1396" s="149"/>
    </row>
    <row r="1397" spans="1:11" hidden="1" x14ac:dyDescent="0.2">
      <c r="A1397" s="139" t="s">
        <v>1117</v>
      </c>
      <c r="B1397" s="139" t="s">
        <v>1346</v>
      </c>
      <c r="C1397" s="139" t="s">
        <v>1401</v>
      </c>
      <c r="D1397" s="139" t="s">
        <v>1418</v>
      </c>
      <c r="E1397" s="139" t="s">
        <v>1415</v>
      </c>
      <c r="F1397" s="139" t="s">
        <v>1402</v>
      </c>
      <c r="G1397" s="140">
        <v>-604558.5</v>
      </c>
      <c r="J1397" s="149"/>
      <c r="K1397" s="149"/>
    </row>
    <row r="1398" spans="1:11" hidden="1" x14ac:dyDescent="0.2">
      <c r="A1398" s="139" t="s">
        <v>1117</v>
      </c>
      <c r="B1398" s="139" t="s">
        <v>1346</v>
      </c>
      <c r="C1398" s="139" t="s">
        <v>1449</v>
      </c>
      <c r="D1398" s="139" t="s">
        <v>1450</v>
      </c>
      <c r="E1398" s="139" t="s">
        <v>1415</v>
      </c>
      <c r="F1398" s="139" t="s">
        <v>1402</v>
      </c>
      <c r="G1398" s="140">
        <v>-169495.38</v>
      </c>
      <c r="J1398" s="149"/>
      <c r="K1398" s="149"/>
    </row>
    <row r="1399" spans="1:11" hidden="1" x14ac:dyDescent="0.2">
      <c r="A1399" s="139" t="s">
        <v>1117</v>
      </c>
      <c r="B1399" s="139" t="s">
        <v>1346</v>
      </c>
      <c r="C1399" s="139" t="s">
        <v>1449</v>
      </c>
      <c r="D1399" s="139" t="s">
        <v>1457</v>
      </c>
      <c r="E1399" s="139" t="s">
        <v>1415</v>
      </c>
      <c r="F1399" s="139" t="s">
        <v>1402</v>
      </c>
      <c r="G1399" s="140">
        <v>-29793.29</v>
      </c>
      <c r="J1399" s="149"/>
      <c r="K1399" s="149"/>
    </row>
    <row r="1400" spans="1:11" hidden="1" x14ac:dyDescent="0.2">
      <c r="A1400" s="139" t="s">
        <v>1117</v>
      </c>
      <c r="B1400" s="139" t="s">
        <v>1346</v>
      </c>
      <c r="C1400" s="139" t="s">
        <v>1401</v>
      </c>
      <c r="D1400" s="139" t="s">
        <v>1509</v>
      </c>
      <c r="E1400" s="139" t="s">
        <v>1415</v>
      </c>
      <c r="F1400" s="139" t="s">
        <v>1402</v>
      </c>
      <c r="G1400" s="140">
        <v>-2681190.63</v>
      </c>
      <c r="J1400" s="149"/>
      <c r="K1400" s="149"/>
    </row>
    <row r="1401" spans="1:11" hidden="1" x14ac:dyDescent="0.2">
      <c r="A1401" s="139" t="s">
        <v>1117</v>
      </c>
      <c r="B1401" s="139" t="s">
        <v>1346</v>
      </c>
      <c r="C1401" s="139" t="s">
        <v>1401</v>
      </c>
      <c r="D1401" s="139" t="s">
        <v>1499</v>
      </c>
      <c r="E1401" s="139" t="s">
        <v>1415</v>
      </c>
      <c r="F1401" s="139" t="s">
        <v>1402</v>
      </c>
      <c r="G1401" s="140">
        <v>-36597.629999999997</v>
      </c>
      <c r="J1401" s="149"/>
      <c r="K1401" s="149"/>
    </row>
    <row r="1402" spans="1:11" hidden="1" x14ac:dyDescent="0.2">
      <c r="A1402" s="139" t="s">
        <v>1117</v>
      </c>
      <c r="B1402" s="139" t="s">
        <v>1346</v>
      </c>
      <c r="C1402" s="139" t="s">
        <v>1439</v>
      </c>
      <c r="D1402" s="139" t="s">
        <v>1520</v>
      </c>
      <c r="E1402" s="139" t="s">
        <v>1415</v>
      </c>
      <c r="F1402" s="139" t="s">
        <v>1407</v>
      </c>
      <c r="G1402" s="140">
        <v>-31824</v>
      </c>
      <c r="J1402" s="149"/>
      <c r="K1402" s="149"/>
    </row>
    <row r="1403" spans="1:11" hidden="1" x14ac:dyDescent="0.2">
      <c r="A1403" s="139" t="s">
        <v>1117</v>
      </c>
      <c r="B1403" s="139" t="s">
        <v>1346</v>
      </c>
      <c r="C1403" s="139" t="s">
        <v>1401</v>
      </c>
      <c r="D1403" s="139" t="s">
        <v>1509</v>
      </c>
      <c r="E1403" s="139" t="s">
        <v>1419</v>
      </c>
      <c r="F1403" s="139" t="s">
        <v>1402</v>
      </c>
      <c r="G1403" s="140">
        <v>-3426.03</v>
      </c>
      <c r="J1403" s="149"/>
      <c r="K1403" s="149"/>
    </row>
    <row r="1404" spans="1:11" hidden="1" x14ac:dyDescent="0.2">
      <c r="A1404" s="139" t="s">
        <v>1117</v>
      </c>
      <c r="B1404" s="139" t="s">
        <v>1346</v>
      </c>
      <c r="C1404" s="139" t="s">
        <v>1401</v>
      </c>
      <c r="D1404" s="139" t="s">
        <v>1499</v>
      </c>
      <c r="E1404" s="139" t="s">
        <v>1419</v>
      </c>
      <c r="F1404" s="139" t="s">
        <v>1402</v>
      </c>
      <c r="G1404" s="140">
        <v>-9735</v>
      </c>
      <c r="J1404" s="149"/>
      <c r="K1404" s="149"/>
    </row>
    <row r="1405" spans="1:11" hidden="1" x14ac:dyDescent="0.2">
      <c r="A1405" s="139" t="s">
        <v>962</v>
      </c>
      <c r="B1405" s="139" t="s">
        <v>1346</v>
      </c>
      <c r="C1405" s="139" t="s">
        <v>1449</v>
      </c>
      <c r="D1405" s="139" t="s">
        <v>1450</v>
      </c>
      <c r="E1405" s="139" t="s">
        <v>1440</v>
      </c>
      <c r="F1405" s="139" t="s">
        <v>1402</v>
      </c>
      <c r="G1405" s="140">
        <v>-6129.09</v>
      </c>
      <c r="J1405" s="149"/>
      <c r="K1405" s="149"/>
    </row>
    <row r="1406" spans="1:11" hidden="1" x14ac:dyDescent="0.2">
      <c r="A1406" s="139" t="s">
        <v>962</v>
      </c>
      <c r="B1406" s="139" t="s">
        <v>1346</v>
      </c>
      <c r="C1406" s="139" t="s">
        <v>1449</v>
      </c>
      <c r="D1406" s="139" t="s">
        <v>1450</v>
      </c>
      <c r="E1406" s="139" t="s">
        <v>1423</v>
      </c>
      <c r="F1406" s="139" t="s">
        <v>1402</v>
      </c>
      <c r="G1406" s="140">
        <v>-649899.5</v>
      </c>
      <c r="J1406" s="149"/>
      <c r="K1406" s="149"/>
    </row>
    <row r="1407" spans="1:11" hidden="1" x14ac:dyDescent="0.2">
      <c r="A1407" s="139" t="s">
        <v>962</v>
      </c>
      <c r="B1407" s="139" t="s">
        <v>1346</v>
      </c>
      <c r="C1407" s="139" t="s">
        <v>1401</v>
      </c>
      <c r="D1407" s="139" t="s">
        <v>1509</v>
      </c>
      <c r="E1407" s="139" t="s">
        <v>1423</v>
      </c>
      <c r="F1407" s="139" t="s">
        <v>1402</v>
      </c>
      <c r="G1407" s="140">
        <v>-310738.40000000002</v>
      </c>
      <c r="J1407" s="149"/>
      <c r="K1407" s="149"/>
    </row>
    <row r="1408" spans="1:11" hidden="1" x14ac:dyDescent="0.2">
      <c r="A1408" s="139" t="s">
        <v>962</v>
      </c>
      <c r="B1408" s="139" t="s">
        <v>1346</v>
      </c>
      <c r="C1408" s="139" t="s">
        <v>1401</v>
      </c>
      <c r="D1408" s="139" t="s">
        <v>1509</v>
      </c>
      <c r="E1408" s="139" t="s">
        <v>1424</v>
      </c>
      <c r="F1408" s="139" t="s">
        <v>1402</v>
      </c>
      <c r="G1408" s="140">
        <v>-130199.99</v>
      </c>
      <c r="J1408" s="149"/>
      <c r="K1408" s="149"/>
    </row>
    <row r="1409" spans="1:11" hidden="1" x14ac:dyDescent="0.2">
      <c r="A1409" s="139" t="s">
        <v>964</v>
      </c>
      <c r="B1409" s="139" t="s">
        <v>1346</v>
      </c>
      <c r="C1409" s="139" t="s">
        <v>1401</v>
      </c>
      <c r="D1409" s="139" t="s">
        <v>1509</v>
      </c>
      <c r="E1409" s="139" t="s">
        <v>1425</v>
      </c>
      <c r="F1409" s="139" t="s">
        <v>1402</v>
      </c>
      <c r="G1409" s="140">
        <v>-2868509</v>
      </c>
      <c r="J1409" s="149"/>
      <c r="K1409" s="149"/>
    </row>
    <row r="1410" spans="1:11" hidden="1" x14ac:dyDescent="0.2">
      <c r="A1410" s="139" t="s">
        <v>964</v>
      </c>
      <c r="B1410" s="139" t="s">
        <v>1346</v>
      </c>
      <c r="C1410" s="139" t="s">
        <v>1397</v>
      </c>
      <c r="D1410" s="139" t="s">
        <v>1398</v>
      </c>
      <c r="E1410" s="139" t="s">
        <v>1443</v>
      </c>
      <c r="F1410" s="139" t="s">
        <v>1400</v>
      </c>
      <c r="G1410" s="140">
        <v>-0.08</v>
      </c>
      <c r="H1410" s="162">
        <v>17</v>
      </c>
      <c r="J1410" s="149"/>
      <c r="K1410" s="149"/>
    </row>
    <row r="1411" spans="1:11" hidden="1" x14ac:dyDescent="0.2">
      <c r="A1411" s="139" t="s">
        <v>964</v>
      </c>
      <c r="B1411" s="139" t="s">
        <v>1346</v>
      </c>
      <c r="C1411" s="139" t="s">
        <v>1397</v>
      </c>
      <c r="D1411" s="139" t="s">
        <v>1398</v>
      </c>
      <c r="E1411" s="139" t="s">
        <v>1427</v>
      </c>
      <c r="F1411" s="139" t="s">
        <v>1400</v>
      </c>
      <c r="G1411" s="140">
        <v>-154.44999999999999</v>
      </c>
      <c r="H1411" s="162">
        <v>17</v>
      </c>
      <c r="J1411" s="149"/>
      <c r="K1411" s="149"/>
    </row>
    <row r="1412" spans="1:11" hidden="1" x14ac:dyDescent="0.2">
      <c r="A1412" s="139" t="s">
        <v>1118</v>
      </c>
      <c r="B1412" s="139" t="s">
        <v>1346</v>
      </c>
      <c r="C1412" s="139" t="s">
        <v>1397</v>
      </c>
      <c r="D1412" s="139" t="s">
        <v>1398</v>
      </c>
      <c r="E1412" s="139" t="s">
        <v>1428</v>
      </c>
      <c r="F1412" s="139" t="s">
        <v>1400</v>
      </c>
      <c r="G1412" s="140">
        <v>-633570</v>
      </c>
      <c r="H1412" s="162">
        <v>17</v>
      </c>
      <c r="J1412" s="149"/>
      <c r="K1412" s="149"/>
    </row>
    <row r="1413" spans="1:11" hidden="1" x14ac:dyDescent="0.2">
      <c r="A1413" s="139" t="s">
        <v>1118</v>
      </c>
      <c r="B1413" s="139" t="s">
        <v>1346</v>
      </c>
      <c r="C1413" s="139" t="s">
        <v>1397</v>
      </c>
      <c r="D1413" s="139" t="s">
        <v>1429</v>
      </c>
      <c r="E1413" s="139" t="s">
        <v>1428</v>
      </c>
      <c r="F1413" s="139" t="s">
        <v>1400</v>
      </c>
      <c r="G1413" s="140">
        <v>-112800</v>
      </c>
      <c r="H1413" s="162">
        <v>17</v>
      </c>
      <c r="J1413" s="149"/>
      <c r="K1413" s="149"/>
    </row>
    <row r="1414" spans="1:11" hidden="1" x14ac:dyDescent="0.2">
      <c r="A1414" s="139" t="s">
        <v>1118</v>
      </c>
      <c r="B1414" s="139" t="s">
        <v>1346</v>
      </c>
      <c r="C1414" s="139" t="s">
        <v>1449</v>
      </c>
      <c r="D1414" s="139" t="s">
        <v>1450</v>
      </c>
      <c r="E1414" s="139" t="s">
        <v>1428</v>
      </c>
      <c r="F1414" s="139" t="s">
        <v>1402</v>
      </c>
      <c r="G1414" s="140">
        <v>-11761056.060000001</v>
      </c>
      <c r="J1414" s="149"/>
      <c r="K1414" s="149"/>
    </row>
    <row r="1415" spans="1:11" hidden="1" x14ac:dyDescent="0.2">
      <c r="A1415" s="139" t="s">
        <v>1118</v>
      </c>
      <c r="B1415" s="139" t="s">
        <v>1346</v>
      </c>
      <c r="C1415" s="139" t="s">
        <v>1458</v>
      </c>
      <c r="D1415" s="139" t="s">
        <v>1509</v>
      </c>
      <c r="E1415" s="139" t="s">
        <v>1428</v>
      </c>
      <c r="F1415" s="139" t="s">
        <v>1407</v>
      </c>
      <c r="G1415" s="140">
        <v>-119705.60000000001</v>
      </c>
      <c r="J1415" s="149"/>
      <c r="K1415" s="149"/>
    </row>
    <row r="1416" spans="1:11" x14ac:dyDescent="0.2">
      <c r="A1416" s="139" t="s">
        <v>1118</v>
      </c>
      <c r="B1416" s="139" t="s">
        <v>1346</v>
      </c>
      <c r="C1416" s="139" t="s">
        <v>1397</v>
      </c>
      <c r="D1416" s="139" t="s">
        <v>1398</v>
      </c>
      <c r="E1416" s="139" t="s">
        <v>1430</v>
      </c>
      <c r="F1416" s="139" t="s">
        <v>1400</v>
      </c>
      <c r="G1416" s="140">
        <v>-24210.720000000001</v>
      </c>
      <c r="H1416" s="162">
        <v>17</v>
      </c>
      <c r="J1416" s="149"/>
      <c r="K1416" s="149"/>
    </row>
    <row r="1417" spans="1:11" x14ac:dyDescent="0.2">
      <c r="A1417" s="139" t="s">
        <v>1118</v>
      </c>
      <c r="B1417" s="139" t="s">
        <v>1346</v>
      </c>
      <c r="C1417" s="139" t="s">
        <v>1401</v>
      </c>
      <c r="D1417" s="139" t="s">
        <v>1509</v>
      </c>
      <c r="E1417" s="139" t="s">
        <v>1431</v>
      </c>
      <c r="F1417" s="139" t="s">
        <v>1402</v>
      </c>
      <c r="G1417" s="140">
        <v>-73746.27</v>
      </c>
      <c r="J1417" s="149"/>
      <c r="K1417" s="149"/>
    </row>
    <row r="1418" spans="1:11" x14ac:dyDescent="0.2">
      <c r="A1418" s="139" t="s">
        <v>1118</v>
      </c>
      <c r="B1418" s="139" t="s">
        <v>1346</v>
      </c>
      <c r="C1418" s="139" t="s">
        <v>1397</v>
      </c>
      <c r="D1418" s="139" t="s">
        <v>1398</v>
      </c>
      <c r="E1418" s="139" t="s">
        <v>1438</v>
      </c>
      <c r="F1418" s="139" t="s">
        <v>1400</v>
      </c>
      <c r="G1418" s="140">
        <v>-49680</v>
      </c>
      <c r="H1418" s="162">
        <v>17</v>
      </c>
      <c r="J1418" s="149"/>
      <c r="K1418" s="149"/>
    </row>
    <row r="1419" spans="1:11" x14ac:dyDescent="0.2">
      <c r="A1419" s="139" t="s">
        <v>1118</v>
      </c>
      <c r="B1419" s="139" t="s">
        <v>1346</v>
      </c>
      <c r="C1419" s="139" t="s">
        <v>1397</v>
      </c>
      <c r="D1419" s="139" t="s">
        <v>1398</v>
      </c>
      <c r="E1419" s="139" t="s">
        <v>1432</v>
      </c>
      <c r="F1419" s="139" t="s">
        <v>1400</v>
      </c>
      <c r="G1419" s="140">
        <v>-503933.2</v>
      </c>
      <c r="H1419" s="162">
        <v>17</v>
      </c>
      <c r="J1419" s="149"/>
      <c r="K1419" s="149"/>
    </row>
    <row r="1420" spans="1:11" x14ac:dyDescent="0.2">
      <c r="A1420" s="139" t="s">
        <v>1118</v>
      </c>
      <c r="B1420" s="139" t="s">
        <v>1346</v>
      </c>
      <c r="C1420" s="139" t="s">
        <v>1397</v>
      </c>
      <c r="D1420" s="139" t="s">
        <v>1442</v>
      </c>
      <c r="E1420" s="139" t="s">
        <v>1432</v>
      </c>
      <c r="F1420" s="139" t="s">
        <v>1400</v>
      </c>
      <c r="G1420" s="140">
        <v>-109.2</v>
      </c>
      <c r="H1420" s="162">
        <v>19</v>
      </c>
      <c r="J1420" s="149"/>
      <c r="K1420" s="149"/>
    </row>
    <row r="1421" spans="1:11" x14ac:dyDescent="0.2">
      <c r="A1421" s="139" t="s">
        <v>1118</v>
      </c>
      <c r="B1421" s="139" t="s">
        <v>1346</v>
      </c>
      <c r="C1421" s="139" t="s">
        <v>1449</v>
      </c>
      <c r="D1421" s="139" t="s">
        <v>1450</v>
      </c>
      <c r="E1421" s="139" t="s">
        <v>1432</v>
      </c>
      <c r="F1421" s="139" t="s">
        <v>1402</v>
      </c>
      <c r="G1421" s="140">
        <v>-1796834.8</v>
      </c>
      <c r="J1421" s="149"/>
      <c r="K1421" s="149"/>
    </row>
    <row r="1422" spans="1:11" x14ac:dyDescent="0.2">
      <c r="A1422" s="139" t="s">
        <v>1118</v>
      </c>
      <c r="B1422" s="139" t="s">
        <v>1346</v>
      </c>
      <c r="C1422" s="139" t="s">
        <v>1449</v>
      </c>
      <c r="D1422" s="139" t="s">
        <v>1457</v>
      </c>
      <c r="E1422" s="139" t="s">
        <v>1432</v>
      </c>
      <c r="F1422" s="139" t="s">
        <v>1402</v>
      </c>
      <c r="G1422" s="140">
        <v>-420206.71</v>
      </c>
      <c r="J1422" s="149"/>
      <c r="K1422" s="149"/>
    </row>
    <row r="1423" spans="1:11" x14ac:dyDescent="0.2">
      <c r="A1423" s="139" t="s">
        <v>1118</v>
      </c>
      <c r="B1423" s="139" t="s">
        <v>1346</v>
      </c>
      <c r="C1423" s="139" t="s">
        <v>1401</v>
      </c>
      <c r="D1423" s="139" t="s">
        <v>1509</v>
      </c>
      <c r="E1423" s="139" t="s">
        <v>1432</v>
      </c>
      <c r="F1423" s="139" t="s">
        <v>1402</v>
      </c>
      <c r="G1423" s="140">
        <v>-50000</v>
      </c>
      <c r="J1423" s="149"/>
      <c r="K1423" s="149"/>
    </row>
    <row r="1424" spans="1:11" x14ac:dyDescent="0.2">
      <c r="A1424" s="139" t="s">
        <v>1118</v>
      </c>
      <c r="B1424" s="139" t="s">
        <v>1346</v>
      </c>
      <c r="C1424" s="139" t="s">
        <v>1513</v>
      </c>
      <c r="D1424" s="139" t="s">
        <v>1509</v>
      </c>
      <c r="E1424" s="139" t="s">
        <v>1432</v>
      </c>
      <c r="F1424" s="139" t="s">
        <v>1407</v>
      </c>
      <c r="G1424" s="140">
        <v>-3105</v>
      </c>
      <c r="J1424" s="149"/>
      <c r="K1424" s="149"/>
    </row>
    <row r="1425" spans="1:11" x14ac:dyDescent="0.2">
      <c r="A1425" s="139" t="s">
        <v>1118</v>
      </c>
      <c r="B1425" s="139" t="s">
        <v>1346</v>
      </c>
      <c r="C1425" s="139" t="s">
        <v>1401</v>
      </c>
      <c r="D1425" s="139" t="s">
        <v>1499</v>
      </c>
      <c r="E1425" s="139" t="s">
        <v>1432</v>
      </c>
      <c r="F1425" s="139" t="s">
        <v>1402</v>
      </c>
      <c r="G1425" s="140">
        <v>-28000</v>
      </c>
      <c r="J1425" s="149"/>
      <c r="K1425" s="149"/>
    </row>
    <row r="1426" spans="1:11" x14ac:dyDescent="0.2">
      <c r="A1426" s="139" t="s">
        <v>1118</v>
      </c>
      <c r="B1426" s="139" t="s">
        <v>1346</v>
      </c>
      <c r="C1426" s="139" t="s">
        <v>1397</v>
      </c>
      <c r="D1426" s="139" t="s">
        <v>1398</v>
      </c>
      <c r="E1426" s="139" t="s">
        <v>1473</v>
      </c>
      <c r="F1426" s="139" t="s">
        <v>1400</v>
      </c>
      <c r="G1426" s="140">
        <v>-89449</v>
      </c>
      <c r="H1426" s="162">
        <v>17</v>
      </c>
      <c r="J1426" s="149"/>
      <c r="K1426" s="149"/>
    </row>
    <row r="1427" spans="1:11" x14ac:dyDescent="0.2">
      <c r="A1427" s="139" t="s">
        <v>1118</v>
      </c>
      <c r="B1427" s="139" t="s">
        <v>1346</v>
      </c>
      <c r="C1427" s="139" t="s">
        <v>1401</v>
      </c>
      <c r="D1427" s="139" t="s">
        <v>1456</v>
      </c>
      <c r="E1427" s="139" t="s">
        <v>1434</v>
      </c>
      <c r="F1427" s="139" t="s">
        <v>1402</v>
      </c>
      <c r="G1427" s="140">
        <v>-4240</v>
      </c>
      <c r="J1427" s="149"/>
      <c r="K1427" s="149"/>
    </row>
    <row r="1428" spans="1:11" x14ac:dyDescent="0.2">
      <c r="A1428" s="139" t="s">
        <v>1118</v>
      </c>
      <c r="B1428" s="139" t="s">
        <v>1346</v>
      </c>
      <c r="C1428" s="139" t="s">
        <v>1449</v>
      </c>
      <c r="D1428" s="139" t="s">
        <v>1450</v>
      </c>
      <c r="E1428" s="139" t="s">
        <v>1434</v>
      </c>
      <c r="F1428" s="139" t="s">
        <v>1402</v>
      </c>
      <c r="G1428" s="140">
        <v>-58192.45</v>
      </c>
      <c r="J1428" s="149"/>
      <c r="K1428" s="149"/>
    </row>
    <row r="1429" spans="1:11" hidden="1" x14ac:dyDescent="0.2">
      <c r="A1429" s="139" t="s">
        <v>196</v>
      </c>
      <c r="B1429" s="139" t="s">
        <v>1347</v>
      </c>
      <c r="C1429" s="139" t="s">
        <v>1397</v>
      </c>
      <c r="D1429" s="139" t="s">
        <v>1398</v>
      </c>
      <c r="E1429" s="139" t="s">
        <v>1399</v>
      </c>
      <c r="F1429" s="139" t="s">
        <v>1400</v>
      </c>
      <c r="G1429" s="140">
        <v>-1002061.46</v>
      </c>
      <c r="H1429" s="162">
        <v>17</v>
      </c>
      <c r="J1429" s="149"/>
      <c r="K1429" s="149"/>
    </row>
    <row r="1430" spans="1:11" hidden="1" x14ac:dyDescent="0.2">
      <c r="A1430" s="139" t="s">
        <v>196</v>
      </c>
      <c r="B1430" s="139" t="s">
        <v>1347</v>
      </c>
      <c r="C1430" s="139" t="s">
        <v>1453</v>
      </c>
      <c r="D1430" s="139" t="s">
        <v>1454</v>
      </c>
      <c r="E1430" s="139" t="s">
        <v>1399</v>
      </c>
      <c r="F1430" s="139" t="s">
        <v>1407</v>
      </c>
      <c r="G1430" s="140">
        <v>-402739.16</v>
      </c>
      <c r="J1430" s="149"/>
      <c r="K1430" s="149"/>
    </row>
    <row r="1431" spans="1:11" hidden="1" x14ac:dyDescent="0.2">
      <c r="A1431" s="139" t="s">
        <v>196</v>
      </c>
      <c r="B1431" s="139" t="s">
        <v>1347</v>
      </c>
      <c r="C1431" s="139" t="s">
        <v>1451</v>
      </c>
      <c r="D1431" s="139" t="s">
        <v>1450</v>
      </c>
      <c r="E1431" s="139" t="s">
        <v>1399</v>
      </c>
      <c r="F1431" s="139" t="s">
        <v>1402</v>
      </c>
      <c r="G1431" s="140">
        <v>-8780.67</v>
      </c>
      <c r="J1431" s="149"/>
      <c r="K1431" s="149"/>
    </row>
    <row r="1432" spans="1:11" hidden="1" x14ac:dyDescent="0.2">
      <c r="A1432" s="139" t="s">
        <v>196</v>
      </c>
      <c r="B1432" s="139" t="s">
        <v>1347</v>
      </c>
      <c r="C1432" s="139" t="s">
        <v>1449</v>
      </c>
      <c r="D1432" s="139" t="s">
        <v>1450</v>
      </c>
      <c r="E1432" s="139" t="s">
        <v>1399</v>
      </c>
      <c r="F1432" s="139" t="s">
        <v>1402</v>
      </c>
      <c r="G1432" s="140">
        <v>-128994976.79000001</v>
      </c>
      <c r="J1432" s="149"/>
      <c r="K1432" s="149"/>
    </row>
    <row r="1433" spans="1:11" hidden="1" x14ac:dyDescent="0.2">
      <c r="A1433" s="139" t="s">
        <v>196</v>
      </c>
      <c r="B1433" s="139" t="s">
        <v>1347</v>
      </c>
      <c r="C1433" s="139" t="s">
        <v>1401</v>
      </c>
      <c r="D1433" s="139" t="s">
        <v>1509</v>
      </c>
      <c r="E1433" s="139" t="s">
        <v>1399</v>
      </c>
      <c r="F1433" s="139" t="s">
        <v>1402</v>
      </c>
      <c r="G1433" s="140">
        <v>-710308.83</v>
      </c>
      <c r="J1433" s="149"/>
      <c r="K1433" s="149"/>
    </row>
    <row r="1434" spans="1:11" hidden="1" x14ac:dyDescent="0.2">
      <c r="A1434" s="139" t="s">
        <v>196</v>
      </c>
      <c r="B1434" s="139" t="s">
        <v>1347</v>
      </c>
      <c r="C1434" s="139" t="s">
        <v>1452</v>
      </c>
      <c r="D1434" s="139" t="s">
        <v>1510</v>
      </c>
      <c r="E1434" s="139" t="s">
        <v>1399</v>
      </c>
      <c r="F1434" s="139" t="s">
        <v>1407</v>
      </c>
      <c r="G1434" s="140">
        <v>-5356409.07</v>
      </c>
      <c r="J1434" s="149"/>
      <c r="K1434" s="149"/>
    </row>
    <row r="1435" spans="1:11" hidden="1" x14ac:dyDescent="0.2">
      <c r="A1435" s="139" t="s">
        <v>196</v>
      </c>
      <c r="B1435" s="139" t="s">
        <v>1347</v>
      </c>
      <c r="C1435" s="139" t="s">
        <v>1511</v>
      </c>
      <c r="D1435" s="139" t="s">
        <v>1512</v>
      </c>
      <c r="E1435" s="139" t="s">
        <v>1399</v>
      </c>
      <c r="F1435" s="139" t="s">
        <v>1407</v>
      </c>
      <c r="G1435" s="140">
        <v>-40000</v>
      </c>
      <c r="J1435" s="149"/>
      <c r="K1435" s="149"/>
    </row>
    <row r="1436" spans="1:11" hidden="1" x14ac:dyDescent="0.2">
      <c r="A1436" s="139" t="s">
        <v>196</v>
      </c>
      <c r="B1436" s="139" t="s">
        <v>1347</v>
      </c>
      <c r="C1436" s="139" t="s">
        <v>1397</v>
      </c>
      <c r="D1436" s="139" t="s">
        <v>1398</v>
      </c>
      <c r="E1436" s="139" t="s">
        <v>1404</v>
      </c>
      <c r="F1436" s="139" t="s">
        <v>1400</v>
      </c>
      <c r="G1436" s="140">
        <v>-13500</v>
      </c>
      <c r="H1436" s="162">
        <v>17</v>
      </c>
      <c r="J1436" s="149"/>
      <c r="K1436" s="149"/>
    </row>
    <row r="1437" spans="1:11" hidden="1" x14ac:dyDescent="0.2">
      <c r="A1437" s="139" t="s">
        <v>201</v>
      </c>
      <c r="B1437" s="139" t="s">
        <v>1347</v>
      </c>
      <c r="C1437" s="139" t="s">
        <v>1397</v>
      </c>
      <c r="D1437" s="139" t="s">
        <v>1398</v>
      </c>
      <c r="E1437" s="139" t="s">
        <v>1408</v>
      </c>
      <c r="F1437" s="139" t="s">
        <v>1400</v>
      </c>
      <c r="G1437" s="140">
        <v>-301914.55</v>
      </c>
      <c r="H1437" s="162">
        <v>17</v>
      </c>
      <c r="J1437" s="149"/>
      <c r="K1437" s="149"/>
    </row>
    <row r="1438" spans="1:11" hidden="1" x14ac:dyDescent="0.2">
      <c r="A1438" s="139" t="s">
        <v>201</v>
      </c>
      <c r="B1438" s="139" t="s">
        <v>1347</v>
      </c>
      <c r="C1438" s="139" t="s">
        <v>1453</v>
      </c>
      <c r="D1438" s="139" t="s">
        <v>1454</v>
      </c>
      <c r="E1438" s="139" t="s">
        <v>1408</v>
      </c>
      <c r="F1438" s="139" t="s">
        <v>1407</v>
      </c>
      <c r="G1438" s="140">
        <v>-121186.59</v>
      </c>
      <c r="J1438" s="149"/>
      <c r="K1438" s="149"/>
    </row>
    <row r="1439" spans="1:11" hidden="1" x14ac:dyDescent="0.2">
      <c r="A1439" s="139" t="s">
        <v>201</v>
      </c>
      <c r="B1439" s="139" t="s">
        <v>1347</v>
      </c>
      <c r="C1439" s="139" t="s">
        <v>1449</v>
      </c>
      <c r="D1439" s="139" t="s">
        <v>1450</v>
      </c>
      <c r="E1439" s="139" t="s">
        <v>1408</v>
      </c>
      <c r="F1439" s="139" t="s">
        <v>1402</v>
      </c>
      <c r="G1439" s="140">
        <v>-38795197.57</v>
      </c>
      <c r="J1439" s="149"/>
      <c r="K1439" s="149"/>
    </row>
    <row r="1440" spans="1:11" hidden="1" x14ac:dyDescent="0.2">
      <c r="A1440" s="139" t="s">
        <v>201</v>
      </c>
      <c r="B1440" s="139" t="s">
        <v>1347</v>
      </c>
      <c r="C1440" s="139" t="s">
        <v>1401</v>
      </c>
      <c r="D1440" s="139" t="s">
        <v>1509</v>
      </c>
      <c r="E1440" s="139" t="s">
        <v>1408</v>
      </c>
      <c r="F1440" s="139" t="s">
        <v>1402</v>
      </c>
      <c r="G1440" s="140">
        <v>-312854.74</v>
      </c>
      <c r="J1440" s="149"/>
      <c r="K1440" s="149"/>
    </row>
    <row r="1441" spans="1:11" hidden="1" x14ac:dyDescent="0.2">
      <c r="A1441" s="139" t="s">
        <v>201</v>
      </c>
      <c r="B1441" s="139" t="s">
        <v>1347</v>
      </c>
      <c r="C1441" s="139" t="s">
        <v>1452</v>
      </c>
      <c r="D1441" s="139" t="s">
        <v>1510</v>
      </c>
      <c r="E1441" s="139" t="s">
        <v>1408</v>
      </c>
      <c r="F1441" s="139" t="s">
        <v>1407</v>
      </c>
      <c r="G1441" s="140">
        <v>-1616738.54</v>
      </c>
      <c r="J1441" s="149"/>
      <c r="K1441" s="149"/>
    </row>
    <row r="1442" spans="1:11" hidden="1" x14ac:dyDescent="0.2">
      <c r="A1442" s="139" t="s">
        <v>201</v>
      </c>
      <c r="B1442" s="139" t="s">
        <v>1347</v>
      </c>
      <c r="C1442" s="139" t="s">
        <v>1511</v>
      </c>
      <c r="D1442" s="139" t="s">
        <v>1512</v>
      </c>
      <c r="E1442" s="139" t="s">
        <v>1408</v>
      </c>
      <c r="F1442" s="139" t="s">
        <v>1407</v>
      </c>
      <c r="G1442" s="140">
        <v>-12080</v>
      </c>
      <c r="J1442" s="149"/>
      <c r="K1442" s="149"/>
    </row>
    <row r="1443" spans="1:11" hidden="1" x14ac:dyDescent="0.2">
      <c r="A1443" s="139" t="s">
        <v>196</v>
      </c>
      <c r="B1443" s="139" t="s">
        <v>1347</v>
      </c>
      <c r="C1443" s="139" t="s">
        <v>1401</v>
      </c>
      <c r="D1443" s="139" t="s">
        <v>1509</v>
      </c>
      <c r="E1443" s="139" t="s">
        <v>1409</v>
      </c>
      <c r="F1443" s="139" t="s">
        <v>1402</v>
      </c>
      <c r="G1443" s="140">
        <v>-1714842.9</v>
      </c>
      <c r="J1443" s="149"/>
      <c r="K1443" s="149"/>
    </row>
    <row r="1444" spans="1:11" hidden="1" x14ac:dyDescent="0.2">
      <c r="A1444" s="139" t="s">
        <v>1112</v>
      </c>
      <c r="B1444" s="139" t="s">
        <v>1347</v>
      </c>
      <c r="C1444" s="139" t="s">
        <v>1401</v>
      </c>
      <c r="D1444" s="139" t="s">
        <v>1509</v>
      </c>
      <c r="E1444" s="139" t="s">
        <v>1410</v>
      </c>
      <c r="F1444" s="139" t="s">
        <v>1402</v>
      </c>
      <c r="G1444" s="140">
        <v>-106551.17</v>
      </c>
      <c r="J1444" s="149"/>
      <c r="K1444" s="149"/>
    </row>
    <row r="1445" spans="1:11" hidden="1" x14ac:dyDescent="0.2">
      <c r="A1445" s="139" t="s">
        <v>1114</v>
      </c>
      <c r="B1445" s="139" t="s">
        <v>1347</v>
      </c>
      <c r="C1445" s="139" t="s">
        <v>1397</v>
      </c>
      <c r="D1445" s="139" t="s">
        <v>1398</v>
      </c>
      <c r="E1445" s="139" t="s">
        <v>1411</v>
      </c>
      <c r="F1445" s="139" t="s">
        <v>1400</v>
      </c>
      <c r="G1445" s="140">
        <v>-122858.38</v>
      </c>
      <c r="H1445" s="162">
        <v>17</v>
      </c>
      <c r="J1445" s="149"/>
      <c r="K1445" s="149"/>
    </row>
    <row r="1446" spans="1:11" hidden="1" x14ac:dyDescent="0.2">
      <c r="A1446" s="139" t="s">
        <v>1114</v>
      </c>
      <c r="B1446" s="139" t="s">
        <v>1347</v>
      </c>
      <c r="C1446" s="139" t="s">
        <v>1397</v>
      </c>
      <c r="D1446" s="139" t="s">
        <v>1412</v>
      </c>
      <c r="E1446" s="139" t="s">
        <v>1411</v>
      </c>
      <c r="F1446" s="139" t="s">
        <v>1400</v>
      </c>
      <c r="G1446" s="140">
        <v>-98886.84</v>
      </c>
      <c r="H1446" s="162">
        <v>17</v>
      </c>
      <c r="J1446" s="149"/>
      <c r="K1446" s="149"/>
    </row>
    <row r="1447" spans="1:11" hidden="1" x14ac:dyDescent="0.2">
      <c r="A1447" s="139" t="s">
        <v>1114</v>
      </c>
      <c r="B1447" s="139" t="s">
        <v>1347</v>
      </c>
      <c r="C1447" s="139" t="s">
        <v>1397</v>
      </c>
      <c r="D1447" s="139" t="s">
        <v>1429</v>
      </c>
      <c r="E1447" s="139" t="s">
        <v>1411</v>
      </c>
      <c r="F1447" s="139" t="s">
        <v>1400</v>
      </c>
      <c r="G1447" s="140">
        <v>-118223.55</v>
      </c>
      <c r="H1447" s="162">
        <v>17</v>
      </c>
      <c r="J1447" s="149"/>
      <c r="K1447" s="149"/>
    </row>
    <row r="1448" spans="1:11" hidden="1" x14ac:dyDescent="0.2">
      <c r="A1448" s="139" t="s">
        <v>1114</v>
      </c>
      <c r="B1448" s="139" t="s">
        <v>1347</v>
      </c>
      <c r="C1448" s="139" t="s">
        <v>1401</v>
      </c>
      <c r="D1448" s="139" t="s">
        <v>1509</v>
      </c>
      <c r="E1448" s="139" t="s">
        <v>1411</v>
      </c>
      <c r="F1448" s="139" t="s">
        <v>1402</v>
      </c>
      <c r="G1448" s="140">
        <v>-6719637.1200000001</v>
      </c>
      <c r="J1448" s="149"/>
      <c r="K1448" s="149"/>
    </row>
    <row r="1449" spans="1:11" hidden="1" x14ac:dyDescent="0.2">
      <c r="A1449" s="139" t="s">
        <v>1114</v>
      </c>
      <c r="B1449" s="139" t="s">
        <v>1347</v>
      </c>
      <c r="C1449" s="139" t="s">
        <v>1403</v>
      </c>
      <c r="D1449" s="139" t="s">
        <v>1509</v>
      </c>
      <c r="E1449" s="139" t="s">
        <v>1411</v>
      </c>
      <c r="F1449" s="139" t="s">
        <v>1402</v>
      </c>
      <c r="G1449" s="140">
        <v>-270272.26</v>
      </c>
      <c r="J1449" s="149"/>
      <c r="K1449" s="149"/>
    </row>
    <row r="1450" spans="1:11" hidden="1" x14ac:dyDescent="0.2">
      <c r="A1450" s="139" t="s">
        <v>1116</v>
      </c>
      <c r="B1450" s="139" t="s">
        <v>1347</v>
      </c>
      <c r="C1450" s="139" t="s">
        <v>1401</v>
      </c>
      <c r="D1450" s="139" t="s">
        <v>1509</v>
      </c>
      <c r="E1450" s="139" t="s">
        <v>1414</v>
      </c>
      <c r="F1450" s="139" t="s">
        <v>1402</v>
      </c>
      <c r="G1450" s="140">
        <v>-1361325.89</v>
      </c>
      <c r="J1450" s="149"/>
      <c r="K1450" s="149"/>
    </row>
    <row r="1451" spans="1:11" hidden="1" x14ac:dyDescent="0.2">
      <c r="A1451" s="139" t="s">
        <v>1117</v>
      </c>
      <c r="B1451" s="139" t="s">
        <v>1347</v>
      </c>
      <c r="C1451" s="139" t="s">
        <v>1397</v>
      </c>
      <c r="D1451" s="139" t="s">
        <v>1398</v>
      </c>
      <c r="E1451" s="139" t="s">
        <v>1415</v>
      </c>
      <c r="F1451" s="139" t="s">
        <v>1400</v>
      </c>
      <c r="G1451" s="140">
        <v>-276147.11</v>
      </c>
      <c r="H1451" s="162">
        <v>17</v>
      </c>
      <c r="J1451" s="149"/>
      <c r="K1451" s="149"/>
    </row>
    <row r="1452" spans="1:11" hidden="1" x14ac:dyDescent="0.2">
      <c r="A1452" s="139" t="s">
        <v>1117</v>
      </c>
      <c r="B1452" s="139" t="s">
        <v>1347</v>
      </c>
      <c r="C1452" s="139" t="s">
        <v>1416</v>
      </c>
      <c r="D1452" s="139" t="s">
        <v>1417</v>
      </c>
      <c r="E1452" s="139" t="s">
        <v>1415</v>
      </c>
      <c r="F1452" s="139" t="s">
        <v>1402</v>
      </c>
      <c r="G1452" s="140">
        <v>-808128.68</v>
      </c>
      <c r="J1452" s="149"/>
      <c r="K1452" s="149"/>
    </row>
    <row r="1453" spans="1:11" hidden="1" x14ac:dyDescent="0.2">
      <c r="A1453" s="139" t="s">
        <v>1117</v>
      </c>
      <c r="B1453" s="139" t="s">
        <v>1347</v>
      </c>
      <c r="C1453" s="139" t="s">
        <v>1401</v>
      </c>
      <c r="D1453" s="139" t="s">
        <v>1418</v>
      </c>
      <c r="E1453" s="139" t="s">
        <v>1415</v>
      </c>
      <c r="F1453" s="139" t="s">
        <v>1402</v>
      </c>
      <c r="G1453" s="140">
        <v>-538752.46</v>
      </c>
      <c r="J1453" s="149"/>
      <c r="K1453" s="149"/>
    </row>
    <row r="1454" spans="1:11" hidden="1" x14ac:dyDescent="0.2">
      <c r="A1454" s="139" t="s">
        <v>1117</v>
      </c>
      <c r="B1454" s="139" t="s">
        <v>1347</v>
      </c>
      <c r="C1454" s="139" t="s">
        <v>1449</v>
      </c>
      <c r="D1454" s="139" t="s">
        <v>1450</v>
      </c>
      <c r="E1454" s="139" t="s">
        <v>1415</v>
      </c>
      <c r="F1454" s="139" t="s">
        <v>1402</v>
      </c>
      <c r="G1454" s="140">
        <v>-124536.5</v>
      </c>
      <c r="J1454" s="149"/>
      <c r="K1454" s="149"/>
    </row>
    <row r="1455" spans="1:11" hidden="1" x14ac:dyDescent="0.2">
      <c r="A1455" s="139" t="s">
        <v>1117</v>
      </c>
      <c r="B1455" s="139" t="s">
        <v>1347</v>
      </c>
      <c r="C1455" s="139" t="s">
        <v>1449</v>
      </c>
      <c r="D1455" s="139" t="s">
        <v>1457</v>
      </c>
      <c r="E1455" s="139" t="s">
        <v>1415</v>
      </c>
      <c r="F1455" s="139" t="s">
        <v>1402</v>
      </c>
      <c r="G1455" s="140">
        <v>-29793.29</v>
      </c>
      <c r="J1455" s="149"/>
      <c r="K1455" s="149"/>
    </row>
    <row r="1456" spans="1:11" hidden="1" x14ac:dyDescent="0.2">
      <c r="A1456" s="139" t="s">
        <v>1117</v>
      </c>
      <c r="B1456" s="139" t="s">
        <v>1347</v>
      </c>
      <c r="C1456" s="139" t="s">
        <v>1401</v>
      </c>
      <c r="D1456" s="139" t="s">
        <v>1509</v>
      </c>
      <c r="E1456" s="139" t="s">
        <v>1415</v>
      </c>
      <c r="F1456" s="139" t="s">
        <v>1402</v>
      </c>
      <c r="G1456" s="140">
        <v>-1749321.66</v>
      </c>
      <c r="J1456" s="149"/>
      <c r="K1456" s="149"/>
    </row>
    <row r="1457" spans="1:11" hidden="1" x14ac:dyDescent="0.2">
      <c r="A1457" s="139" t="s">
        <v>1117</v>
      </c>
      <c r="B1457" s="139" t="s">
        <v>1347</v>
      </c>
      <c r="C1457" s="139" t="s">
        <v>1501</v>
      </c>
      <c r="D1457" s="139" t="s">
        <v>1509</v>
      </c>
      <c r="E1457" s="139" t="s">
        <v>1415</v>
      </c>
      <c r="F1457" s="139" t="s">
        <v>1407</v>
      </c>
      <c r="G1457" s="140">
        <v>-20000</v>
      </c>
      <c r="J1457" s="149"/>
      <c r="K1457" s="149"/>
    </row>
    <row r="1458" spans="1:11" hidden="1" x14ac:dyDescent="0.2">
      <c r="A1458" s="139" t="s">
        <v>1117</v>
      </c>
      <c r="B1458" s="139" t="s">
        <v>1347</v>
      </c>
      <c r="C1458" s="139" t="s">
        <v>1401</v>
      </c>
      <c r="D1458" s="139" t="s">
        <v>1499</v>
      </c>
      <c r="E1458" s="139" t="s">
        <v>1415</v>
      </c>
      <c r="F1458" s="139" t="s">
        <v>1402</v>
      </c>
      <c r="G1458" s="140">
        <v>-36597.599999999999</v>
      </c>
      <c r="J1458" s="149"/>
      <c r="K1458" s="149"/>
    </row>
    <row r="1459" spans="1:11" hidden="1" x14ac:dyDescent="0.2">
      <c r="A1459" s="139" t="s">
        <v>1117</v>
      </c>
      <c r="B1459" s="139" t="s">
        <v>1347</v>
      </c>
      <c r="C1459" s="139" t="s">
        <v>1401</v>
      </c>
      <c r="D1459" s="139" t="s">
        <v>1509</v>
      </c>
      <c r="E1459" s="139" t="s">
        <v>1419</v>
      </c>
      <c r="F1459" s="139" t="s">
        <v>1402</v>
      </c>
      <c r="G1459" s="140">
        <v>-11466.85</v>
      </c>
      <c r="J1459" s="149"/>
      <c r="K1459" s="149"/>
    </row>
    <row r="1460" spans="1:11" hidden="1" x14ac:dyDescent="0.2">
      <c r="A1460" s="139" t="s">
        <v>1117</v>
      </c>
      <c r="B1460" s="139" t="s">
        <v>1347</v>
      </c>
      <c r="C1460" s="139" t="s">
        <v>1401</v>
      </c>
      <c r="D1460" s="139" t="s">
        <v>1499</v>
      </c>
      <c r="E1460" s="139" t="s">
        <v>1419</v>
      </c>
      <c r="F1460" s="139" t="s">
        <v>1402</v>
      </c>
      <c r="G1460" s="140">
        <v>-8580</v>
      </c>
      <c r="J1460" s="149"/>
      <c r="K1460" s="149"/>
    </row>
    <row r="1461" spans="1:11" hidden="1" x14ac:dyDescent="0.2">
      <c r="A1461" s="139" t="s">
        <v>962</v>
      </c>
      <c r="B1461" s="139" t="s">
        <v>1347</v>
      </c>
      <c r="C1461" s="139" t="s">
        <v>1449</v>
      </c>
      <c r="D1461" s="139" t="s">
        <v>1450</v>
      </c>
      <c r="E1461" s="139" t="s">
        <v>1440</v>
      </c>
      <c r="F1461" s="139" t="s">
        <v>1402</v>
      </c>
      <c r="G1461" s="140">
        <v>-5409.63</v>
      </c>
      <c r="J1461" s="149"/>
      <c r="K1461" s="149"/>
    </row>
    <row r="1462" spans="1:11" hidden="1" x14ac:dyDescent="0.2">
      <c r="A1462" s="139" t="s">
        <v>962</v>
      </c>
      <c r="B1462" s="139" t="s">
        <v>1347</v>
      </c>
      <c r="C1462" s="139" t="s">
        <v>1449</v>
      </c>
      <c r="D1462" s="139" t="s">
        <v>1450</v>
      </c>
      <c r="E1462" s="139" t="s">
        <v>1423</v>
      </c>
      <c r="F1462" s="139" t="s">
        <v>1402</v>
      </c>
      <c r="G1462" s="140">
        <v>-551553.25</v>
      </c>
      <c r="J1462" s="149"/>
      <c r="K1462" s="149"/>
    </row>
    <row r="1463" spans="1:11" hidden="1" x14ac:dyDescent="0.2">
      <c r="A1463" s="139" t="s">
        <v>962</v>
      </c>
      <c r="B1463" s="139" t="s">
        <v>1347</v>
      </c>
      <c r="C1463" s="139" t="s">
        <v>1401</v>
      </c>
      <c r="D1463" s="139" t="s">
        <v>1509</v>
      </c>
      <c r="E1463" s="139" t="s">
        <v>1423</v>
      </c>
      <c r="F1463" s="139" t="s">
        <v>1402</v>
      </c>
      <c r="G1463" s="140">
        <v>-154563.14000000001</v>
      </c>
      <c r="J1463" s="149"/>
      <c r="K1463" s="149"/>
    </row>
    <row r="1464" spans="1:11" hidden="1" x14ac:dyDescent="0.2">
      <c r="A1464" s="139" t="s">
        <v>962</v>
      </c>
      <c r="B1464" s="139" t="s">
        <v>1347</v>
      </c>
      <c r="C1464" s="139" t="s">
        <v>1401</v>
      </c>
      <c r="D1464" s="139" t="s">
        <v>1509</v>
      </c>
      <c r="E1464" s="139" t="s">
        <v>1424</v>
      </c>
      <c r="F1464" s="139" t="s">
        <v>1402</v>
      </c>
      <c r="G1464" s="140">
        <v>-25389</v>
      </c>
      <c r="J1464" s="149"/>
      <c r="K1464" s="149"/>
    </row>
    <row r="1465" spans="1:11" hidden="1" x14ac:dyDescent="0.2">
      <c r="A1465" s="139" t="s">
        <v>964</v>
      </c>
      <c r="B1465" s="139" t="s">
        <v>1347</v>
      </c>
      <c r="C1465" s="139" t="s">
        <v>1401</v>
      </c>
      <c r="D1465" s="139" t="s">
        <v>1509</v>
      </c>
      <c r="E1465" s="139" t="s">
        <v>1425</v>
      </c>
      <c r="F1465" s="139" t="s">
        <v>1402</v>
      </c>
      <c r="G1465" s="140">
        <v>-1864253</v>
      </c>
      <c r="J1465" s="149"/>
      <c r="K1465" s="149"/>
    </row>
    <row r="1466" spans="1:11" hidden="1" x14ac:dyDescent="0.2">
      <c r="A1466" s="139" t="s">
        <v>964</v>
      </c>
      <c r="B1466" s="139" t="s">
        <v>1347</v>
      </c>
      <c r="C1466" s="139" t="s">
        <v>1397</v>
      </c>
      <c r="D1466" s="139" t="s">
        <v>1398</v>
      </c>
      <c r="E1466" s="139" t="s">
        <v>1427</v>
      </c>
      <c r="F1466" s="139" t="s">
        <v>1400</v>
      </c>
      <c r="G1466" s="140">
        <v>-8924.0499999999993</v>
      </c>
      <c r="H1466" s="162">
        <v>17</v>
      </c>
      <c r="J1466" s="149"/>
      <c r="K1466" s="149"/>
    </row>
    <row r="1467" spans="1:11" hidden="1" x14ac:dyDescent="0.2">
      <c r="A1467" s="139" t="s">
        <v>1118</v>
      </c>
      <c r="B1467" s="139" t="s">
        <v>1347</v>
      </c>
      <c r="C1467" s="139" t="s">
        <v>1397</v>
      </c>
      <c r="D1467" s="139" t="s">
        <v>1436</v>
      </c>
      <c r="E1467" s="139" t="s">
        <v>1428</v>
      </c>
      <c r="F1467" s="139" t="s">
        <v>1400</v>
      </c>
      <c r="G1467" s="140">
        <v>-17500</v>
      </c>
      <c r="H1467" s="162">
        <v>17</v>
      </c>
      <c r="J1467" s="149"/>
      <c r="K1467" s="149"/>
    </row>
    <row r="1468" spans="1:11" hidden="1" x14ac:dyDescent="0.2">
      <c r="A1468" s="139" t="s">
        <v>1118</v>
      </c>
      <c r="B1468" s="139" t="s">
        <v>1347</v>
      </c>
      <c r="C1468" s="139" t="s">
        <v>1449</v>
      </c>
      <c r="D1468" s="139" t="s">
        <v>1450</v>
      </c>
      <c r="E1468" s="139" t="s">
        <v>1428</v>
      </c>
      <c r="F1468" s="139" t="s">
        <v>1402</v>
      </c>
      <c r="G1468" s="140">
        <v>-10259161.1</v>
      </c>
      <c r="J1468" s="149"/>
      <c r="K1468" s="149"/>
    </row>
    <row r="1469" spans="1:11" hidden="1" x14ac:dyDescent="0.2">
      <c r="A1469" s="139" t="s">
        <v>1118</v>
      </c>
      <c r="B1469" s="139" t="s">
        <v>1347</v>
      </c>
      <c r="C1469" s="139" t="s">
        <v>1458</v>
      </c>
      <c r="D1469" s="139" t="s">
        <v>1509</v>
      </c>
      <c r="E1469" s="139" t="s">
        <v>1428</v>
      </c>
      <c r="F1469" s="139" t="s">
        <v>1407</v>
      </c>
      <c r="G1469" s="140">
        <v>-117880</v>
      </c>
      <c r="J1469" s="149"/>
      <c r="K1469" s="149"/>
    </row>
    <row r="1470" spans="1:11" hidden="1" x14ac:dyDescent="0.2">
      <c r="A1470" s="139" t="s">
        <v>1118</v>
      </c>
      <c r="B1470" s="139" t="s">
        <v>1347</v>
      </c>
      <c r="C1470" s="139" t="s">
        <v>1501</v>
      </c>
      <c r="D1470" s="139" t="s">
        <v>1509</v>
      </c>
      <c r="E1470" s="139" t="s">
        <v>1428</v>
      </c>
      <c r="F1470" s="139" t="s">
        <v>1407</v>
      </c>
      <c r="G1470" s="140">
        <v>-502471</v>
      </c>
      <c r="J1470" s="149"/>
      <c r="K1470" s="149"/>
    </row>
    <row r="1471" spans="1:11" hidden="1" x14ac:dyDescent="0.2">
      <c r="A1471" s="139" t="s">
        <v>1118</v>
      </c>
      <c r="B1471" s="139" t="s">
        <v>1347</v>
      </c>
      <c r="C1471" s="139" t="s">
        <v>1513</v>
      </c>
      <c r="D1471" s="139" t="s">
        <v>1509</v>
      </c>
      <c r="E1471" s="139" t="s">
        <v>1428</v>
      </c>
      <c r="F1471" s="139" t="s">
        <v>1407</v>
      </c>
      <c r="G1471" s="140">
        <v>-143400</v>
      </c>
      <c r="J1471" s="149"/>
      <c r="K1471" s="149"/>
    </row>
    <row r="1472" spans="1:11" x14ac:dyDescent="0.2">
      <c r="A1472" s="139" t="s">
        <v>1118</v>
      </c>
      <c r="B1472" s="139" t="s">
        <v>1347</v>
      </c>
      <c r="C1472" s="139" t="s">
        <v>1397</v>
      </c>
      <c r="D1472" s="139" t="s">
        <v>1398</v>
      </c>
      <c r="E1472" s="139" t="s">
        <v>1430</v>
      </c>
      <c r="F1472" s="139" t="s">
        <v>1400</v>
      </c>
      <c r="G1472" s="140">
        <v>-20145</v>
      </c>
      <c r="H1472" s="162">
        <v>17</v>
      </c>
      <c r="J1472" s="149"/>
      <c r="K1472" s="149"/>
    </row>
    <row r="1473" spans="1:11" x14ac:dyDescent="0.2">
      <c r="A1473" s="139" t="s">
        <v>1118</v>
      </c>
      <c r="B1473" s="139" t="s">
        <v>1347</v>
      </c>
      <c r="C1473" s="139" t="s">
        <v>1401</v>
      </c>
      <c r="D1473" s="139" t="s">
        <v>1509</v>
      </c>
      <c r="E1473" s="139" t="s">
        <v>1431</v>
      </c>
      <c r="F1473" s="139" t="s">
        <v>1402</v>
      </c>
      <c r="G1473" s="140">
        <v>-109850</v>
      </c>
      <c r="J1473" s="149"/>
      <c r="K1473" s="149"/>
    </row>
    <row r="1474" spans="1:11" x14ac:dyDescent="0.2">
      <c r="A1474" s="139" t="s">
        <v>1118</v>
      </c>
      <c r="B1474" s="139" t="s">
        <v>1347</v>
      </c>
      <c r="C1474" s="139" t="s">
        <v>1397</v>
      </c>
      <c r="D1474" s="139" t="s">
        <v>1398</v>
      </c>
      <c r="E1474" s="139" t="s">
        <v>1465</v>
      </c>
      <c r="F1474" s="139" t="s">
        <v>1400</v>
      </c>
      <c r="G1474" s="140">
        <v>-19999</v>
      </c>
      <c r="H1474" s="162">
        <v>17</v>
      </c>
      <c r="J1474" s="149"/>
      <c r="K1474" s="149"/>
    </row>
    <row r="1475" spans="1:11" x14ac:dyDescent="0.2">
      <c r="A1475" s="139" t="s">
        <v>1118</v>
      </c>
      <c r="B1475" s="139" t="s">
        <v>1347</v>
      </c>
      <c r="C1475" s="139" t="s">
        <v>1449</v>
      </c>
      <c r="D1475" s="139" t="s">
        <v>1450</v>
      </c>
      <c r="E1475" s="139" t="s">
        <v>1438</v>
      </c>
      <c r="F1475" s="139" t="s">
        <v>1402</v>
      </c>
      <c r="G1475" s="140">
        <v>-45432</v>
      </c>
      <c r="J1475" s="149"/>
      <c r="K1475" s="149"/>
    </row>
    <row r="1476" spans="1:11" x14ac:dyDescent="0.2">
      <c r="A1476" s="139" t="s">
        <v>1118</v>
      </c>
      <c r="B1476" s="139" t="s">
        <v>1347</v>
      </c>
      <c r="C1476" s="139" t="s">
        <v>1513</v>
      </c>
      <c r="D1476" s="139" t="s">
        <v>1509</v>
      </c>
      <c r="E1476" s="139" t="s">
        <v>1438</v>
      </c>
      <c r="F1476" s="139" t="s">
        <v>1407</v>
      </c>
      <c r="G1476" s="140">
        <v>-3400</v>
      </c>
      <c r="J1476" s="149"/>
      <c r="K1476" s="149"/>
    </row>
    <row r="1477" spans="1:11" x14ac:dyDescent="0.2">
      <c r="A1477" s="139" t="s">
        <v>1118</v>
      </c>
      <c r="B1477" s="139" t="s">
        <v>1347</v>
      </c>
      <c r="C1477" s="139" t="s">
        <v>1397</v>
      </c>
      <c r="D1477" s="139" t="s">
        <v>1398</v>
      </c>
      <c r="E1477" s="139" t="s">
        <v>1432</v>
      </c>
      <c r="F1477" s="139" t="s">
        <v>1400</v>
      </c>
      <c r="G1477" s="140">
        <v>-99967.38</v>
      </c>
      <c r="H1477" s="162">
        <v>17</v>
      </c>
      <c r="J1477" s="149"/>
      <c r="K1477" s="149"/>
    </row>
    <row r="1478" spans="1:11" x14ac:dyDescent="0.2">
      <c r="A1478" s="139" t="s">
        <v>1118</v>
      </c>
      <c r="B1478" s="139" t="s">
        <v>1347</v>
      </c>
      <c r="C1478" s="139" t="s">
        <v>1449</v>
      </c>
      <c r="D1478" s="139" t="s">
        <v>1450</v>
      </c>
      <c r="E1478" s="139" t="s">
        <v>1432</v>
      </c>
      <c r="F1478" s="139" t="s">
        <v>1402</v>
      </c>
      <c r="G1478" s="140">
        <v>-1227974.49</v>
      </c>
      <c r="J1478" s="149"/>
      <c r="K1478" s="149"/>
    </row>
    <row r="1479" spans="1:11" x14ac:dyDescent="0.2">
      <c r="A1479" s="139" t="s">
        <v>1118</v>
      </c>
      <c r="B1479" s="139" t="s">
        <v>1347</v>
      </c>
      <c r="C1479" s="139" t="s">
        <v>1449</v>
      </c>
      <c r="D1479" s="139" t="s">
        <v>1457</v>
      </c>
      <c r="E1479" s="139" t="s">
        <v>1432</v>
      </c>
      <c r="F1479" s="139" t="s">
        <v>1402</v>
      </c>
      <c r="G1479" s="140">
        <v>-440206.71</v>
      </c>
      <c r="J1479" s="149"/>
      <c r="K1479" s="149"/>
    </row>
    <row r="1480" spans="1:11" x14ac:dyDescent="0.2">
      <c r="A1480" s="139" t="s">
        <v>1118</v>
      </c>
      <c r="B1480" s="139" t="s">
        <v>1347</v>
      </c>
      <c r="C1480" s="139" t="s">
        <v>1401</v>
      </c>
      <c r="D1480" s="139" t="s">
        <v>1509</v>
      </c>
      <c r="E1480" s="139" t="s">
        <v>1432</v>
      </c>
      <c r="F1480" s="139" t="s">
        <v>1402</v>
      </c>
      <c r="G1480" s="140">
        <v>-91185</v>
      </c>
      <c r="J1480" s="149"/>
      <c r="K1480" s="149"/>
    </row>
    <row r="1481" spans="1:11" x14ac:dyDescent="0.2">
      <c r="A1481" s="139" t="s">
        <v>1118</v>
      </c>
      <c r="B1481" s="139" t="s">
        <v>1347</v>
      </c>
      <c r="C1481" s="139" t="s">
        <v>1513</v>
      </c>
      <c r="D1481" s="139" t="s">
        <v>1509</v>
      </c>
      <c r="E1481" s="139" t="s">
        <v>1432</v>
      </c>
      <c r="F1481" s="139" t="s">
        <v>1407</v>
      </c>
      <c r="G1481" s="140">
        <v>-9100</v>
      </c>
      <c r="J1481" s="149"/>
      <c r="K1481" s="149"/>
    </row>
    <row r="1482" spans="1:11" x14ac:dyDescent="0.2">
      <c r="A1482" s="139" t="s">
        <v>1118</v>
      </c>
      <c r="B1482" s="139" t="s">
        <v>1347</v>
      </c>
      <c r="C1482" s="139" t="s">
        <v>1401</v>
      </c>
      <c r="D1482" s="139" t="s">
        <v>1499</v>
      </c>
      <c r="E1482" s="139" t="s">
        <v>1432</v>
      </c>
      <c r="F1482" s="139" t="s">
        <v>1402</v>
      </c>
      <c r="G1482" s="140">
        <v>-23999.4</v>
      </c>
      <c r="J1482" s="149"/>
      <c r="K1482" s="149"/>
    </row>
    <row r="1483" spans="1:11" x14ac:dyDescent="0.2">
      <c r="A1483" s="139" t="s">
        <v>1118</v>
      </c>
      <c r="B1483" s="139" t="s">
        <v>1347</v>
      </c>
      <c r="C1483" s="139" t="s">
        <v>1397</v>
      </c>
      <c r="D1483" s="139" t="s">
        <v>1398</v>
      </c>
      <c r="E1483" s="139" t="s">
        <v>1434</v>
      </c>
      <c r="F1483" s="139" t="s">
        <v>1400</v>
      </c>
      <c r="G1483" s="140">
        <v>-2268</v>
      </c>
      <c r="H1483" s="162">
        <v>17</v>
      </c>
      <c r="J1483" s="149"/>
      <c r="K1483" s="149"/>
    </row>
    <row r="1484" spans="1:11" x14ac:dyDescent="0.2">
      <c r="A1484" s="139" t="s">
        <v>1118</v>
      </c>
      <c r="B1484" s="139" t="s">
        <v>1347</v>
      </c>
      <c r="C1484" s="139" t="s">
        <v>1449</v>
      </c>
      <c r="D1484" s="139" t="s">
        <v>1450</v>
      </c>
      <c r="E1484" s="139" t="s">
        <v>1434</v>
      </c>
      <c r="F1484" s="139" t="s">
        <v>1402</v>
      </c>
      <c r="G1484" s="140">
        <v>-10830.17</v>
      </c>
      <c r="J1484" s="149"/>
      <c r="K1484" s="149"/>
    </row>
    <row r="1485" spans="1:11" hidden="1" x14ac:dyDescent="0.2">
      <c r="A1485" s="139" t="s">
        <v>196</v>
      </c>
      <c r="B1485" s="139" t="s">
        <v>1348</v>
      </c>
      <c r="C1485" s="139" t="s">
        <v>1397</v>
      </c>
      <c r="D1485" s="139" t="s">
        <v>1398</v>
      </c>
      <c r="E1485" s="139" t="s">
        <v>1399</v>
      </c>
      <c r="F1485" s="139" t="s">
        <v>1400</v>
      </c>
      <c r="G1485" s="140">
        <v>-1344990.06</v>
      </c>
      <c r="H1485" s="162">
        <v>17</v>
      </c>
      <c r="J1485" s="149"/>
      <c r="K1485" s="149"/>
    </row>
    <row r="1486" spans="1:11" hidden="1" x14ac:dyDescent="0.2">
      <c r="A1486" s="139" t="s">
        <v>196</v>
      </c>
      <c r="B1486" s="139" t="s">
        <v>1348</v>
      </c>
      <c r="C1486" s="139" t="s">
        <v>1453</v>
      </c>
      <c r="D1486" s="139" t="s">
        <v>1454</v>
      </c>
      <c r="E1486" s="139" t="s">
        <v>1399</v>
      </c>
      <c r="F1486" s="139" t="s">
        <v>1407</v>
      </c>
      <c r="G1486" s="140">
        <v>-427241.15</v>
      </c>
      <c r="J1486" s="149"/>
      <c r="K1486" s="149"/>
    </row>
    <row r="1487" spans="1:11" hidden="1" x14ac:dyDescent="0.2">
      <c r="A1487" s="139" t="s">
        <v>196</v>
      </c>
      <c r="B1487" s="139" t="s">
        <v>1348</v>
      </c>
      <c r="C1487" s="139" t="s">
        <v>1449</v>
      </c>
      <c r="D1487" s="139" t="s">
        <v>1450</v>
      </c>
      <c r="E1487" s="139" t="s">
        <v>1399</v>
      </c>
      <c r="F1487" s="139" t="s">
        <v>1402</v>
      </c>
      <c r="G1487" s="140">
        <v>-178921974.66</v>
      </c>
      <c r="J1487" s="149"/>
      <c r="K1487" s="149"/>
    </row>
    <row r="1488" spans="1:11" hidden="1" x14ac:dyDescent="0.2">
      <c r="A1488" s="139" t="s">
        <v>196</v>
      </c>
      <c r="B1488" s="139" t="s">
        <v>1348</v>
      </c>
      <c r="C1488" s="139" t="s">
        <v>1401</v>
      </c>
      <c r="D1488" s="139" t="s">
        <v>1509</v>
      </c>
      <c r="E1488" s="139" t="s">
        <v>1399</v>
      </c>
      <c r="F1488" s="139" t="s">
        <v>1402</v>
      </c>
      <c r="G1488" s="140">
        <v>-1005768.38</v>
      </c>
      <c r="J1488" s="149"/>
      <c r="K1488" s="149"/>
    </row>
    <row r="1489" spans="1:11" hidden="1" x14ac:dyDescent="0.2">
      <c r="A1489" s="139" t="s">
        <v>196</v>
      </c>
      <c r="B1489" s="139" t="s">
        <v>1348</v>
      </c>
      <c r="C1489" s="139" t="s">
        <v>1452</v>
      </c>
      <c r="D1489" s="139" t="s">
        <v>1510</v>
      </c>
      <c r="E1489" s="139" t="s">
        <v>1399</v>
      </c>
      <c r="F1489" s="139" t="s">
        <v>1407</v>
      </c>
      <c r="G1489" s="140">
        <v>-8242444.3399999999</v>
      </c>
      <c r="J1489" s="149"/>
      <c r="K1489" s="149"/>
    </row>
    <row r="1490" spans="1:11" hidden="1" x14ac:dyDescent="0.2">
      <c r="A1490" s="139" t="s">
        <v>196</v>
      </c>
      <c r="B1490" s="139" t="s">
        <v>1348</v>
      </c>
      <c r="C1490" s="139" t="s">
        <v>1511</v>
      </c>
      <c r="D1490" s="139" t="s">
        <v>1512</v>
      </c>
      <c r="E1490" s="139" t="s">
        <v>1399</v>
      </c>
      <c r="F1490" s="139" t="s">
        <v>1407</v>
      </c>
      <c r="G1490" s="140">
        <v>-40000</v>
      </c>
      <c r="J1490" s="149"/>
      <c r="K1490" s="149"/>
    </row>
    <row r="1491" spans="1:11" hidden="1" x14ac:dyDescent="0.2">
      <c r="A1491" s="139" t="s">
        <v>196</v>
      </c>
      <c r="B1491" s="139" t="s">
        <v>1348</v>
      </c>
      <c r="C1491" s="139" t="s">
        <v>1397</v>
      </c>
      <c r="D1491" s="139" t="s">
        <v>1398</v>
      </c>
      <c r="E1491" s="139" t="s">
        <v>1404</v>
      </c>
      <c r="F1491" s="139" t="s">
        <v>1400</v>
      </c>
      <c r="G1491" s="140">
        <v>-12000</v>
      </c>
      <c r="H1491" s="162">
        <v>17</v>
      </c>
      <c r="J1491" s="149"/>
      <c r="K1491" s="149"/>
    </row>
    <row r="1492" spans="1:11" hidden="1" x14ac:dyDescent="0.2">
      <c r="A1492" s="139" t="s">
        <v>201</v>
      </c>
      <c r="B1492" s="139" t="s">
        <v>1348</v>
      </c>
      <c r="C1492" s="139" t="s">
        <v>1397</v>
      </c>
      <c r="D1492" s="139" t="s">
        <v>1398</v>
      </c>
      <c r="E1492" s="139" t="s">
        <v>1408</v>
      </c>
      <c r="F1492" s="139" t="s">
        <v>1400</v>
      </c>
      <c r="G1492" s="140">
        <v>-403082.53</v>
      </c>
      <c r="H1492" s="162">
        <v>17</v>
      </c>
      <c r="J1492" s="149"/>
      <c r="K1492" s="149"/>
    </row>
    <row r="1493" spans="1:11" hidden="1" x14ac:dyDescent="0.2">
      <c r="A1493" s="139" t="s">
        <v>201</v>
      </c>
      <c r="B1493" s="139" t="s">
        <v>1348</v>
      </c>
      <c r="C1493" s="139" t="s">
        <v>1453</v>
      </c>
      <c r="D1493" s="139" t="s">
        <v>1454</v>
      </c>
      <c r="E1493" s="139" t="s">
        <v>1408</v>
      </c>
      <c r="F1493" s="139" t="s">
        <v>1407</v>
      </c>
      <c r="G1493" s="140">
        <v>-128410.56</v>
      </c>
      <c r="J1493" s="149"/>
      <c r="K1493" s="149"/>
    </row>
    <row r="1494" spans="1:11" hidden="1" x14ac:dyDescent="0.2">
      <c r="A1494" s="139" t="s">
        <v>201</v>
      </c>
      <c r="B1494" s="139" t="s">
        <v>1348</v>
      </c>
      <c r="C1494" s="139" t="s">
        <v>1449</v>
      </c>
      <c r="D1494" s="139" t="s">
        <v>1450</v>
      </c>
      <c r="E1494" s="139" t="s">
        <v>1408</v>
      </c>
      <c r="F1494" s="139" t="s">
        <v>1402</v>
      </c>
      <c r="G1494" s="140">
        <v>-53694694.140000001</v>
      </c>
      <c r="J1494" s="149"/>
      <c r="K1494" s="149"/>
    </row>
    <row r="1495" spans="1:11" hidden="1" x14ac:dyDescent="0.2">
      <c r="A1495" s="139" t="s">
        <v>201</v>
      </c>
      <c r="B1495" s="139" t="s">
        <v>1348</v>
      </c>
      <c r="C1495" s="139" t="s">
        <v>1401</v>
      </c>
      <c r="D1495" s="139" t="s">
        <v>1509</v>
      </c>
      <c r="E1495" s="139" t="s">
        <v>1408</v>
      </c>
      <c r="F1495" s="139" t="s">
        <v>1402</v>
      </c>
      <c r="G1495" s="140">
        <v>-500093.87</v>
      </c>
      <c r="J1495" s="149"/>
      <c r="K1495" s="149"/>
    </row>
    <row r="1496" spans="1:11" hidden="1" x14ac:dyDescent="0.2">
      <c r="A1496" s="139" t="s">
        <v>201</v>
      </c>
      <c r="B1496" s="139" t="s">
        <v>1348</v>
      </c>
      <c r="C1496" s="139" t="s">
        <v>1452</v>
      </c>
      <c r="D1496" s="139" t="s">
        <v>1510</v>
      </c>
      <c r="E1496" s="139" t="s">
        <v>1408</v>
      </c>
      <c r="F1496" s="139" t="s">
        <v>1407</v>
      </c>
      <c r="G1496" s="140">
        <v>-2488831.9700000002</v>
      </c>
      <c r="J1496" s="149"/>
      <c r="K1496" s="149"/>
    </row>
    <row r="1497" spans="1:11" hidden="1" x14ac:dyDescent="0.2">
      <c r="A1497" s="139" t="s">
        <v>201</v>
      </c>
      <c r="B1497" s="139" t="s">
        <v>1348</v>
      </c>
      <c r="C1497" s="139" t="s">
        <v>1511</v>
      </c>
      <c r="D1497" s="139" t="s">
        <v>1512</v>
      </c>
      <c r="E1497" s="139" t="s">
        <v>1408</v>
      </c>
      <c r="F1497" s="139" t="s">
        <v>1407</v>
      </c>
      <c r="G1497" s="140">
        <v>-12080</v>
      </c>
      <c r="J1497" s="149"/>
      <c r="K1497" s="149"/>
    </row>
    <row r="1498" spans="1:11" hidden="1" x14ac:dyDescent="0.2">
      <c r="A1498" s="139" t="s">
        <v>196</v>
      </c>
      <c r="B1498" s="139" t="s">
        <v>1348</v>
      </c>
      <c r="C1498" s="139" t="s">
        <v>1397</v>
      </c>
      <c r="D1498" s="139" t="s">
        <v>1398</v>
      </c>
      <c r="E1498" s="139" t="s">
        <v>1409</v>
      </c>
      <c r="F1498" s="139" t="s">
        <v>1400</v>
      </c>
      <c r="G1498" s="140">
        <v>-14785</v>
      </c>
      <c r="H1498" s="162">
        <v>17</v>
      </c>
      <c r="J1498" s="149"/>
      <c r="K1498" s="149"/>
    </row>
    <row r="1499" spans="1:11" hidden="1" x14ac:dyDescent="0.2">
      <c r="A1499" s="139" t="s">
        <v>196</v>
      </c>
      <c r="B1499" s="139" t="s">
        <v>1348</v>
      </c>
      <c r="C1499" s="139" t="s">
        <v>1401</v>
      </c>
      <c r="D1499" s="139" t="s">
        <v>1509</v>
      </c>
      <c r="E1499" s="139" t="s">
        <v>1409</v>
      </c>
      <c r="F1499" s="139" t="s">
        <v>1402</v>
      </c>
      <c r="G1499" s="140">
        <v>-2537201.4700000002</v>
      </c>
      <c r="J1499" s="149"/>
      <c r="K1499" s="149"/>
    </row>
    <row r="1500" spans="1:11" hidden="1" x14ac:dyDescent="0.2">
      <c r="A1500" s="139" t="s">
        <v>196</v>
      </c>
      <c r="B1500" s="139" t="s">
        <v>1348</v>
      </c>
      <c r="C1500" s="139" t="s">
        <v>1403</v>
      </c>
      <c r="D1500" s="139" t="s">
        <v>1509</v>
      </c>
      <c r="E1500" s="139" t="s">
        <v>1409</v>
      </c>
      <c r="F1500" s="139" t="s">
        <v>1402</v>
      </c>
      <c r="G1500" s="140">
        <v>-538809.04</v>
      </c>
      <c r="J1500" s="149"/>
      <c r="K1500" s="149"/>
    </row>
    <row r="1501" spans="1:11" hidden="1" x14ac:dyDescent="0.2">
      <c r="A1501" s="139" t="s">
        <v>1112</v>
      </c>
      <c r="B1501" s="139" t="s">
        <v>1348</v>
      </c>
      <c r="C1501" s="139" t="s">
        <v>1397</v>
      </c>
      <c r="D1501" s="139" t="s">
        <v>1398</v>
      </c>
      <c r="E1501" s="139" t="s">
        <v>1410</v>
      </c>
      <c r="F1501" s="139" t="s">
        <v>1400</v>
      </c>
      <c r="G1501" s="140">
        <v>-990</v>
      </c>
      <c r="H1501" s="162">
        <v>17</v>
      </c>
      <c r="J1501" s="149"/>
      <c r="K1501" s="149"/>
    </row>
    <row r="1502" spans="1:11" hidden="1" x14ac:dyDescent="0.2">
      <c r="A1502" s="139" t="s">
        <v>1112</v>
      </c>
      <c r="B1502" s="139" t="s">
        <v>1348</v>
      </c>
      <c r="C1502" s="139" t="s">
        <v>1401</v>
      </c>
      <c r="D1502" s="139" t="s">
        <v>1509</v>
      </c>
      <c r="E1502" s="139" t="s">
        <v>1410</v>
      </c>
      <c r="F1502" s="139" t="s">
        <v>1402</v>
      </c>
      <c r="G1502" s="140">
        <v>-54628</v>
      </c>
      <c r="J1502" s="149"/>
      <c r="K1502" s="149"/>
    </row>
    <row r="1503" spans="1:11" hidden="1" x14ac:dyDescent="0.2">
      <c r="A1503" s="139" t="s">
        <v>1114</v>
      </c>
      <c r="B1503" s="139" t="s">
        <v>1348</v>
      </c>
      <c r="C1503" s="139" t="s">
        <v>1397</v>
      </c>
      <c r="D1503" s="139" t="s">
        <v>1398</v>
      </c>
      <c r="E1503" s="139" t="s">
        <v>1411</v>
      </c>
      <c r="F1503" s="139" t="s">
        <v>1400</v>
      </c>
      <c r="G1503" s="140">
        <v>-40547.29</v>
      </c>
      <c r="H1503" s="162">
        <v>17</v>
      </c>
      <c r="J1503" s="149"/>
      <c r="K1503" s="149"/>
    </row>
    <row r="1504" spans="1:11" hidden="1" x14ac:dyDescent="0.2">
      <c r="A1504" s="139" t="s">
        <v>1114</v>
      </c>
      <c r="B1504" s="139" t="s">
        <v>1348</v>
      </c>
      <c r="C1504" s="139" t="s">
        <v>1401</v>
      </c>
      <c r="D1504" s="139" t="s">
        <v>1509</v>
      </c>
      <c r="E1504" s="139" t="s">
        <v>1411</v>
      </c>
      <c r="F1504" s="139" t="s">
        <v>1402</v>
      </c>
      <c r="G1504" s="140">
        <v>-14511564.35</v>
      </c>
      <c r="J1504" s="149"/>
      <c r="K1504" s="149"/>
    </row>
    <row r="1505" spans="1:11" hidden="1" x14ac:dyDescent="0.2">
      <c r="A1505" s="139" t="s">
        <v>1114</v>
      </c>
      <c r="B1505" s="139" t="s">
        <v>1348</v>
      </c>
      <c r="C1505" s="139" t="s">
        <v>1403</v>
      </c>
      <c r="D1505" s="139" t="s">
        <v>1509</v>
      </c>
      <c r="E1505" s="139" t="s">
        <v>1411</v>
      </c>
      <c r="F1505" s="139" t="s">
        <v>1402</v>
      </c>
      <c r="G1505" s="140">
        <v>-77972.17</v>
      </c>
      <c r="J1505" s="149"/>
      <c r="K1505" s="149"/>
    </row>
    <row r="1506" spans="1:11" hidden="1" x14ac:dyDescent="0.2">
      <c r="A1506" s="139" t="s">
        <v>1116</v>
      </c>
      <c r="B1506" s="139" t="s">
        <v>1348</v>
      </c>
      <c r="C1506" s="139" t="s">
        <v>1397</v>
      </c>
      <c r="D1506" s="139" t="s">
        <v>1398</v>
      </c>
      <c r="E1506" s="139" t="s">
        <v>1414</v>
      </c>
      <c r="F1506" s="139" t="s">
        <v>1400</v>
      </c>
      <c r="G1506" s="140">
        <v>-65644.56</v>
      </c>
      <c r="H1506" s="162">
        <v>17</v>
      </c>
      <c r="J1506" s="149"/>
      <c r="K1506" s="149"/>
    </row>
    <row r="1507" spans="1:11" hidden="1" x14ac:dyDescent="0.2">
      <c r="A1507" s="139" t="s">
        <v>1116</v>
      </c>
      <c r="B1507" s="139" t="s">
        <v>1348</v>
      </c>
      <c r="C1507" s="139" t="s">
        <v>1401</v>
      </c>
      <c r="D1507" s="139" t="s">
        <v>1509</v>
      </c>
      <c r="E1507" s="139" t="s">
        <v>1414</v>
      </c>
      <c r="F1507" s="139" t="s">
        <v>1402</v>
      </c>
      <c r="G1507" s="140">
        <v>-1468434.64</v>
      </c>
      <c r="J1507" s="149"/>
      <c r="K1507" s="149"/>
    </row>
    <row r="1508" spans="1:11" hidden="1" x14ac:dyDescent="0.2">
      <c r="A1508" s="139" t="s">
        <v>1117</v>
      </c>
      <c r="B1508" s="139" t="s">
        <v>1348</v>
      </c>
      <c r="C1508" s="139" t="s">
        <v>1397</v>
      </c>
      <c r="D1508" s="139" t="s">
        <v>1398</v>
      </c>
      <c r="E1508" s="139" t="s">
        <v>1415</v>
      </c>
      <c r="F1508" s="139" t="s">
        <v>1400</v>
      </c>
      <c r="G1508" s="140">
        <v>-300677.40000000002</v>
      </c>
      <c r="H1508" s="162">
        <v>17</v>
      </c>
      <c r="J1508" s="149"/>
      <c r="K1508" s="149"/>
    </row>
    <row r="1509" spans="1:11" hidden="1" x14ac:dyDescent="0.2">
      <c r="A1509" s="139" t="s">
        <v>1117</v>
      </c>
      <c r="B1509" s="139" t="s">
        <v>1348</v>
      </c>
      <c r="C1509" s="139" t="s">
        <v>1416</v>
      </c>
      <c r="D1509" s="139" t="s">
        <v>1417</v>
      </c>
      <c r="E1509" s="139" t="s">
        <v>1415</v>
      </c>
      <c r="F1509" s="139" t="s">
        <v>1402</v>
      </c>
      <c r="G1509" s="140">
        <v>-808750.8</v>
      </c>
      <c r="J1509" s="149"/>
      <c r="K1509" s="149"/>
    </row>
    <row r="1510" spans="1:11" hidden="1" x14ac:dyDescent="0.2">
      <c r="A1510" s="139" t="s">
        <v>1117</v>
      </c>
      <c r="B1510" s="139" t="s">
        <v>1348</v>
      </c>
      <c r="C1510" s="139" t="s">
        <v>1401</v>
      </c>
      <c r="D1510" s="139" t="s">
        <v>1418</v>
      </c>
      <c r="E1510" s="139" t="s">
        <v>1415</v>
      </c>
      <c r="F1510" s="139" t="s">
        <v>1402</v>
      </c>
      <c r="G1510" s="140">
        <v>-539167.19999999995</v>
      </c>
      <c r="J1510" s="149"/>
      <c r="K1510" s="149"/>
    </row>
    <row r="1511" spans="1:11" hidden="1" x14ac:dyDescent="0.2">
      <c r="A1511" s="139" t="s">
        <v>1117</v>
      </c>
      <c r="B1511" s="139" t="s">
        <v>1348</v>
      </c>
      <c r="C1511" s="139" t="s">
        <v>1449</v>
      </c>
      <c r="D1511" s="139" t="s">
        <v>1450</v>
      </c>
      <c r="E1511" s="139" t="s">
        <v>1415</v>
      </c>
      <c r="F1511" s="139" t="s">
        <v>1402</v>
      </c>
      <c r="G1511" s="140">
        <v>-46642.59</v>
      </c>
      <c r="J1511" s="149"/>
      <c r="K1511" s="149"/>
    </row>
    <row r="1512" spans="1:11" hidden="1" x14ac:dyDescent="0.2">
      <c r="A1512" s="139" t="s">
        <v>1117</v>
      </c>
      <c r="B1512" s="139" t="s">
        <v>1348</v>
      </c>
      <c r="C1512" s="139" t="s">
        <v>1401</v>
      </c>
      <c r="D1512" s="139" t="s">
        <v>1509</v>
      </c>
      <c r="E1512" s="139" t="s">
        <v>1415</v>
      </c>
      <c r="F1512" s="139" t="s">
        <v>1402</v>
      </c>
      <c r="G1512" s="140">
        <v>-1640080.43</v>
      </c>
      <c r="J1512" s="149"/>
      <c r="K1512" s="149"/>
    </row>
    <row r="1513" spans="1:11" hidden="1" x14ac:dyDescent="0.2">
      <c r="A1513" s="139" t="s">
        <v>1117</v>
      </c>
      <c r="B1513" s="139" t="s">
        <v>1348</v>
      </c>
      <c r="C1513" s="139" t="s">
        <v>1401</v>
      </c>
      <c r="D1513" s="139" t="s">
        <v>1499</v>
      </c>
      <c r="E1513" s="139" t="s">
        <v>1415</v>
      </c>
      <c r="F1513" s="139" t="s">
        <v>1402</v>
      </c>
      <c r="G1513" s="140">
        <v>-36597</v>
      </c>
      <c r="J1513" s="149"/>
      <c r="K1513" s="149"/>
    </row>
    <row r="1514" spans="1:11" hidden="1" x14ac:dyDescent="0.2">
      <c r="A1514" s="139" t="s">
        <v>1117</v>
      </c>
      <c r="B1514" s="139" t="s">
        <v>1348</v>
      </c>
      <c r="C1514" s="139" t="s">
        <v>1439</v>
      </c>
      <c r="D1514" s="139" t="s">
        <v>1520</v>
      </c>
      <c r="E1514" s="139" t="s">
        <v>1415</v>
      </c>
      <c r="F1514" s="139" t="s">
        <v>1407</v>
      </c>
      <c r="G1514" s="140">
        <v>-31824</v>
      </c>
      <c r="J1514" s="149"/>
      <c r="K1514" s="149"/>
    </row>
    <row r="1515" spans="1:11" hidden="1" x14ac:dyDescent="0.2">
      <c r="A1515" s="139" t="s">
        <v>1117</v>
      </c>
      <c r="B1515" s="139" t="s">
        <v>1348</v>
      </c>
      <c r="C1515" s="139" t="s">
        <v>1401</v>
      </c>
      <c r="D1515" s="139" t="s">
        <v>1499</v>
      </c>
      <c r="E1515" s="139" t="s">
        <v>1419</v>
      </c>
      <c r="F1515" s="139" t="s">
        <v>1402</v>
      </c>
      <c r="G1515" s="140">
        <v>-8100</v>
      </c>
      <c r="J1515" s="149"/>
      <c r="K1515" s="149"/>
    </row>
    <row r="1516" spans="1:11" hidden="1" x14ac:dyDescent="0.2">
      <c r="A1516" s="139" t="s">
        <v>962</v>
      </c>
      <c r="B1516" s="139" t="s">
        <v>1348</v>
      </c>
      <c r="C1516" s="139" t="s">
        <v>1449</v>
      </c>
      <c r="D1516" s="139" t="s">
        <v>1450</v>
      </c>
      <c r="E1516" s="139" t="s">
        <v>1440</v>
      </c>
      <c r="F1516" s="139" t="s">
        <v>1402</v>
      </c>
      <c r="G1516" s="140">
        <v>-17256.03</v>
      </c>
      <c r="J1516" s="149"/>
      <c r="K1516" s="149"/>
    </row>
    <row r="1517" spans="1:11" hidden="1" x14ac:dyDescent="0.2">
      <c r="A1517" s="139" t="s">
        <v>962</v>
      </c>
      <c r="B1517" s="139" t="s">
        <v>1348</v>
      </c>
      <c r="C1517" s="139" t="s">
        <v>1449</v>
      </c>
      <c r="D1517" s="139" t="s">
        <v>1450</v>
      </c>
      <c r="E1517" s="139" t="s">
        <v>1423</v>
      </c>
      <c r="F1517" s="139" t="s">
        <v>1402</v>
      </c>
      <c r="G1517" s="140">
        <v>-1160227.6299999999</v>
      </c>
      <c r="J1517" s="149"/>
      <c r="K1517" s="149"/>
    </row>
    <row r="1518" spans="1:11" hidden="1" x14ac:dyDescent="0.2">
      <c r="A1518" s="139" t="s">
        <v>962</v>
      </c>
      <c r="B1518" s="139" t="s">
        <v>1348</v>
      </c>
      <c r="C1518" s="139" t="s">
        <v>1401</v>
      </c>
      <c r="D1518" s="139" t="s">
        <v>1509</v>
      </c>
      <c r="E1518" s="139" t="s">
        <v>1423</v>
      </c>
      <c r="F1518" s="139" t="s">
        <v>1402</v>
      </c>
      <c r="G1518" s="140">
        <v>-95062.95</v>
      </c>
      <c r="J1518" s="149"/>
      <c r="K1518" s="149"/>
    </row>
    <row r="1519" spans="1:11" hidden="1" x14ac:dyDescent="0.2">
      <c r="A1519" s="139" t="s">
        <v>964</v>
      </c>
      <c r="B1519" s="139" t="s">
        <v>1348</v>
      </c>
      <c r="C1519" s="139" t="s">
        <v>1397</v>
      </c>
      <c r="D1519" s="139" t="s">
        <v>1398</v>
      </c>
      <c r="E1519" s="139" t="s">
        <v>1425</v>
      </c>
      <c r="F1519" s="139" t="s">
        <v>1400</v>
      </c>
      <c r="G1519" s="140">
        <v>-9228</v>
      </c>
      <c r="H1519" s="162">
        <v>17</v>
      </c>
      <c r="J1519" s="149"/>
      <c r="K1519" s="149"/>
    </row>
    <row r="1520" spans="1:11" hidden="1" x14ac:dyDescent="0.2">
      <c r="A1520" s="139" t="s">
        <v>964</v>
      </c>
      <c r="B1520" s="139" t="s">
        <v>1348</v>
      </c>
      <c r="C1520" s="139" t="s">
        <v>1401</v>
      </c>
      <c r="D1520" s="139" t="s">
        <v>1509</v>
      </c>
      <c r="E1520" s="139" t="s">
        <v>1425</v>
      </c>
      <c r="F1520" s="139" t="s">
        <v>1402</v>
      </c>
      <c r="G1520" s="140">
        <v>-2037612</v>
      </c>
      <c r="J1520" s="149"/>
      <c r="K1520" s="149"/>
    </row>
    <row r="1521" spans="1:11" hidden="1" x14ac:dyDescent="0.2">
      <c r="A1521" s="139" t="s">
        <v>964</v>
      </c>
      <c r="B1521" s="139" t="s">
        <v>1348</v>
      </c>
      <c r="C1521" s="139" t="s">
        <v>1397</v>
      </c>
      <c r="D1521" s="139" t="s">
        <v>1398</v>
      </c>
      <c r="E1521" s="139" t="s">
        <v>1443</v>
      </c>
      <c r="F1521" s="139" t="s">
        <v>1400</v>
      </c>
      <c r="G1521" s="140">
        <v>-1.67</v>
      </c>
      <c r="H1521" s="162">
        <v>17</v>
      </c>
      <c r="J1521" s="149"/>
      <c r="K1521" s="149"/>
    </row>
    <row r="1522" spans="1:11" hidden="1" x14ac:dyDescent="0.2">
      <c r="A1522" s="139" t="s">
        <v>964</v>
      </c>
      <c r="B1522" s="139" t="s">
        <v>1348</v>
      </c>
      <c r="C1522" s="139" t="s">
        <v>1397</v>
      </c>
      <c r="D1522" s="139" t="s">
        <v>1398</v>
      </c>
      <c r="E1522" s="139" t="s">
        <v>1469</v>
      </c>
      <c r="F1522" s="139" t="s">
        <v>1400</v>
      </c>
      <c r="G1522" s="140">
        <v>-7324.83</v>
      </c>
      <c r="H1522" s="162">
        <v>17</v>
      </c>
      <c r="J1522" s="149"/>
      <c r="K1522" s="149"/>
    </row>
    <row r="1523" spans="1:11" hidden="1" x14ac:dyDescent="0.2">
      <c r="A1523" s="139" t="s">
        <v>964</v>
      </c>
      <c r="B1523" s="139" t="s">
        <v>1348</v>
      </c>
      <c r="C1523" s="139" t="s">
        <v>1397</v>
      </c>
      <c r="D1523" s="139" t="s">
        <v>1398</v>
      </c>
      <c r="E1523" s="139" t="s">
        <v>1426</v>
      </c>
      <c r="F1523" s="139" t="s">
        <v>1400</v>
      </c>
      <c r="G1523" s="140">
        <v>-1000</v>
      </c>
      <c r="H1523" s="162">
        <v>17</v>
      </c>
      <c r="J1523" s="149"/>
      <c r="K1523" s="149"/>
    </row>
    <row r="1524" spans="1:11" hidden="1" x14ac:dyDescent="0.2">
      <c r="A1524" s="139" t="s">
        <v>964</v>
      </c>
      <c r="B1524" s="139" t="s">
        <v>1348</v>
      </c>
      <c r="C1524" s="139" t="s">
        <v>1397</v>
      </c>
      <c r="D1524" s="139" t="s">
        <v>1398</v>
      </c>
      <c r="E1524" s="139" t="s">
        <v>1427</v>
      </c>
      <c r="F1524" s="139" t="s">
        <v>1400</v>
      </c>
      <c r="G1524" s="140">
        <v>-2300.94</v>
      </c>
      <c r="H1524" s="162">
        <v>17</v>
      </c>
      <c r="J1524" s="149"/>
      <c r="K1524" s="149"/>
    </row>
    <row r="1525" spans="1:11" hidden="1" x14ac:dyDescent="0.2">
      <c r="A1525" s="139" t="s">
        <v>1118</v>
      </c>
      <c r="B1525" s="139" t="s">
        <v>1348</v>
      </c>
      <c r="C1525" s="139" t="s">
        <v>1397</v>
      </c>
      <c r="D1525" s="139" t="s">
        <v>1398</v>
      </c>
      <c r="E1525" s="139" t="s">
        <v>1428</v>
      </c>
      <c r="F1525" s="139" t="s">
        <v>1400</v>
      </c>
      <c r="G1525" s="140">
        <v>-152494.97</v>
      </c>
      <c r="H1525" s="162">
        <v>17</v>
      </c>
      <c r="J1525" s="149"/>
      <c r="K1525" s="149"/>
    </row>
    <row r="1526" spans="1:11" hidden="1" x14ac:dyDescent="0.2">
      <c r="A1526" s="139" t="s">
        <v>1118</v>
      </c>
      <c r="B1526" s="139" t="s">
        <v>1348</v>
      </c>
      <c r="C1526" s="139" t="s">
        <v>1449</v>
      </c>
      <c r="D1526" s="139" t="s">
        <v>1450</v>
      </c>
      <c r="E1526" s="139" t="s">
        <v>1428</v>
      </c>
      <c r="F1526" s="139" t="s">
        <v>1402</v>
      </c>
      <c r="G1526" s="140">
        <v>-15298392</v>
      </c>
      <c r="J1526" s="149"/>
      <c r="K1526" s="149"/>
    </row>
    <row r="1527" spans="1:11" hidden="1" x14ac:dyDescent="0.2">
      <c r="A1527" s="139" t="s">
        <v>1118</v>
      </c>
      <c r="B1527" s="139" t="s">
        <v>1348</v>
      </c>
      <c r="C1527" s="139" t="s">
        <v>1472</v>
      </c>
      <c r="D1527" s="139" t="s">
        <v>1509</v>
      </c>
      <c r="E1527" s="139" t="s">
        <v>1428</v>
      </c>
      <c r="F1527" s="139" t="s">
        <v>1407</v>
      </c>
      <c r="G1527" s="140">
        <v>-386118.03</v>
      </c>
      <c r="J1527" s="149"/>
      <c r="K1527" s="149"/>
    </row>
    <row r="1528" spans="1:11" hidden="1" x14ac:dyDescent="0.2">
      <c r="A1528" s="139" t="s">
        <v>1118</v>
      </c>
      <c r="B1528" s="139" t="s">
        <v>1348</v>
      </c>
      <c r="C1528" s="139" t="s">
        <v>1501</v>
      </c>
      <c r="D1528" s="139" t="s">
        <v>1509</v>
      </c>
      <c r="E1528" s="139" t="s">
        <v>1428</v>
      </c>
      <c r="F1528" s="139" t="s">
        <v>1407</v>
      </c>
      <c r="G1528" s="140">
        <v>-466227.04</v>
      </c>
      <c r="J1528" s="149"/>
      <c r="K1528" s="149"/>
    </row>
    <row r="1529" spans="1:11" hidden="1" x14ac:dyDescent="0.2">
      <c r="A1529" s="139" t="s">
        <v>1118</v>
      </c>
      <c r="B1529" s="139" t="s">
        <v>1348</v>
      </c>
      <c r="C1529" s="139" t="s">
        <v>1459</v>
      </c>
      <c r="D1529" s="139" t="s">
        <v>1509</v>
      </c>
      <c r="E1529" s="139" t="s">
        <v>1428</v>
      </c>
      <c r="F1529" s="139" t="s">
        <v>1407</v>
      </c>
      <c r="G1529" s="140">
        <v>-475288</v>
      </c>
      <c r="J1529" s="149"/>
      <c r="K1529" s="149"/>
    </row>
    <row r="1530" spans="1:11" x14ac:dyDescent="0.2">
      <c r="A1530" s="139" t="s">
        <v>1118</v>
      </c>
      <c r="B1530" s="139" t="s">
        <v>1348</v>
      </c>
      <c r="C1530" s="139" t="s">
        <v>1397</v>
      </c>
      <c r="D1530" s="139" t="s">
        <v>1398</v>
      </c>
      <c r="E1530" s="139" t="s">
        <v>1465</v>
      </c>
      <c r="F1530" s="139" t="s">
        <v>1400</v>
      </c>
      <c r="G1530" s="140">
        <v>-47612</v>
      </c>
      <c r="H1530" s="162">
        <v>17</v>
      </c>
      <c r="J1530" s="149"/>
      <c r="K1530" s="149"/>
    </row>
    <row r="1531" spans="1:11" x14ac:dyDescent="0.2">
      <c r="A1531" s="139" t="s">
        <v>1118</v>
      </c>
      <c r="B1531" s="139" t="s">
        <v>1348</v>
      </c>
      <c r="C1531" s="139" t="s">
        <v>1397</v>
      </c>
      <c r="D1531" s="139" t="s">
        <v>1398</v>
      </c>
      <c r="E1531" s="139" t="s">
        <v>1438</v>
      </c>
      <c r="F1531" s="139" t="s">
        <v>1400</v>
      </c>
      <c r="G1531" s="140">
        <v>-64372</v>
      </c>
      <c r="H1531" s="162">
        <v>17</v>
      </c>
      <c r="J1531" s="149"/>
      <c r="K1531" s="149"/>
    </row>
    <row r="1532" spans="1:11" x14ac:dyDescent="0.2">
      <c r="A1532" s="139" t="s">
        <v>1118</v>
      </c>
      <c r="B1532" s="139" t="s">
        <v>1348</v>
      </c>
      <c r="C1532" s="139" t="s">
        <v>1449</v>
      </c>
      <c r="D1532" s="139" t="s">
        <v>1450</v>
      </c>
      <c r="E1532" s="139" t="s">
        <v>1438</v>
      </c>
      <c r="F1532" s="139" t="s">
        <v>1402</v>
      </c>
      <c r="G1532" s="140">
        <v>-163301</v>
      </c>
      <c r="J1532" s="149"/>
      <c r="K1532" s="149"/>
    </row>
    <row r="1533" spans="1:11" x14ac:dyDescent="0.2">
      <c r="A1533" s="139" t="s">
        <v>1118</v>
      </c>
      <c r="B1533" s="139" t="s">
        <v>1348</v>
      </c>
      <c r="C1533" s="139" t="s">
        <v>1397</v>
      </c>
      <c r="D1533" s="139" t="s">
        <v>1398</v>
      </c>
      <c r="E1533" s="139" t="s">
        <v>1432</v>
      </c>
      <c r="F1533" s="139" t="s">
        <v>1400</v>
      </c>
      <c r="G1533" s="140">
        <v>-181405.82</v>
      </c>
      <c r="H1533" s="162">
        <v>17</v>
      </c>
      <c r="J1533" s="149"/>
      <c r="K1533" s="149"/>
    </row>
    <row r="1534" spans="1:11" x14ac:dyDescent="0.2">
      <c r="A1534" s="139" t="s">
        <v>1118</v>
      </c>
      <c r="B1534" s="139" t="s">
        <v>1348</v>
      </c>
      <c r="C1534" s="139" t="s">
        <v>1449</v>
      </c>
      <c r="D1534" s="139" t="s">
        <v>1450</v>
      </c>
      <c r="E1534" s="139" t="s">
        <v>1432</v>
      </c>
      <c r="F1534" s="139" t="s">
        <v>1402</v>
      </c>
      <c r="G1534" s="140">
        <v>-3524127.8</v>
      </c>
      <c r="J1534" s="149"/>
      <c r="K1534" s="149"/>
    </row>
    <row r="1535" spans="1:11" x14ac:dyDescent="0.2">
      <c r="A1535" s="139" t="s">
        <v>1118</v>
      </c>
      <c r="B1535" s="139" t="s">
        <v>1348</v>
      </c>
      <c r="C1535" s="139" t="s">
        <v>1401</v>
      </c>
      <c r="D1535" s="139" t="s">
        <v>1509</v>
      </c>
      <c r="E1535" s="139" t="s">
        <v>1432</v>
      </c>
      <c r="F1535" s="139" t="s">
        <v>1402</v>
      </c>
      <c r="G1535" s="140">
        <v>-523817</v>
      </c>
      <c r="J1535" s="149"/>
      <c r="K1535" s="149"/>
    </row>
    <row r="1536" spans="1:11" x14ac:dyDescent="0.2">
      <c r="A1536" s="139" t="s">
        <v>1118</v>
      </c>
      <c r="B1536" s="139" t="s">
        <v>1348</v>
      </c>
      <c r="C1536" s="139" t="s">
        <v>1401</v>
      </c>
      <c r="D1536" s="139" t="s">
        <v>1499</v>
      </c>
      <c r="E1536" s="139" t="s">
        <v>1432</v>
      </c>
      <c r="F1536" s="139" t="s">
        <v>1402</v>
      </c>
      <c r="G1536" s="140">
        <v>-24480</v>
      </c>
      <c r="J1536" s="149"/>
      <c r="K1536" s="149"/>
    </row>
    <row r="1537" spans="1:11" x14ac:dyDescent="0.2">
      <c r="A1537" s="139" t="s">
        <v>1118</v>
      </c>
      <c r="B1537" s="139" t="s">
        <v>1348</v>
      </c>
      <c r="C1537" s="139" t="s">
        <v>1397</v>
      </c>
      <c r="D1537" s="139" t="s">
        <v>1398</v>
      </c>
      <c r="E1537" s="139" t="s">
        <v>1434</v>
      </c>
      <c r="F1537" s="139" t="s">
        <v>1400</v>
      </c>
      <c r="G1537" s="140">
        <v>-6000</v>
      </c>
      <c r="H1537" s="162">
        <v>17</v>
      </c>
      <c r="J1537" s="149"/>
      <c r="K1537" s="149"/>
    </row>
    <row r="1538" spans="1:11" x14ac:dyDescent="0.2">
      <c r="A1538" s="139" t="s">
        <v>1118</v>
      </c>
      <c r="B1538" s="139" t="s">
        <v>1348</v>
      </c>
      <c r="C1538" s="139" t="s">
        <v>1449</v>
      </c>
      <c r="D1538" s="139" t="s">
        <v>1450</v>
      </c>
      <c r="E1538" s="139" t="s">
        <v>1434</v>
      </c>
      <c r="F1538" s="139" t="s">
        <v>1402</v>
      </c>
      <c r="G1538" s="140">
        <v>-67499.5</v>
      </c>
      <c r="J1538" s="149"/>
      <c r="K1538" s="149"/>
    </row>
    <row r="1539" spans="1:11" hidden="1" x14ac:dyDescent="0.2">
      <c r="A1539" s="139" t="s">
        <v>196</v>
      </c>
      <c r="B1539" s="139" t="s">
        <v>1330</v>
      </c>
      <c r="C1539" s="139" t="s">
        <v>1397</v>
      </c>
      <c r="D1539" s="139" t="s">
        <v>1398</v>
      </c>
      <c r="E1539" s="139" t="s">
        <v>1399</v>
      </c>
      <c r="F1539" s="139" t="s">
        <v>1400</v>
      </c>
      <c r="G1539" s="140">
        <v>-1348909.97</v>
      </c>
      <c r="H1539" s="162">
        <v>17</v>
      </c>
      <c r="J1539" s="149"/>
      <c r="K1539" s="149"/>
    </row>
    <row r="1540" spans="1:11" hidden="1" x14ac:dyDescent="0.2">
      <c r="A1540" s="139" t="s">
        <v>196</v>
      </c>
      <c r="B1540" s="139" t="s">
        <v>1330</v>
      </c>
      <c r="C1540" s="139" t="s">
        <v>1453</v>
      </c>
      <c r="D1540" s="139" t="s">
        <v>1454</v>
      </c>
      <c r="E1540" s="139" t="s">
        <v>1399</v>
      </c>
      <c r="F1540" s="139" t="s">
        <v>1407</v>
      </c>
      <c r="G1540" s="140">
        <v>-452902.48</v>
      </c>
      <c r="J1540" s="149"/>
      <c r="K1540" s="149"/>
    </row>
    <row r="1541" spans="1:11" hidden="1" x14ac:dyDescent="0.2">
      <c r="A1541" s="139" t="s">
        <v>196</v>
      </c>
      <c r="B1541" s="139" t="s">
        <v>1330</v>
      </c>
      <c r="C1541" s="139" t="s">
        <v>1449</v>
      </c>
      <c r="D1541" s="139" t="s">
        <v>1450</v>
      </c>
      <c r="E1541" s="139" t="s">
        <v>1399</v>
      </c>
      <c r="F1541" s="139" t="s">
        <v>1402</v>
      </c>
      <c r="G1541" s="140">
        <v>-132479241.2</v>
      </c>
      <c r="J1541" s="149"/>
      <c r="K1541" s="149"/>
    </row>
    <row r="1542" spans="1:11" hidden="1" x14ac:dyDescent="0.2">
      <c r="A1542" s="139" t="s">
        <v>196</v>
      </c>
      <c r="B1542" s="139" t="s">
        <v>1330</v>
      </c>
      <c r="C1542" s="139" t="s">
        <v>1401</v>
      </c>
      <c r="D1542" s="139" t="s">
        <v>1509</v>
      </c>
      <c r="E1542" s="139" t="s">
        <v>1399</v>
      </c>
      <c r="F1542" s="139" t="s">
        <v>1402</v>
      </c>
      <c r="G1542" s="140">
        <v>-577809.31000000006</v>
      </c>
      <c r="J1542" s="149"/>
      <c r="K1542" s="149"/>
    </row>
    <row r="1543" spans="1:11" hidden="1" x14ac:dyDescent="0.2">
      <c r="A1543" s="139" t="s">
        <v>196</v>
      </c>
      <c r="B1543" s="139" t="s">
        <v>1330</v>
      </c>
      <c r="C1543" s="139" t="s">
        <v>1452</v>
      </c>
      <c r="D1543" s="139" t="s">
        <v>1510</v>
      </c>
      <c r="E1543" s="139" t="s">
        <v>1399</v>
      </c>
      <c r="F1543" s="139" t="s">
        <v>1407</v>
      </c>
      <c r="G1543" s="140">
        <v>-6503403.7999999998</v>
      </c>
      <c r="J1543" s="149"/>
      <c r="K1543" s="149"/>
    </row>
    <row r="1544" spans="1:11" hidden="1" x14ac:dyDescent="0.2">
      <c r="A1544" s="139" t="s">
        <v>196</v>
      </c>
      <c r="B1544" s="139" t="s">
        <v>1330</v>
      </c>
      <c r="C1544" s="139" t="s">
        <v>1511</v>
      </c>
      <c r="D1544" s="139" t="s">
        <v>1512</v>
      </c>
      <c r="E1544" s="139" t="s">
        <v>1399</v>
      </c>
      <c r="F1544" s="139" t="s">
        <v>1407</v>
      </c>
      <c r="G1544" s="140">
        <v>-43193.99</v>
      </c>
      <c r="J1544" s="149"/>
      <c r="K1544" s="149"/>
    </row>
    <row r="1545" spans="1:11" hidden="1" x14ac:dyDescent="0.2">
      <c r="A1545" s="139" t="s">
        <v>201</v>
      </c>
      <c r="B1545" s="139" t="s">
        <v>1330</v>
      </c>
      <c r="C1545" s="139" t="s">
        <v>1397</v>
      </c>
      <c r="D1545" s="139" t="s">
        <v>1398</v>
      </c>
      <c r="E1545" s="139" t="s">
        <v>1408</v>
      </c>
      <c r="F1545" s="139" t="s">
        <v>1400</v>
      </c>
      <c r="G1545" s="140">
        <v>-401161.95</v>
      </c>
      <c r="H1545" s="162">
        <v>17</v>
      </c>
      <c r="J1545" s="149"/>
      <c r="K1545" s="149"/>
    </row>
    <row r="1546" spans="1:11" hidden="1" x14ac:dyDescent="0.2">
      <c r="A1546" s="139" t="s">
        <v>201</v>
      </c>
      <c r="B1546" s="139" t="s">
        <v>1330</v>
      </c>
      <c r="C1546" s="139" t="s">
        <v>1453</v>
      </c>
      <c r="D1546" s="139" t="s">
        <v>1454</v>
      </c>
      <c r="E1546" s="139" t="s">
        <v>1408</v>
      </c>
      <c r="F1546" s="139" t="s">
        <v>1407</v>
      </c>
      <c r="G1546" s="140">
        <v>-136409.54999999999</v>
      </c>
      <c r="J1546" s="149"/>
      <c r="K1546" s="149"/>
    </row>
    <row r="1547" spans="1:11" hidden="1" x14ac:dyDescent="0.2">
      <c r="A1547" s="139" t="s">
        <v>201</v>
      </c>
      <c r="B1547" s="139" t="s">
        <v>1330</v>
      </c>
      <c r="C1547" s="139" t="s">
        <v>1449</v>
      </c>
      <c r="D1547" s="139" t="s">
        <v>1450</v>
      </c>
      <c r="E1547" s="139" t="s">
        <v>1408</v>
      </c>
      <c r="F1547" s="139" t="s">
        <v>1402</v>
      </c>
      <c r="G1547" s="140">
        <v>-39675691.909999996</v>
      </c>
      <c r="J1547" s="149"/>
      <c r="K1547" s="149"/>
    </row>
    <row r="1548" spans="1:11" hidden="1" x14ac:dyDescent="0.2">
      <c r="A1548" s="139" t="s">
        <v>201</v>
      </c>
      <c r="B1548" s="139" t="s">
        <v>1330</v>
      </c>
      <c r="C1548" s="139" t="s">
        <v>1401</v>
      </c>
      <c r="D1548" s="139" t="s">
        <v>1509</v>
      </c>
      <c r="E1548" s="139" t="s">
        <v>1408</v>
      </c>
      <c r="F1548" s="139" t="s">
        <v>1402</v>
      </c>
      <c r="G1548" s="140">
        <v>-408938</v>
      </c>
      <c r="J1548" s="149"/>
      <c r="K1548" s="149"/>
    </row>
    <row r="1549" spans="1:11" hidden="1" x14ac:dyDescent="0.2">
      <c r="A1549" s="139" t="s">
        <v>201</v>
      </c>
      <c r="B1549" s="139" t="s">
        <v>1330</v>
      </c>
      <c r="C1549" s="139" t="s">
        <v>1452</v>
      </c>
      <c r="D1549" s="139" t="s">
        <v>1510</v>
      </c>
      <c r="E1549" s="139" t="s">
        <v>1408</v>
      </c>
      <c r="F1549" s="139" t="s">
        <v>1407</v>
      </c>
      <c r="G1549" s="140">
        <v>-1954646.07</v>
      </c>
      <c r="J1549" s="149"/>
      <c r="K1549" s="149"/>
    </row>
    <row r="1550" spans="1:11" hidden="1" x14ac:dyDescent="0.2">
      <c r="A1550" s="139" t="s">
        <v>201</v>
      </c>
      <c r="B1550" s="139" t="s">
        <v>1330</v>
      </c>
      <c r="C1550" s="139" t="s">
        <v>1511</v>
      </c>
      <c r="D1550" s="139" t="s">
        <v>1512</v>
      </c>
      <c r="E1550" s="139" t="s">
        <v>1408</v>
      </c>
      <c r="F1550" s="139" t="s">
        <v>1407</v>
      </c>
      <c r="G1550" s="140">
        <v>-10775.02</v>
      </c>
      <c r="J1550" s="149"/>
      <c r="K1550" s="149"/>
    </row>
    <row r="1551" spans="1:11" hidden="1" x14ac:dyDescent="0.2">
      <c r="A1551" s="139" t="s">
        <v>196</v>
      </c>
      <c r="B1551" s="139" t="s">
        <v>1330</v>
      </c>
      <c r="C1551" s="139" t="s">
        <v>1401</v>
      </c>
      <c r="D1551" s="139" t="s">
        <v>1509</v>
      </c>
      <c r="E1551" s="139" t="s">
        <v>1409</v>
      </c>
      <c r="F1551" s="139" t="s">
        <v>1402</v>
      </c>
      <c r="G1551" s="140">
        <v>-1824080.4</v>
      </c>
      <c r="J1551" s="149"/>
      <c r="K1551" s="149"/>
    </row>
    <row r="1552" spans="1:11" hidden="1" x14ac:dyDescent="0.2">
      <c r="A1552" s="139" t="s">
        <v>196</v>
      </c>
      <c r="B1552" s="139" t="s">
        <v>1330</v>
      </c>
      <c r="C1552" s="139" t="s">
        <v>1403</v>
      </c>
      <c r="D1552" s="139" t="s">
        <v>1509</v>
      </c>
      <c r="E1552" s="139" t="s">
        <v>1409</v>
      </c>
      <c r="F1552" s="139" t="s">
        <v>1402</v>
      </c>
      <c r="G1552" s="140">
        <v>-515507.92</v>
      </c>
      <c r="J1552" s="149"/>
      <c r="K1552" s="149"/>
    </row>
    <row r="1553" spans="1:11" hidden="1" x14ac:dyDescent="0.2">
      <c r="A1553" s="139" t="s">
        <v>1112</v>
      </c>
      <c r="B1553" s="139" t="s">
        <v>1330</v>
      </c>
      <c r="C1553" s="139" t="s">
        <v>1401</v>
      </c>
      <c r="D1553" s="139" t="s">
        <v>1509</v>
      </c>
      <c r="E1553" s="139" t="s">
        <v>1410</v>
      </c>
      <c r="F1553" s="139" t="s">
        <v>1402</v>
      </c>
      <c r="G1553" s="140">
        <v>-86801.279999999999</v>
      </c>
      <c r="J1553" s="149"/>
      <c r="K1553" s="149"/>
    </row>
    <row r="1554" spans="1:11" hidden="1" x14ac:dyDescent="0.2">
      <c r="A1554" s="139" t="s">
        <v>1114</v>
      </c>
      <c r="B1554" s="139" t="s">
        <v>1330</v>
      </c>
      <c r="C1554" s="139" t="s">
        <v>1397</v>
      </c>
      <c r="D1554" s="139" t="s">
        <v>1398</v>
      </c>
      <c r="E1554" s="139" t="s">
        <v>1411</v>
      </c>
      <c r="F1554" s="139" t="s">
        <v>1400</v>
      </c>
      <c r="G1554" s="140">
        <v>-37158.050000000003</v>
      </c>
      <c r="H1554" s="162">
        <v>17</v>
      </c>
      <c r="J1554" s="149"/>
      <c r="K1554" s="149"/>
    </row>
    <row r="1555" spans="1:11" hidden="1" x14ac:dyDescent="0.2">
      <c r="A1555" s="139" t="s">
        <v>1114</v>
      </c>
      <c r="B1555" s="139" t="s">
        <v>1330</v>
      </c>
      <c r="C1555" s="139" t="s">
        <v>1397</v>
      </c>
      <c r="D1555" s="139" t="s">
        <v>1412</v>
      </c>
      <c r="E1555" s="139" t="s">
        <v>1411</v>
      </c>
      <c r="F1555" s="139" t="s">
        <v>1400</v>
      </c>
      <c r="G1555" s="140">
        <v>-2809.78</v>
      </c>
      <c r="H1555" s="162">
        <v>17</v>
      </c>
      <c r="J1555" s="149"/>
      <c r="K1555" s="149"/>
    </row>
    <row r="1556" spans="1:11" hidden="1" x14ac:dyDescent="0.2">
      <c r="A1556" s="139" t="s">
        <v>1114</v>
      </c>
      <c r="B1556" s="139" t="s">
        <v>1330</v>
      </c>
      <c r="C1556" s="139" t="s">
        <v>1401</v>
      </c>
      <c r="D1556" s="139" t="s">
        <v>1509</v>
      </c>
      <c r="E1556" s="139" t="s">
        <v>1411</v>
      </c>
      <c r="F1556" s="139" t="s">
        <v>1402</v>
      </c>
      <c r="G1556" s="140">
        <v>-6029959.4000000004</v>
      </c>
      <c r="J1556" s="149"/>
      <c r="K1556" s="149"/>
    </row>
    <row r="1557" spans="1:11" hidden="1" x14ac:dyDescent="0.2">
      <c r="A1557" s="139" t="s">
        <v>1114</v>
      </c>
      <c r="B1557" s="139" t="s">
        <v>1330</v>
      </c>
      <c r="C1557" s="139" t="s">
        <v>1403</v>
      </c>
      <c r="D1557" s="139" t="s">
        <v>1509</v>
      </c>
      <c r="E1557" s="139" t="s">
        <v>1411</v>
      </c>
      <c r="F1557" s="139" t="s">
        <v>1402</v>
      </c>
      <c r="G1557" s="140">
        <v>-26758.13</v>
      </c>
      <c r="J1557" s="149"/>
      <c r="K1557" s="149"/>
    </row>
    <row r="1558" spans="1:11" hidden="1" x14ac:dyDescent="0.2">
      <c r="A1558" s="139" t="s">
        <v>1116</v>
      </c>
      <c r="B1558" s="139" t="s">
        <v>1330</v>
      </c>
      <c r="C1558" s="139" t="s">
        <v>1397</v>
      </c>
      <c r="D1558" s="139" t="s">
        <v>1398</v>
      </c>
      <c r="E1558" s="139" t="s">
        <v>1414</v>
      </c>
      <c r="F1558" s="139" t="s">
        <v>1400</v>
      </c>
      <c r="G1558" s="140">
        <v>-20000</v>
      </c>
      <c r="H1558" s="162">
        <v>17</v>
      </c>
      <c r="J1558" s="149"/>
      <c r="K1558" s="149"/>
    </row>
    <row r="1559" spans="1:11" hidden="1" x14ac:dyDescent="0.2">
      <c r="A1559" s="139" t="s">
        <v>1116</v>
      </c>
      <c r="B1559" s="139" t="s">
        <v>1330</v>
      </c>
      <c r="C1559" s="139" t="s">
        <v>1401</v>
      </c>
      <c r="D1559" s="139" t="s">
        <v>1509</v>
      </c>
      <c r="E1559" s="139" t="s">
        <v>1414</v>
      </c>
      <c r="F1559" s="139" t="s">
        <v>1402</v>
      </c>
      <c r="G1559" s="140">
        <v>-848503.4</v>
      </c>
      <c r="J1559" s="149"/>
      <c r="K1559" s="149"/>
    </row>
    <row r="1560" spans="1:11" hidden="1" x14ac:dyDescent="0.2">
      <c r="A1560" s="139" t="s">
        <v>1117</v>
      </c>
      <c r="B1560" s="139" t="s">
        <v>1330</v>
      </c>
      <c r="C1560" s="139" t="s">
        <v>1397</v>
      </c>
      <c r="D1560" s="139" t="s">
        <v>1398</v>
      </c>
      <c r="E1560" s="139" t="s">
        <v>1415</v>
      </c>
      <c r="F1560" s="139" t="s">
        <v>1400</v>
      </c>
      <c r="G1560" s="140">
        <v>-107808.65</v>
      </c>
      <c r="H1560" s="162">
        <v>17</v>
      </c>
      <c r="J1560" s="149"/>
      <c r="K1560" s="149"/>
    </row>
    <row r="1561" spans="1:11" hidden="1" x14ac:dyDescent="0.2">
      <c r="A1561" s="139" t="s">
        <v>1117</v>
      </c>
      <c r="B1561" s="139" t="s">
        <v>1330</v>
      </c>
      <c r="C1561" s="139" t="s">
        <v>1416</v>
      </c>
      <c r="D1561" s="139" t="s">
        <v>1417</v>
      </c>
      <c r="E1561" s="139" t="s">
        <v>1415</v>
      </c>
      <c r="F1561" s="139" t="s">
        <v>1402</v>
      </c>
      <c r="G1561" s="140">
        <v>-782414.56</v>
      </c>
      <c r="J1561" s="149"/>
      <c r="K1561" s="149"/>
    </row>
    <row r="1562" spans="1:11" hidden="1" x14ac:dyDescent="0.2">
      <c r="A1562" s="139" t="s">
        <v>1117</v>
      </c>
      <c r="B1562" s="139" t="s">
        <v>1330</v>
      </c>
      <c r="C1562" s="139" t="s">
        <v>1401</v>
      </c>
      <c r="D1562" s="139" t="s">
        <v>1418</v>
      </c>
      <c r="E1562" s="139" t="s">
        <v>1415</v>
      </c>
      <c r="F1562" s="139" t="s">
        <v>1402</v>
      </c>
      <c r="G1562" s="140">
        <v>-521609.7</v>
      </c>
      <c r="J1562" s="149"/>
      <c r="K1562" s="149"/>
    </row>
    <row r="1563" spans="1:11" hidden="1" x14ac:dyDescent="0.2">
      <c r="A1563" s="139" t="s">
        <v>1117</v>
      </c>
      <c r="B1563" s="139" t="s">
        <v>1330</v>
      </c>
      <c r="C1563" s="139" t="s">
        <v>1449</v>
      </c>
      <c r="D1563" s="139" t="s">
        <v>1450</v>
      </c>
      <c r="E1563" s="139" t="s">
        <v>1415</v>
      </c>
      <c r="F1563" s="139" t="s">
        <v>1402</v>
      </c>
      <c r="G1563" s="140">
        <v>-95930.3</v>
      </c>
      <c r="J1563" s="149"/>
      <c r="K1563" s="149"/>
    </row>
    <row r="1564" spans="1:11" hidden="1" x14ac:dyDescent="0.2">
      <c r="A1564" s="139" t="s">
        <v>1117</v>
      </c>
      <c r="B1564" s="139" t="s">
        <v>1330</v>
      </c>
      <c r="C1564" s="139" t="s">
        <v>1449</v>
      </c>
      <c r="D1564" s="139" t="s">
        <v>1457</v>
      </c>
      <c r="E1564" s="139" t="s">
        <v>1415</v>
      </c>
      <c r="F1564" s="139" t="s">
        <v>1402</v>
      </c>
      <c r="G1564" s="140">
        <v>-29793.29</v>
      </c>
      <c r="J1564" s="149"/>
      <c r="K1564" s="149"/>
    </row>
    <row r="1565" spans="1:11" hidden="1" x14ac:dyDescent="0.2">
      <c r="A1565" s="139" t="s">
        <v>1117</v>
      </c>
      <c r="B1565" s="139" t="s">
        <v>1330</v>
      </c>
      <c r="C1565" s="139" t="s">
        <v>1401</v>
      </c>
      <c r="D1565" s="139" t="s">
        <v>1509</v>
      </c>
      <c r="E1565" s="139" t="s">
        <v>1415</v>
      </c>
      <c r="F1565" s="139" t="s">
        <v>1402</v>
      </c>
      <c r="G1565" s="140">
        <v>-1690108.75</v>
      </c>
      <c r="J1565" s="149"/>
      <c r="K1565" s="149"/>
    </row>
    <row r="1566" spans="1:11" hidden="1" x14ac:dyDescent="0.2">
      <c r="A1566" s="139" t="s">
        <v>1117</v>
      </c>
      <c r="B1566" s="139" t="s">
        <v>1330</v>
      </c>
      <c r="C1566" s="139" t="s">
        <v>1401</v>
      </c>
      <c r="D1566" s="139" t="s">
        <v>1499</v>
      </c>
      <c r="E1566" s="139" t="s">
        <v>1415</v>
      </c>
      <c r="F1566" s="139" t="s">
        <v>1402</v>
      </c>
      <c r="G1566" s="140">
        <v>-36597</v>
      </c>
      <c r="J1566" s="149"/>
      <c r="K1566" s="149"/>
    </row>
    <row r="1567" spans="1:11" hidden="1" x14ac:dyDescent="0.2">
      <c r="A1567" s="139" t="s">
        <v>1117</v>
      </c>
      <c r="B1567" s="139" t="s">
        <v>1330</v>
      </c>
      <c r="C1567" s="139" t="s">
        <v>1439</v>
      </c>
      <c r="D1567" s="139" t="s">
        <v>1520</v>
      </c>
      <c r="E1567" s="139" t="s">
        <v>1415</v>
      </c>
      <c r="F1567" s="139" t="s">
        <v>1407</v>
      </c>
      <c r="G1567" s="140">
        <v>-31824</v>
      </c>
      <c r="J1567" s="149"/>
      <c r="K1567" s="149"/>
    </row>
    <row r="1568" spans="1:11" hidden="1" x14ac:dyDescent="0.2">
      <c r="A1568" s="139" t="s">
        <v>1117</v>
      </c>
      <c r="B1568" s="139" t="s">
        <v>1330</v>
      </c>
      <c r="C1568" s="139" t="s">
        <v>1401</v>
      </c>
      <c r="D1568" s="139" t="s">
        <v>1509</v>
      </c>
      <c r="E1568" s="139" t="s">
        <v>1419</v>
      </c>
      <c r="F1568" s="139" t="s">
        <v>1402</v>
      </c>
      <c r="G1568" s="140">
        <v>-11267.33</v>
      </c>
      <c r="J1568" s="149"/>
      <c r="K1568" s="149"/>
    </row>
    <row r="1569" spans="1:11" hidden="1" x14ac:dyDescent="0.2">
      <c r="A1569" s="139" t="s">
        <v>1117</v>
      </c>
      <c r="B1569" s="139" t="s">
        <v>1330</v>
      </c>
      <c r="C1569" s="139" t="s">
        <v>1401</v>
      </c>
      <c r="D1569" s="139" t="s">
        <v>1499</v>
      </c>
      <c r="E1569" s="139" t="s">
        <v>1419</v>
      </c>
      <c r="F1569" s="139" t="s">
        <v>1402</v>
      </c>
      <c r="G1569" s="140">
        <v>-8000</v>
      </c>
      <c r="J1569" s="149"/>
      <c r="K1569" s="149"/>
    </row>
    <row r="1570" spans="1:11" hidden="1" x14ac:dyDescent="0.2">
      <c r="A1570" s="139" t="s">
        <v>962</v>
      </c>
      <c r="B1570" s="139" t="s">
        <v>1330</v>
      </c>
      <c r="C1570" s="139" t="s">
        <v>1449</v>
      </c>
      <c r="D1570" s="139" t="s">
        <v>1450</v>
      </c>
      <c r="E1570" s="139" t="s">
        <v>1440</v>
      </c>
      <c r="F1570" s="139" t="s">
        <v>1402</v>
      </c>
      <c r="G1570" s="140">
        <v>-3154.56</v>
      </c>
      <c r="J1570" s="149"/>
      <c r="K1570" s="149"/>
    </row>
    <row r="1571" spans="1:11" hidden="1" x14ac:dyDescent="0.2">
      <c r="A1571" s="139" t="s">
        <v>962</v>
      </c>
      <c r="B1571" s="139" t="s">
        <v>1330</v>
      </c>
      <c r="C1571" s="139" t="s">
        <v>1401</v>
      </c>
      <c r="D1571" s="139" t="s">
        <v>1509</v>
      </c>
      <c r="E1571" s="139" t="s">
        <v>1467</v>
      </c>
      <c r="F1571" s="139" t="s">
        <v>1402</v>
      </c>
      <c r="G1571" s="140">
        <v>-97655.39</v>
      </c>
      <c r="J1571" s="149"/>
      <c r="K1571" s="149"/>
    </row>
    <row r="1572" spans="1:11" hidden="1" x14ac:dyDescent="0.2">
      <c r="A1572" s="139" t="s">
        <v>962</v>
      </c>
      <c r="B1572" s="139" t="s">
        <v>1330</v>
      </c>
      <c r="C1572" s="139" t="s">
        <v>1449</v>
      </c>
      <c r="D1572" s="139" t="s">
        <v>1450</v>
      </c>
      <c r="E1572" s="139" t="s">
        <v>1423</v>
      </c>
      <c r="F1572" s="139" t="s">
        <v>1402</v>
      </c>
      <c r="G1572" s="140">
        <v>-781106.82</v>
      </c>
      <c r="J1572" s="149"/>
      <c r="K1572" s="149"/>
    </row>
    <row r="1573" spans="1:11" hidden="1" x14ac:dyDescent="0.2">
      <c r="A1573" s="139" t="s">
        <v>962</v>
      </c>
      <c r="B1573" s="139" t="s">
        <v>1330</v>
      </c>
      <c r="C1573" s="139" t="s">
        <v>1401</v>
      </c>
      <c r="D1573" s="139" t="s">
        <v>1509</v>
      </c>
      <c r="E1573" s="139" t="s">
        <v>1423</v>
      </c>
      <c r="F1573" s="139" t="s">
        <v>1402</v>
      </c>
      <c r="G1573" s="140">
        <v>-112318.96</v>
      </c>
      <c r="J1573" s="149"/>
      <c r="K1573" s="149"/>
    </row>
    <row r="1574" spans="1:11" hidden="1" x14ac:dyDescent="0.2">
      <c r="A1574" s="139" t="s">
        <v>962</v>
      </c>
      <c r="B1574" s="139" t="s">
        <v>1330</v>
      </c>
      <c r="C1574" s="139" t="s">
        <v>1401</v>
      </c>
      <c r="D1574" s="139" t="s">
        <v>1509</v>
      </c>
      <c r="E1574" s="139" t="s">
        <v>1424</v>
      </c>
      <c r="F1574" s="139" t="s">
        <v>1402</v>
      </c>
      <c r="G1574" s="140">
        <v>-74660.25</v>
      </c>
      <c r="J1574" s="149"/>
      <c r="K1574" s="149"/>
    </row>
    <row r="1575" spans="1:11" hidden="1" x14ac:dyDescent="0.2">
      <c r="A1575" s="139" t="s">
        <v>964</v>
      </c>
      <c r="B1575" s="139" t="s">
        <v>1330</v>
      </c>
      <c r="C1575" s="139" t="s">
        <v>1397</v>
      </c>
      <c r="D1575" s="139" t="s">
        <v>1398</v>
      </c>
      <c r="E1575" s="139" t="s">
        <v>1425</v>
      </c>
      <c r="F1575" s="139" t="s">
        <v>1400</v>
      </c>
      <c r="G1575" s="140">
        <v>-1000</v>
      </c>
      <c r="H1575" s="162">
        <v>17</v>
      </c>
      <c r="J1575" s="149"/>
      <c r="K1575" s="149"/>
    </row>
    <row r="1576" spans="1:11" hidden="1" x14ac:dyDescent="0.2">
      <c r="A1576" s="139" t="s">
        <v>964</v>
      </c>
      <c r="B1576" s="139" t="s">
        <v>1330</v>
      </c>
      <c r="C1576" s="139" t="s">
        <v>1401</v>
      </c>
      <c r="D1576" s="139" t="s">
        <v>1509</v>
      </c>
      <c r="E1576" s="139" t="s">
        <v>1425</v>
      </c>
      <c r="F1576" s="139" t="s">
        <v>1402</v>
      </c>
      <c r="G1576" s="140">
        <v>-689206</v>
      </c>
      <c r="J1576" s="149"/>
      <c r="K1576" s="149"/>
    </row>
    <row r="1577" spans="1:11" hidden="1" x14ac:dyDescent="0.2">
      <c r="A1577" s="139" t="s">
        <v>964</v>
      </c>
      <c r="B1577" s="139" t="s">
        <v>1330</v>
      </c>
      <c r="C1577" s="139" t="s">
        <v>1397</v>
      </c>
      <c r="D1577" s="139" t="s">
        <v>1398</v>
      </c>
      <c r="E1577" s="139" t="s">
        <v>1443</v>
      </c>
      <c r="F1577" s="139" t="s">
        <v>1400</v>
      </c>
      <c r="G1577" s="140">
        <v>-0.86</v>
      </c>
      <c r="H1577" s="162">
        <v>17</v>
      </c>
      <c r="J1577" s="149"/>
      <c r="K1577" s="149"/>
    </row>
    <row r="1578" spans="1:11" hidden="1" x14ac:dyDescent="0.2">
      <c r="A1578" s="139" t="s">
        <v>964</v>
      </c>
      <c r="B1578" s="139" t="s">
        <v>1330</v>
      </c>
      <c r="C1578" s="139" t="s">
        <v>1397</v>
      </c>
      <c r="D1578" s="139" t="s">
        <v>1398</v>
      </c>
      <c r="E1578" s="139" t="s">
        <v>1427</v>
      </c>
      <c r="F1578" s="139" t="s">
        <v>1400</v>
      </c>
      <c r="G1578" s="140">
        <v>-1657.61</v>
      </c>
      <c r="H1578" s="162">
        <v>17</v>
      </c>
      <c r="J1578" s="149"/>
      <c r="K1578" s="149"/>
    </row>
    <row r="1579" spans="1:11" hidden="1" x14ac:dyDescent="0.2">
      <c r="A1579" s="139" t="s">
        <v>1118</v>
      </c>
      <c r="B1579" s="139" t="s">
        <v>1330</v>
      </c>
      <c r="C1579" s="139" t="s">
        <v>1397</v>
      </c>
      <c r="D1579" s="139" t="s">
        <v>1398</v>
      </c>
      <c r="E1579" s="139" t="s">
        <v>1428</v>
      </c>
      <c r="F1579" s="139" t="s">
        <v>1400</v>
      </c>
      <c r="G1579" s="140">
        <v>-163843</v>
      </c>
      <c r="H1579" s="162">
        <v>17</v>
      </c>
      <c r="J1579" s="149"/>
      <c r="K1579" s="149"/>
    </row>
    <row r="1580" spans="1:11" hidden="1" x14ac:dyDescent="0.2">
      <c r="A1580" s="139" t="s">
        <v>1118</v>
      </c>
      <c r="B1580" s="139" t="s">
        <v>1330</v>
      </c>
      <c r="C1580" s="139" t="s">
        <v>1455</v>
      </c>
      <c r="D1580" s="139" t="s">
        <v>1456</v>
      </c>
      <c r="E1580" s="139" t="s">
        <v>1428</v>
      </c>
      <c r="F1580" s="139" t="s">
        <v>1407</v>
      </c>
      <c r="G1580" s="140">
        <v>-30000</v>
      </c>
      <c r="J1580" s="149"/>
      <c r="K1580" s="149"/>
    </row>
    <row r="1581" spans="1:11" hidden="1" x14ac:dyDescent="0.2">
      <c r="A1581" s="139" t="s">
        <v>1118</v>
      </c>
      <c r="B1581" s="139" t="s">
        <v>1330</v>
      </c>
      <c r="C1581" s="139" t="s">
        <v>1449</v>
      </c>
      <c r="D1581" s="139" t="s">
        <v>1450</v>
      </c>
      <c r="E1581" s="139" t="s">
        <v>1428</v>
      </c>
      <c r="F1581" s="139" t="s">
        <v>1402</v>
      </c>
      <c r="G1581" s="140">
        <v>-12420215.75</v>
      </c>
      <c r="J1581" s="149"/>
      <c r="K1581" s="149"/>
    </row>
    <row r="1582" spans="1:11" hidden="1" x14ac:dyDescent="0.2">
      <c r="A1582" s="139" t="s">
        <v>1118</v>
      </c>
      <c r="B1582" s="139" t="s">
        <v>1330</v>
      </c>
      <c r="C1582" s="139" t="s">
        <v>1501</v>
      </c>
      <c r="D1582" s="139" t="s">
        <v>1509</v>
      </c>
      <c r="E1582" s="139" t="s">
        <v>1428</v>
      </c>
      <c r="F1582" s="139" t="s">
        <v>1407</v>
      </c>
      <c r="G1582" s="140">
        <v>-546838</v>
      </c>
      <c r="J1582" s="149"/>
      <c r="K1582" s="149"/>
    </row>
    <row r="1583" spans="1:11" hidden="1" x14ac:dyDescent="0.2">
      <c r="A1583" s="139" t="s">
        <v>1118</v>
      </c>
      <c r="B1583" s="139" t="s">
        <v>1330</v>
      </c>
      <c r="C1583" s="139" t="s">
        <v>1459</v>
      </c>
      <c r="D1583" s="139" t="s">
        <v>1509</v>
      </c>
      <c r="E1583" s="139" t="s">
        <v>1428</v>
      </c>
      <c r="F1583" s="139" t="s">
        <v>1407</v>
      </c>
      <c r="G1583" s="140">
        <v>-252000</v>
      </c>
      <c r="J1583" s="149"/>
      <c r="K1583" s="149"/>
    </row>
    <row r="1584" spans="1:11" x14ac:dyDescent="0.2">
      <c r="A1584" s="139" t="s">
        <v>1118</v>
      </c>
      <c r="B1584" s="139" t="s">
        <v>1330</v>
      </c>
      <c r="C1584" s="139" t="s">
        <v>1401</v>
      </c>
      <c r="D1584" s="139" t="s">
        <v>1509</v>
      </c>
      <c r="E1584" s="139" t="s">
        <v>1431</v>
      </c>
      <c r="F1584" s="139" t="s">
        <v>1402</v>
      </c>
      <c r="G1584" s="140">
        <v>-58434.81</v>
      </c>
      <c r="J1584" s="149"/>
      <c r="K1584" s="149"/>
    </row>
    <row r="1585" spans="1:11" x14ac:dyDescent="0.2">
      <c r="A1585" s="139" t="s">
        <v>1118</v>
      </c>
      <c r="B1585" s="139" t="s">
        <v>1330</v>
      </c>
      <c r="C1585" s="139" t="s">
        <v>1397</v>
      </c>
      <c r="D1585" s="139" t="s">
        <v>1398</v>
      </c>
      <c r="E1585" s="139" t="s">
        <v>1465</v>
      </c>
      <c r="F1585" s="139" t="s">
        <v>1400</v>
      </c>
      <c r="G1585" s="140">
        <v>-92221</v>
      </c>
      <c r="H1585" s="162">
        <v>17</v>
      </c>
      <c r="J1585" s="149"/>
      <c r="K1585" s="149"/>
    </row>
    <row r="1586" spans="1:11" x14ac:dyDescent="0.2">
      <c r="A1586" s="139" t="s">
        <v>1118</v>
      </c>
      <c r="B1586" s="139" t="s">
        <v>1330</v>
      </c>
      <c r="C1586" s="139" t="s">
        <v>1449</v>
      </c>
      <c r="D1586" s="139" t="s">
        <v>1450</v>
      </c>
      <c r="E1586" s="139" t="s">
        <v>1438</v>
      </c>
      <c r="F1586" s="139" t="s">
        <v>1402</v>
      </c>
      <c r="G1586" s="140">
        <v>-36270</v>
      </c>
      <c r="J1586" s="149"/>
      <c r="K1586" s="149"/>
    </row>
    <row r="1587" spans="1:11" x14ac:dyDescent="0.2">
      <c r="A1587" s="139" t="s">
        <v>1118</v>
      </c>
      <c r="B1587" s="139" t="s">
        <v>1330</v>
      </c>
      <c r="C1587" s="139" t="s">
        <v>1397</v>
      </c>
      <c r="D1587" s="139" t="s">
        <v>1398</v>
      </c>
      <c r="E1587" s="139" t="s">
        <v>1432</v>
      </c>
      <c r="F1587" s="139" t="s">
        <v>1400</v>
      </c>
      <c r="G1587" s="140">
        <v>-567200.56999999995</v>
      </c>
      <c r="H1587" s="162">
        <v>17</v>
      </c>
      <c r="J1587" s="149"/>
      <c r="K1587" s="149"/>
    </row>
    <row r="1588" spans="1:11" x14ac:dyDescent="0.2">
      <c r="A1588" s="139" t="s">
        <v>1118</v>
      </c>
      <c r="B1588" s="139" t="s">
        <v>1330</v>
      </c>
      <c r="C1588" s="139" t="s">
        <v>1397</v>
      </c>
      <c r="D1588" s="139" t="s">
        <v>1436</v>
      </c>
      <c r="E1588" s="139" t="s">
        <v>1432</v>
      </c>
      <c r="F1588" s="139" t="s">
        <v>1400</v>
      </c>
      <c r="G1588" s="140">
        <v>-28002.23</v>
      </c>
      <c r="H1588" s="162">
        <v>17</v>
      </c>
      <c r="J1588" s="149"/>
      <c r="K1588" s="149"/>
    </row>
    <row r="1589" spans="1:11" x14ac:dyDescent="0.2">
      <c r="A1589" s="139" t="s">
        <v>1118</v>
      </c>
      <c r="B1589" s="139" t="s">
        <v>1330</v>
      </c>
      <c r="C1589" s="139" t="s">
        <v>1449</v>
      </c>
      <c r="D1589" s="139" t="s">
        <v>1450</v>
      </c>
      <c r="E1589" s="139" t="s">
        <v>1432</v>
      </c>
      <c r="F1589" s="139" t="s">
        <v>1402</v>
      </c>
      <c r="G1589" s="140">
        <v>-1067074</v>
      </c>
      <c r="J1589" s="149"/>
      <c r="K1589" s="149"/>
    </row>
    <row r="1590" spans="1:11" x14ac:dyDescent="0.2">
      <c r="A1590" s="139" t="s">
        <v>1118</v>
      </c>
      <c r="B1590" s="139" t="s">
        <v>1330</v>
      </c>
      <c r="C1590" s="139" t="s">
        <v>1449</v>
      </c>
      <c r="D1590" s="139" t="s">
        <v>1457</v>
      </c>
      <c r="E1590" s="139" t="s">
        <v>1432</v>
      </c>
      <c r="F1590" s="139" t="s">
        <v>1402</v>
      </c>
      <c r="G1590" s="140">
        <v>-420206.71</v>
      </c>
      <c r="J1590" s="149"/>
      <c r="K1590" s="149"/>
    </row>
    <row r="1591" spans="1:11" x14ac:dyDescent="0.2">
      <c r="A1591" s="139" t="s">
        <v>1118</v>
      </c>
      <c r="B1591" s="139" t="s">
        <v>1330</v>
      </c>
      <c r="C1591" s="139" t="s">
        <v>1401</v>
      </c>
      <c r="D1591" s="139" t="s">
        <v>1509</v>
      </c>
      <c r="E1591" s="139" t="s">
        <v>1432</v>
      </c>
      <c r="F1591" s="139" t="s">
        <v>1402</v>
      </c>
      <c r="G1591" s="140">
        <v>-54324.1</v>
      </c>
      <c r="J1591" s="149"/>
      <c r="K1591" s="149"/>
    </row>
    <row r="1592" spans="1:11" x14ac:dyDescent="0.2">
      <c r="A1592" s="139" t="s">
        <v>1118</v>
      </c>
      <c r="B1592" s="139" t="s">
        <v>1330</v>
      </c>
      <c r="C1592" s="139" t="s">
        <v>1401</v>
      </c>
      <c r="D1592" s="139" t="s">
        <v>1499</v>
      </c>
      <c r="E1592" s="139" t="s">
        <v>1432</v>
      </c>
      <c r="F1592" s="139" t="s">
        <v>1402</v>
      </c>
      <c r="G1592" s="140">
        <v>-24305</v>
      </c>
      <c r="J1592" s="149"/>
      <c r="K1592" s="149"/>
    </row>
    <row r="1593" spans="1:11" x14ac:dyDescent="0.2">
      <c r="A1593" s="139" t="s">
        <v>1118</v>
      </c>
      <c r="B1593" s="139" t="s">
        <v>1330</v>
      </c>
      <c r="C1593" s="139" t="s">
        <v>1397</v>
      </c>
      <c r="D1593" s="139" t="s">
        <v>1398</v>
      </c>
      <c r="E1593" s="139" t="s">
        <v>1473</v>
      </c>
      <c r="F1593" s="139" t="s">
        <v>1400</v>
      </c>
      <c r="G1593" s="140">
        <v>-9800</v>
      </c>
      <c r="H1593" s="162">
        <v>17</v>
      </c>
      <c r="J1593" s="149"/>
      <c r="K1593" s="149"/>
    </row>
    <row r="1594" spans="1:11" x14ac:dyDescent="0.2">
      <c r="A1594" s="139" t="s">
        <v>1118</v>
      </c>
      <c r="B1594" s="139" t="s">
        <v>1330</v>
      </c>
      <c r="C1594" s="139" t="s">
        <v>1449</v>
      </c>
      <c r="D1594" s="139" t="s">
        <v>1450</v>
      </c>
      <c r="E1594" s="139" t="s">
        <v>1434</v>
      </c>
      <c r="F1594" s="139" t="s">
        <v>1402</v>
      </c>
      <c r="G1594" s="140">
        <v>-48280.5</v>
      </c>
      <c r="J1594" s="149"/>
      <c r="K1594" s="149"/>
    </row>
    <row r="1595" spans="1:11" hidden="1" x14ac:dyDescent="0.2">
      <c r="A1595" s="139" t="s">
        <v>196</v>
      </c>
      <c r="B1595" s="139" t="s">
        <v>1351</v>
      </c>
      <c r="C1595" s="139" t="s">
        <v>1397</v>
      </c>
      <c r="D1595" s="139" t="s">
        <v>1398</v>
      </c>
      <c r="E1595" s="139" t="s">
        <v>1399</v>
      </c>
      <c r="F1595" s="139" t="s">
        <v>1400</v>
      </c>
      <c r="G1595" s="140">
        <v>-1881211.56</v>
      </c>
      <c r="H1595" s="162">
        <v>17</v>
      </c>
      <c r="J1595" s="149"/>
      <c r="K1595" s="149"/>
    </row>
    <row r="1596" spans="1:11" hidden="1" x14ac:dyDescent="0.2">
      <c r="A1596" s="139" t="s">
        <v>196</v>
      </c>
      <c r="B1596" s="139" t="s">
        <v>1351</v>
      </c>
      <c r="C1596" s="139" t="s">
        <v>1453</v>
      </c>
      <c r="D1596" s="139" t="s">
        <v>1454</v>
      </c>
      <c r="E1596" s="139" t="s">
        <v>1399</v>
      </c>
      <c r="F1596" s="139" t="s">
        <v>1407</v>
      </c>
      <c r="G1596" s="140">
        <v>-447367.81</v>
      </c>
      <c r="J1596" s="149"/>
      <c r="K1596" s="149"/>
    </row>
    <row r="1597" spans="1:11" hidden="1" x14ac:dyDescent="0.2">
      <c r="A1597" s="139" t="s">
        <v>196</v>
      </c>
      <c r="B1597" s="139" t="s">
        <v>1351</v>
      </c>
      <c r="C1597" s="139" t="s">
        <v>1449</v>
      </c>
      <c r="D1597" s="139" t="s">
        <v>1450</v>
      </c>
      <c r="E1597" s="139" t="s">
        <v>1399</v>
      </c>
      <c r="F1597" s="139" t="s">
        <v>1402</v>
      </c>
      <c r="G1597" s="140">
        <v>-208953022.56999999</v>
      </c>
      <c r="J1597" s="149"/>
      <c r="K1597" s="149"/>
    </row>
    <row r="1598" spans="1:11" hidden="1" x14ac:dyDescent="0.2">
      <c r="A1598" s="139" t="s">
        <v>196</v>
      </c>
      <c r="B1598" s="139" t="s">
        <v>1351</v>
      </c>
      <c r="C1598" s="139" t="s">
        <v>1401</v>
      </c>
      <c r="D1598" s="139" t="s">
        <v>1509</v>
      </c>
      <c r="E1598" s="139" t="s">
        <v>1399</v>
      </c>
      <c r="F1598" s="139" t="s">
        <v>1402</v>
      </c>
      <c r="G1598" s="140">
        <v>-448100.62</v>
      </c>
      <c r="J1598" s="149"/>
      <c r="K1598" s="149"/>
    </row>
    <row r="1599" spans="1:11" hidden="1" x14ac:dyDescent="0.2">
      <c r="A1599" s="139" t="s">
        <v>196</v>
      </c>
      <c r="B1599" s="139" t="s">
        <v>1351</v>
      </c>
      <c r="C1599" s="139" t="s">
        <v>1452</v>
      </c>
      <c r="D1599" s="139" t="s">
        <v>1510</v>
      </c>
      <c r="E1599" s="139" t="s">
        <v>1399</v>
      </c>
      <c r="F1599" s="139" t="s">
        <v>1407</v>
      </c>
      <c r="G1599" s="140">
        <v>-9981308.2100000009</v>
      </c>
      <c r="J1599" s="149"/>
      <c r="K1599" s="149"/>
    </row>
    <row r="1600" spans="1:11" hidden="1" x14ac:dyDescent="0.2">
      <c r="A1600" s="139" t="s">
        <v>196</v>
      </c>
      <c r="B1600" s="139" t="s">
        <v>1351</v>
      </c>
      <c r="C1600" s="139" t="s">
        <v>1511</v>
      </c>
      <c r="D1600" s="139" t="s">
        <v>1512</v>
      </c>
      <c r="E1600" s="139" t="s">
        <v>1399</v>
      </c>
      <c r="F1600" s="139" t="s">
        <v>1407</v>
      </c>
      <c r="G1600" s="140">
        <v>-40000</v>
      </c>
      <c r="J1600" s="149"/>
      <c r="K1600" s="149"/>
    </row>
    <row r="1601" spans="1:11" hidden="1" x14ac:dyDescent="0.2">
      <c r="A1601" s="139" t="s">
        <v>196</v>
      </c>
      <c r="B1601" s="139" t="s">
        <v>1351</v>
      </c>
      <c r="C1601" s="139" t="s">
        <v>1397</v>
      </c>
      <c r="D1601" s="139" t="s">
        <v>1398</v>
      </c>
      <c r="E1601" s="139" t="s">
        <v>1404</v>
      </c>
      <c r="F1601" s="139" t="s">
        <v>1400</v>
      </c>
      <c r="G1601" s="140">
        <v>-10000</v>
      </c>
      <c r="H1601" s="162">
        <v>17</v>
      </c>
      <c r="J1601" s="149"/>
      <c r="K1601" s="149"/>
    </row>
    <row r="1602" spans="1:11" hidden="1" x14ac:dyDescent="0.2">
      <c r="A1602" s="139" t="s">
        <v>201</v>
      </c>
      <c r="B1602" s="139" t="s">
        <v>1351</v>
      </c>
      <c r="C1602" s="139" t="s">
        <v>1397</v>
      </c>
      <c r="D1602" s="139" t="s">
        <v>1398</v>
      </c>
      <c r="E1602" s="139" t="s">
        <v>1408</v>
      </c>
      <c r="F1602" s="139" t="s">
        <v>1400</v>
      </c>
      <c r="G1602" s="140">
        <v>-493613.1</v>
      </c>
      <c r="H1602" s="162">
        <v>17</v>
      </c>
      <c r="J1602" s="149"/>
      <c r="K1602" s="149"/>
    </row>
    <row r="1603" spans="1:11" hidden="1" x14ac:dyDescent="0.2">
      <c r="A1603" s="139" t="s">
        <v>201</v>
      </c>
      <c r="B1603" s="139" t="s">
        <v>1351</v>
      </c>
      <c r="C1603" s="139" t="s">
        <v>1453</v>
      </c>
      <c r="D1603" s="139" t="s">
        <v>1454</v>
      </c>
      <c r="E1603" s="139" t="s">
        <v>1408</v>
      </c>
      <c r="F1603" s="139" t="s">
        <v>1407</v>
      </c>
      <c r="G1603" s="140">
        <v>-126292.63</v>
      </c>
      <c r="J1603" s="149"/>
      <c r="K1603" s="149"/>
    </row>
    <row r="1604" spans="1:11" hidden="1" x14ac:dyDescent="0.2">
      <c r="A1604" s="139" t="s">
        <v>201</v>
      </c>
      <c r="B1604" s="139" t="s">
        <v>1351</v>
      </c>
      <c r="C1604" s="139" t="s">
        <v>1449</v>
      </c>
      <c r="D1604" s="139" t="s">
        <v>1450</v>
      </c>
      <c r="E1604" s="139" t="s">
        <v>1408</v>
      </c>
      <c r="F1604" s="139" t="s">
        <v>1402</v>
      </c>
      <c r="G1604" s="140">
        <v>-62719874.460000001</v>
      </c>
      <c r="J1604" s="149"/>
      <c r="K1604" s="149"/>
    </row>
    <row r="1605" spans="1:11" hidden="1" x14ac:dyDescent="0.2">
      <c r="A1605" s="139" t="s">
        <v>201</v>
      </c>
      <c r="B1605" s="139" t="s">
        <v>1351</v>
      </c>
      <c r="C1605" s="139" t="s">
        <v>1401</v>
      </c>
      <c r="D1605" s="139" t="s">
        <v>1509</v>
      </c>
      <c r="E1605" s="139" t="s">
        <v>1408</v>
      </c>
      <c r="F1605" s="139" t="s">
        <v>1402</v>
      </c>
      <c r="G1605" s="140">
        <v>-526273.19999999995</v>
      </c>
      <c r="J1605" s="149"/>
      <c r="K1605" s="149"/>
    </row>
    <row r="1606" spans="1:11" hidden="1" x14ac:dyDescent="0.2">
      <c r="A1606" s="139" t="s">
        <v>201</v>
      </c>
      <c r="B1606" s="139" t="s">
        <v>1351</v>
      </c>
      <c r="C1606" s="139" t="s">
        <v>1452</v>
      </c>
      <c r="D1606" s="139" t="s">
        <v>1510</v>
      </c>
      <c r="E1606" s="139" t="s">
        <v>1408</v>
      </c>
      <c r="F1606" s="139" t="s">
        <v>1407</v>
      </c>
      <c r="G1606" s="140">
        <v>-3005460.92</v>
      </c>
      <c r="J1606" s="149"/>
      <c r="K1606" s="149"/>
    </row>
    <row r="1607" spans="1:11" hidden="1" x14ac:dyDescent="0.2">
      <c r="A1607" s="139" t="s">
        <v>201</v>
      </c>
      <c r="B1607" s="139" t="s">
        <v>1351</v>
      </c>
      <c r="C1607" s="139" t="s">
        <v>1511</v>
      </c>
      <c r="D1607" s="139" t="s">
        <v>1512</v>
      </c>
      <c r="E1607" s="139" t="s">
        <v>1408</v>
      </c>
      <c r="F1607" s="139" t="s">
        <v>1407</v>
      </c>
      <c r="G1607" s="140">
        <v>-12056</v>
      </c>
      <c r="J1607" s="149"/>
      <c r="K1607" s="149"/>
    </row>
    <row r="1608" spans="1:11" hidden="1" x14ac:dyDescent="0.2">
      <c r="A1608" s="139" t="s">
        <v>196</v>
      </c>
      <c r="B1608" s="139" t="s">
        <v>1351</v>
      </c>
      <c r="C1608" s="139" t="s">
        <v>1397</v>
      </c>
      <c r="D1608" s="139" t="s">
        <v>1398</v>
      </c>
      <c r="E1608" s="139" t="s">
        <v>1409</v>
      </c>
      <c r="F1608" s="139" t="s">
        <v>1400</v>
      </c>
      <c r="G1608" s="140">
        <v>-11774.9</v>
      </c>
      <c r="H1608" s="162">
        <v>17</v>
      </c>
      <c r="J1608" s="149"/>
      <c r="K1608" s="149"/>
    </row>
    <row r="1609" spans="1:11" hidden="1" x14ac:dyDescent="0.2">
      <c r="A1609" s="139" t="s">
        <v>196</v>
      </c>
      <c r="B1609" s="139" t="s">
        <v>1351</v>
      </c>
      <c r="C1609" s="139" t="s">
        <v>1401</v>
      </c>
      <c r="D1609" s="139" t="s">
        <v>1509</v>
      </c>
      <c r="E1609" s="139" t="s">
        <v>1409</v>
      </c>
      <c r="F1609" s="139" t="s">
        <v>1402</v>
      </c>
      <c r="G1609" s="140">
        <v>-3893668.26</v>
      </c>
      <c r="J1609" s="149"/>
      <c r="K1609" s="149"/>
    </row>
    <row r="1610" spans="1:11" hidden="1" x14ac:dyDescent="0.2">
      <c r="A1610" s="139" t="s">
        <v>196</v>
      </c>
      <c r="B1610" s="139" t="s">
        <v>1351</v>
      </c>
      <c r="C1610" s="139" t="s">
        <v>1403</v>
      </c>
      <c r="D1610" s="139" t="s">
        <v>1509</v>
      </c>
      <c r="E1610" s="139" t="s">
        <v>1409</v>
      </c>
      <c r="F1610" s="139" t="s">
        <v>1402</v>
      </c>
      <c r="G1610" s="140">
        <v>-334247.96999999997</v>
      </c>
      <c r="J1610" s="149"/>
      <c r="K1610" s="149"/>
    </row>
    <row r="1611" spans="1:11" hidden="1" x14ac:dyDescent="0.2">
      <c r="A1611" s="139" t="s">
        <v>1112</v>
      </c>
      <c r="B1611" s="139" t="s">
        <v>1351</v>
      </c>
      <c r="C1611" s="139" t="s">
        <v>1401</v>
      </c>
      <c r="D1611" s="139" t="s">
        <v>1509</v>
      </c>
      <c r="E1611" s="139" t="s">
        <v>1410</v>
      </c>
      <c r="F1611" s="139" t="s">
        <v>1402</v>
      </c>
      <c r="G1611" s="140">
        <v>-116229.6</v>
      </c>
      <c r="J1611" s="149"/>
      <c r="K1611" s="149"/>
    </row>
    <row r="1612" spans="1:11" hidden="1" x14ac:dyDescent="0.2">
      <c r="A1612" s="139" t="s">
        <v>1114</v>
      </c>
      <c r="B1612" s="139" t="s">
        <v>1351</v>
      </c>
      <c r="C1612" s="139" t="s">
        <v>1397</v>
      </c>
      <c r="D1612" s="139" t="s">
        <v>1398</v>
      </c>
      <c r="E1612" s="139" t="s">
        <v>1411</v>
      </c>
      <c r="F1612" s="139" t="s">
        <v>1400</v>
      </c>
      <c r="G1612" s="140">
        <v>-1066.07</v>
      </c>
      <c r="H1612" s="162">
        <v>17</v>
      </c>
      <c r="J1612" s="149"/>
      <c r="K1612" s="149"/>
    </row>
    <row r="1613" spans="1:11" hidden="1" x14ac:dyDescent="0.2">
      <c r="A1613" s="139" t="s">
        <v>1114</v>
      </c>
      <c r="B1613" s="139" t="s">
        <v>1351</v>
      </c>
      <c r="C1613" s="139" t="s">
        <v>1397</v>
      </c>
      <c r="D1613" s="139" t="s">
        <v>1412</v>
      </c>
      <c r="E1613" s="139" t="s">
        <v>1411</v>
      </c>
      <c r="F1613" s="139" t="s">
        <v>1400</v>
      </c>
      <c r="G1613" s="140">
        <v>-41249.03</v>
      </c>
      <c r="H1613" s="162">
        <v>17</v>
      </c>
      <c r="J1613" s="149"/>
      <c r="K1613" s="149"/>
    </row>
    <row r="1614" spans="1:11" hidden="1" x14ac:dyDescent="0.2">
      <c r="A1614" s="139" t="s">
        <v>1114</v>
      </c>
      <c r="B1614" s="139" t="s">
        <v>1351</v>
      </c>
      <c r="C1614" s="139" t="s">
        <v>1401</v>
      </c>
      <c r="D1614" s="139" t="s">
        <v>1509</v>
      </c>
      <c r="E1614" s="139" t="s">
        <v>1411</v>
      </c>
      <c r="F1614" s="139" t="s">
        <v>1402</v>
      </c>
      <c r="G1614" s="140">
        <v>-14325353.720000001</v>
      </c>
      <c r="J1614" s="149"/>
      <c r="K1614" s="149"/>
    </row>
    <row r="1615" spans="1:11" hidden="1" x14ac:dyDescent="0.2">
      <c r="A1615" s="139" t="s">
        <v>1114</v>
      </c>
      <c r="B1615" s="139" t="s">
        <v>1351</v>
      </c>
      <c r="C1615" s="139" t="s">
        <v>1403</v>
      </c>
      <c r="D1615" s="139" t="s">
        <v>1509</v>
      </c>
      <c r="E1615" s="139" t="s">
        <v>1411</v>
      </c>
      <c r="F1615" s="139" t="s">
        <v>1402</v>
      </c>
      <c r="G1615" s="140">
        <v>-94224.89</v>
      </c>
      <c r="J1615" s="149"/>
      <c r="K1615" s="149"/>
    </row>
    <row r="1616" spans="1:11" hidden="1" x14ac:dyDescent="0.2">
      <c r="A1616" s="139" t="s">
        <v>1116</v>
      </c>
      <c r="B1616" s="139" t="s">
        <v>1351</v>
      </c>
      <c r="C1616" s="139" t="s">
        <v>1397</v>
      </c>
      <c r="D1616" s="139" t="s">
        <v>1398</v>
      </c>
      <c r="E1616" s="139" t="s">
        <v>1414</v>
      </c>
      <c r="F1616" s="139" t="s">
        <v>1400</v>
      </c>
      <c r="G1616" s="140">
        <v>-90081</v>
      </c>
      <c r="H1616" s="162">
        <v>17</v>
      </c>
      <c r="J1616" s="149"/>
      <c r="K1616" s="149"/>
    </row>
    <row r="1617" spans="1:11" hidden="1" x14ac:dyDescent="0.2">
      <c r="A1617" s="139" t="s">
        <v>1116</v>
      </c>
      <c r="B1617" s="139" t="s">
        <v>1351</v>
      </c>
      <c r="C1617" s="139" t="s">
        <v>1401</v>
      </c>
      <c r="D1617" s="139" t="s">
        <v>1509</v>
      </c>
      <c r="E1617" s="139" t="s">
        <v>1414</v>
      </c>
      <c r="F1617" s="139" t="s">
        <v>1402</v>
      </c>
      <c r="G1617" s="140">
        <v>-1824396.24</v>
      </c>
      <c r="J1617" s="149"/>
      <c r="K1617" s="149"/>
    </row>
    <row r="1618" spans="1:11" hidden="1" x14ac:dyDescent="0.2">
      <c r="A1618" s="139" t="s">
        <v>1117</v>
      </c>
      <c r="B1618" s="139" t="s">
        <v>1351</v>
      </c>
      <c r="C1618" s="139" t="s">
        <v>1397</v>
      </c>
      <c r="D1618" s="139" t="s">
        <v>1398</v>
      </c>
      <c r="E1618" s="139" t="s">
        <v>1415</v>
      </c>
      <c r="F1618" s="139" t="s">
        <v>1400</v>
      </c>
      <c r="G1618" s="140">
        <v>-336732.64</v>
      </c>
      <c r="H1618" s="162">
        <v>17</v>
      </c>
      <c r="J1618" s="149"/>
      <c r="K1618" s="149"/>
    </row>
    <row r="1619" spans="1:11" hidden="1" x14ac:dyDescent="0.2">
      <c r="A1619" s="139" t="s">
        <v>1117</v>
      </c>
      <c r="B1619" s="139" t="s">
        <v>1351</v>
      </c>
      <c r="C1619" s="139" t="s">
        <v>1416</v>
      </c>
      <c r="D1619" s="139" t="s">
        <v>1417</v>
      </c>
      <c r="E1619" s="139" t="s">
        <v>1415</v>
      </c>
      <c r="F1619" s="139" t="s">
        <v>1402</v>
      </c>
      <c r="G1619" s="140">
        <v>-1165430.6399999999</v>
      </c>
      <c r="J1619" s="149"/>
      <c r="K1619" s="149"/>
    </row>
    <row r="1620" spans="1:11" hidden="1" x14ac:dyDescent="0.2">
      <c r="A1620" s="139" t="s">
        <v>1117</v>
      </c>
      <c r="B1620" s="139" t="s">
        <v>1351</v>
      </c>
      <c r="C1620" s="139" t="s">
        <v>1401</v>
      </c>
      <c r="D1620" s="139" t="s">
        <v>1418</v>
      </c>
      <c r="E1620" s="139" t="s">
        <v>1415</v>
      </c>
      <c r="F1620" s="139" t="s">
        <v>1402</v>
      </c>
      <c r="G1620" s="140">
        <v>-776953.76</v>
      </c>
      <c r="J1620" s="149"/>
      <c r="K1620" s="149"/>
    </row>
    <row r="1621" spans="1:11" hidden="1" x14ac:dyDescent="0.2">
      <c r="A1621" s="139" t="s">
        <v>1117</v>
      </c>
      <c r="B1621" s="139" t="s">
        <v>1351</v>
      </c>
      <c r="C1621" s="139" t="s">
        <v>1449</v>
      </c>
      <c r="D1621" s="139" t="s">
        <v>1450</v>
      </c>
      <c r="E1621" s="139" t="s">
        <v>1415</v>
      </c>
      <c r="F1621" s="139" t="s">
        <v>1402</v>
      </c>
      <c r="G1621" s="140">
        <v>-26606.5</v>
      </c>
      <c r="J1621" s="149"/>
      <c r="K1621" s="149"/>
    </row>
    <row r="1622" spans="1:11" hidden="1" x14ac:dyDescent="0.2">
      <c r="A1622" s="139" t="s">
        <v>1117</v>
      </c>
      <c r="B1622" s="139" t="s">
        <v>1351</v>
      </c>
      <c r="C1622" s="139" t="s">
        <v>1449</v>
      </c>
      <c r="D1622" s="139" t="s">
        <v>1457</v>
      </c>
      <c r="E1622" s="139" t="s">
        <v>1415</v>
      </c>
      <c r="F1622" s="139" t="s">
        <v>1402</v>
      </c>
      <c r="G1622" s="140">
        <v>-29793.29</v>
      </c>
      <c r="J1622" s="149"/>
      <c r="K1622" s="149"/>
    </row>
    <row r="1623" spans="1:11" hidden="1" x14ac:dyDescent="0.2">
      <c r="A1623" s="139" t="s">
        <v>1117</v>
      </c>
      <c r="B1623" s="139" t="s">
        <v>1351</v>
      </c>
      <c r="C1623" s="139" t="s">
        <v>1401</v>
      </c>
      <c r="D1623" s="139" t="s">
        <v>1509</v>
      </c>
      <c r="E1623" s="139" t="s">
        <v>1415</v>
      </c>
      <c r="F1623" s="139" t="s">
        <v>1402</v>
      </c>
      <c r="G1623" s="140">
        <v>-1393547.94</v>
      </c>
      <c r="J1623" s="149"/>
      <c r="K1623" s="149"/>
    </row>
    <row r="1624" spans="1:11" hidden="1" x14ac:dyDescent="0.2">
      <c r="A1624" s="139" t="s">
        <v>1117</v>
      </c>
      <c r="B1624" s="139" t="s">
        <v>1351</v>
      </c>
      <c r="C1624" s="139" t="s">
        <v>1501</v>
      </c>
      <c r="D1624" s="139" t="s">
        <v>1509</v>
      </c>
      <c r="E1624" s="139" t="s">
        <v>1415</v>
      </c>
      <c r="F1624" s="139" t="s">
        <v>1407</v>
      </c>
      <c r="G1624" s="140">
        <v>-20000</v>
      </c>
      <c r="J1624" s="149"/>
      <c r="K1624" s="149"/>
    </row>
    <row r="1625" spans="1:11" hidden="1" x14ac:dyDescent="0.2">
      <c r="A1625" s="139" t="s">
        <v>1117</v>
      </c>
      <c r="B1625" s="139" t="s">
        <v>1351</v>
      </c>
      <c r="C1625" s="139" t="s">
        <v>1401</v>
      </c>
      <c r="D1625" s="139" t="s">
        <v>1499</v>
      </c>
      <c r="E1625" s="139" t="s">
        <v>1415</v>
      </c>
      <c r="F1625" s="139" t="s">
        <v>1402</v>
      </c>
      <c r="G1625" s="140">
        <v>-36597.599999999999</v>
      </c>
      <c r="J1625" s="149"/>
      <c r="K1625" s="149"/>
    </row>
    <row r="1626" spans="1:11" hidden="1" x14ac:dyDescent="0.2">
      <c r="A1626" s="139" t="s">
        <v>1117</v>
      </c>
      <c r="B1626" s="139" t="s">
        <v>1351</v>
      </c>
      <c r="C1626" s="139" t="s">
        <v>1401</v>
      </c>
      <c r="D1626" s="139" t="s">
        <v>1499</v>
      </c>
      <c r="E1626" s="139" t="s">
        <v>1419</v>
      </c>
      <c r="F1626" s="139" t="s">
        <v>1402</v>
      </c>
      <c r="G1626" s="140">
        <v>-12364</v>
      </c>
      <c r="J1626" s="149"/>
      <c r="K1626" s="149"/>
    </row>
    <row r="1627" spans="1:11" hidden="1" x14ac:dyDescent="0.2">
      <c r="A1627" s="139" t="s">
        <v>962</v>
      </c>
      <c r="B1627" s="139" t="s">
        <v>1351</v>
      </c>
      <c r="C1627" s="139" t="s">
        <v>1449</v>
      </c>
      <c r="D1627" s="139" t="s">
        <v>1450</v>
      </c>
      <c r="E1627" s="139" t="s">
        <v>1440</v>
      </c>
      <c r="F1627" s="139" t="s">
        <v>1402</v>
      </c>
      <c r="G1627" s="140">
        <v>-101505.81</v>
      </c>
      <c r="J1627" s="149"/>
      <c r="K1627" s="149"/>
    </row>
    <row r="1628" spans="1:11" hidden="1" x14ac:dyDescent="0.2">
      <c r="A1628" s="139" t="s">
        <v>962</v>
      </c>
      <c r="B1628" s="139" t="s">
        <v>1351</v>
      </c>
      <c r="C1628" s="139" t="s">
        <v>1397</v>
      </c>
      <c r="D1628" s="139" t="s">
        <v>1398</v>
      </c>
      <c r="E1628" s="139" t="s">
        <v>1467</v>
      </c>
      <c r="F1628" s="139" t="s">
        <v>1400</v>
      </c>
      <c r="G1628" s="140">
        <v>-150364.56</v>
      </c>
      <c r="H1628" s="162">
        <v>17</v>
      </c>
      <c r="J1628" s="149"/>
      <c r="K1628" s="149"/>
    </row>
    <row r="1629" spans="1:11" hidden="1" x14ac:dyDescent="0.2">
      <c r="A1629" s="139" t="s">
        <v>962</v>
      </c>
      <c r="B1629" s="139" t="s">
        <v>1351</v>
      </c>
      <c r="C1629" s="139" t="s">
        <v>1401</v>
      </c>
      <c r="D1629" s="139" t="s">
        <v>1509</v>
      </c>
      <c r="E1629" s="139" t="s">
        <v>1467</v>
      </c>
      <c r="F1629" s="139" t="s">
        <v>1402</v>
      </c>
      <c r="G1629" s="140">
        <v>-60787.8</v>
      </c>
      <c r="J1629" s="149"/>
      <c r="K1629" s="149"/>
    </row>
    <row r="1630" spans="1:11" hidden="1" x14ac:dyDescent="0.2">
      <c r="A1630" s="139" t="s">
        <v>962</v>
      </c>
      <c r="B1630" s="139" t="s">
        <v>1351</v>
      </c>
      <c r="C1630" s="139" t="s">
        <v>1449</v>
      </c>
      <c r="D1630" s="139" t="s">
        <v>1450</v>
      </c>
      <c r="E1630" s="139" t="s">
        <v>1423</v>
      </c>
      <c r="F1630" s="139" t="s">
        <v>1402</v>
      </c>
      <c r="G1630" s="140">
        <v>-1036165.61</v>
      </c>
      <c r="J1630" s="149"/>
      <c r="K1630" s="149"/>
    </row>
    <row r="1631" spans="1:11" hidden="1" x14ac:dyDescent="0.2">
      <c r="A1631" s="139" t="s">
        <v>962</v>
      </c>
      <c r="B1631" s="139" t="s">
        <v>1351</v>
      </c>
      <c r="C1631" s="139" t="s">
        <v>1401</v>
      </c>
      <c r="D1631" s="139" t="s">
        <v>1509</v>
      </c>
      <c r="E1631" s="139" t="s">
        <v>1423</v>
      </c>
      <c r="F1631" s="139" t="s">
        <v>1402</v>
      </c>
      <c r="G1631" s="140">
        <v>-114572.72</v>
      </c>
      <c r="J1631" s="149"/>
      <c r="K1631" s="149"/>
    </row>
    <row r="1632" spans="1:11" hidden="1" x14ac:dyDescent="0.2">
      <c r="A1632" s="139" t="s">
        <v>962</v>
      </c>
      <c r="B1632" s="139" t="s">
        <v>1351</v>
      </c>
      <c r="C1632" s="139" t="s">
        <v>1397</v>
      </c>
      <c r="D1632" s="139" t="s">
        <v>1398</v>
      </c>
      <c r="E1632" s="139" t="s">
        <v>1424</v>
      </c>
      <c r="F1632" s="139" t="s">
        <v>1400</v>
      </c>
      <c r="G1632" s="140">
        <v>-88855.039999999994</v>
      </c>
      <c r="H1632" s="162">
        <v>17</v>
      </c>
      <c r="J1632" s="149"/>
      <c r="K1632" s="149"/>
    </row>
    <row r="1633" spans="1:11" hidden="1" x14ac:dyDescent="0.2">
      <c r="A1633" s="139" t="s">
        <v>962</v>
      </c>
      <c r="B1633" s="139" t="s">
        <v>1351</v>
      </c>
      <c r="C1633" s="139" t="s">
        <v>1401</v>
      </c>
      <c r="D1633" s="139" t="s">
        <v>1509</v>
      </c>
      <c r="E1633" s="139" t="s">
        <v>1424</v>
      </c>
      <c r="F1633" s="139" t="s">
        <v>1402</v>
      </c>
      <c r="G1633" s="140">
        <v>-282425.46999999997</v>
      </c>
      <c r="J1633" s="149"/>
      <c r="K1633" s="149"/>
    </row>
    <row r="1634" spans="1:11" hidden="1" x14ac:dyDescent="0.2">
      <c r="A1634" s="139" t="s">
        <v>964</v>
      </c>
      <c r="B1634" s="139" t="s">
        <v>1351</v>
      </c>
      <c r="C1634" s="139" t="s">
        <v>1401</v>
      </c>
      <c r="D1634" s="139" t="s">
        <v>1509</v>
      </c>
      <c r="E1634" s="139" t="s">
        <v>1425</v>
      </c>
      <c r="F1634" s="139" t="s">
        <v>1402</v>
      </c>
      <c r="G1634" s="140">
        <v>-1189893</v>
      </c>
      <c r="J1634" s="149"/>
      <c r="K1634" s="149"/>
    </row>
    <row r="1635" spans="1:11" hidden="1" x14ac:dyDescent="0.2">
      <c r="A1635" s="139" t="s">
        <v>964</v>
      </c>
      <c r="B1635" s="139" t="s">
        <v>1351</v>
      </c>
      <c r="C1635" s="139" t="s">
        <v>1397</v>
      </c>
      <c r="D1635" s="139" t="s">
        <v>1398</v>
      </c>
      <c r="E1635" s="139" t="s">
        <v>1427</v>
      </c>
      <c r="F1635" s="139" t="s">
        <v>1400</v>
      </c>
      <c r="G1635" s="140">
        <v>-5711.09</v>
      </c>
      <c r="H1635" s="162">
        <v>17</v>
      </c>
      <c r="J1635" s="149"/>
      <c r="K1635" s="149"/>
    </row>
    <row r="1636" spans="1:11" hidden="1" x14ac:dyDescent="0.2">
      <c r="A1636" s="139" t="s">
        <v>1118</v>
      </c>
      <c r="B1636" s="139" t="s">
        <v>1351</v>
      </c>
      <c r="C1636" s="139" t="s">
        <v>1397</v>
      </c>
      <c r="D1636" s="139" t="s">
        <v>1398</v>
      </c>
      <c r="E1636" s="139" t="s">
        <v>1428</v>
      </c>
      <c r="F1636" s="139" t="s">
        <v>1400</v>
      </c>
      <c r="G1636" s="140">
        <v>-611005</v>
      </c>
      <c r="H1636" s="162">
        <v>17</v>
      </c>
      <c r="J1636" s="149"/>
      <c r="K1636" s="149"/>
    </row>
    <row r="1637" spans="1:11" hidden="1" x14ac:dyDescent="0.2">
      <c r="A1637" s="139" t="s">
        <v>1118</v>
      </c>
      <c r="B1637" s="139" t="s">
        <v>1351</v>
      </c>
      <c r="C1637" s="139" t="s">
        <v>1397</v>
      </c>
      <c r="D1637" s="139" t="s">
        <v>1429</v>
      </c>
      <c r="E1637" s="139" t="s">
        <v>1428</v>
      </c>
      <c r="F1637" s="139" t="s">
        <v>1400</v>
      </c>
      <c r="G1637" s="140">
        <v>-825715</v>
      </c>
      <c r="H1637" s="162">
        <v>17</v>
      </c>
      <c r="J1637" s="149"/>
      <c r="K1637" s="149"/>
    </row>
    <row r="1638" spans="1:11" hidden="1" x14ac:dyDescent="0.2">
      <c r="A1638" s="139" t="s">
        <v>1118</v>
      </c>
      <c r="B1638" s="139" t="s">
        <v>1351</v>
      </c>
      <c r="C1638" s="139" t="s">
        <v>1449</v>
      </c>
      <c r="D1638" s="139" t="s">
        <v>1450</v>
      </c>
      <c r="E1638" s="139" t="s">
        <v>1428</v>
      </c>
      <c r="F1638" s="139" t="s">
        <v>1402</v>
      </c>
      <c r="G1638" s="140">
        <v>-21775369.23</v>
      </c>
      <c r="J1638" s="149"/>
      <c r="K1638" s="149"/>
    </row>
    <row r="1639" spans="1:11" hidden="1" x14ac:dyDescent="0.2">
      <c r="A1639" s="139" t="s">
        <v>1118</v>
      </c>
      <c r="B1639" s="139" t="s">
        <v>1351</v>
      </c>
      <c r="C1639" s="139" t="s">
        <v>1521</v>
      </c>
      <c r="D1639" s="139" t="s">
        <v>1509</v>
      </c>
      <c r="E1639" s="139" t="s">
        <v>1428</v>
      </c>
      <c r="F1639" s="139" t="s">
        <v>1407</v>
      </c>
      <c r="G1639" s="140">
        <v>-53800</v>
      </c>
      <c r="J1639" s="149"/>
      <c r="K1639" s="149"/>
    </row>
    <row r="1640" spans="1:11" hidden="1" x14ac:dyDescent="0.2">
      <c r="A1640" s="139" t="s">
        <v>1118</v>
      </c>
      <c r="B1640" s="139" t="s">
        <v>1351</v>
      </c>
      <c r="C1640" s="139" t="s">
        <v>1501</v>
      </c>
      <c r="D1640" s="139" t="s">
        <v>1509</v>
      </c>
      <c r="E1640" s="139" t="s">
        <v>1428</v>
      </c>
      <c r="F1640" s="139" t="s">
        <v>1407</v>
      </c>
      <c r="G1640" s="140">
        <v>-520000</v>
      </c>
      <c r="J1640" s="149"/>
      <c r="K1640" s="149"/>
    </row>
    <row r="1641" spans="1:11" hidden="1" x14ac:dyDescent="0.2">
      <c r="A1641" s="139" t="s">
        <v>1118</v>
      </c>
      <c r="B1641" s="139" t="s">
        <v>1351</v>
      </c>
      <c r="C1641" s="139" t="s">
        <v>1513</v>
      </c>
      <c r="D1641" s="139" t="s">
        <v>1509</v>
      </c>
      <c r="E1641" s="139" t="s">
        <v>1428</v>
      </c>
      <c r="F1641" s="139" t="s">
        <v>1407</v>
      </c>
      <c r="G1641" s="140">
        <v>-24600</v>
      </c>
      <c r="J1641" s="149"/>
      <c r="K1641" s="149"/>
    </row>
    <row r="1642" spans="1:11" x14ac:dyDescent="0.2">
      <c r="A1642" s="139" t="s">
        <v>1118</v>
      </c>
      <c r="B1642" s="139" t="s">
        <v>1351</v>
      </c>
      <c r="C1642" s="139" t="s">
        <v>1397</v>
      </c>
      <c r="D1642" s="139" t="s">
        <v>1398</v>
      </c>
      <c r="E1642" s="139" t="s">
        <v>1431</v>
      </c>
      <c r="F1642" s="139" t="s">
        <v>1400</v>
      </c>
      <c r="G1642" s="140">
        <v>-3235</v>
      </c>
      <c r="H1642" s="162">
        <v>17</v>
      </c>
      <c r="J1642" s="149"/>
      <c r="K1642" s="149"/>
    </row>
    <row r="1643" spans="1:11" x14ac:dyDescent="0.2">
      <c r="A1643" s="139" t="s">
        <v>1118</v>
      </c>
      <c r="B1643" s="139" t="s">
        <v>1351</v>
      </c>
      <c r="C1643" s="139" t="s">
        <v>1401</v>
      </c>
      <c r="D1643" s="139" t="s">
        <v>1509</v>
      </c>
      <c r="E1643" s="139" t="s">
        <v>1431</v>
      </c>
      <c r="F1643" s="139" t="s">
        <v>1402</v>
      </c>
      <c r="G1643" s="140">
        <v>-38095.199999999997</v>
      </c>
      <c r="J1643" s="149"/>
      <c r="K1643" s="149"/>
    </row>
    <row r="1644" spans="1:11" x14ac:dyDescent="0.2">
      <c r="A1644" s="139" t="s">
        <v>1118</v>
      </c>
      <c r="B1644" s="139" t="s">
        <v>1351</v>
      </c>
      <c r="C1644" s="139" t="s">
        <v>1397</v>
      </c>
      <c r="D1644" s="139" t="s">
        <v>1398</v>
      </c>
      <c r="E1644" s="139" t="s">
        <v>1465</v>
      </c>
      <c r="F1644" s="139" t="s">
        <v>1400</v>
      </c>
      <c r="G1644" s="140">
        <v>-35882</v>
      </c>
      <c r="H1644" s="162">
        <v>17</v>
      </c>
      <c r="J1644" s="149"/>
      <c r="K1644" s="149"/>
    </row>
    <row r="1645" spans="1:11" x14ac:dyDescent="0.2">
      <c r="A1645" s="139" t="s">
        <v>1118</v>
      </c>
      <c r="B1645" s="139" t="s">
        <v>1351</v>
      </c>
      <c r="C1645" s="139" t="s">
        <v>1397</v>
      </c>
      <c r="D1645" s="139" t="s">
        <v>1398</v>
      </c>
      <c r="E1645" s="139" t="s">
        <v>1432</v>
      </c>
      <c r="F1645" s="139" t="s">
        <v>1400</v>
      </c>
      <c r="G1645" s="140">
        <v>-498572</v>
      </c>
      <c r="H1645" s="162">
        <v>17</v>
      </c>
      <c r="J1645" s="149"/>
      <c r="K1645" s="149"/>
    </row>
    <row r="1646" spans="1:11" x14ac:dyDescent="0.2">
      <c r="A1646" s="139" t="s">
        <v>1118</v>
      </c>
      <c r="B1646" s="139" t="s">
        <v>1351</v>
      </c>
      <c r="C1646" s="139" t="s">
        <v>1449</v>
      </c>
      <c r="D1646" s="139" t="s">
        <v>1450</v>
      </c>
      <c r="E1646" s="139" t="s">
        <v>1432</v>
      </c>
      <c r="F1646" s="139" t="s">
        <v>1402</v>
      </c>
      <c r="G1646" s="140">
        <v>-373763</v>
      </c>
      <c r="J1646" s="149"/>
      <c r="K1646" s="149"/>
    </row>
    <row r="1647" spans="1:11" x14ac:dyDescent="0.2">
      <c r="A1647" s="139" t="s">
        <v>1118</v>
      </c>
      <c r="B1647" s="139" t="s">
        <v>1351</v>
      </c>
      <c r="C1647" s="139" t="s">
        <v>1449</v>
      </c>
      <c r="D1647" s="139" t="s">
        <v>1457</v>
      </c>
      <c r="E1647" s="139" t="s">
        <v>1432</v>
      </c>
      <c r="F1647" s="139" t="s">
        <v>1402</v>
      </c>
      <c r="G1647" s="140">
        <v>-420206.71</v>
      </c>
      <c r="J1647" s="149"/>
      <c r="K1647" s="149"/>
    </row>
    <row r="1648" spans="1:11" x14ac:dyDescent="0.2">
      <c r="A1648" s="139" t="s">
        <v>1118</v>
      </c>
      <c r="B1648" s="139" t="s">
        <v>1351</v>
      </c>
      <c r="C1648" s="139" t="s">
        <v>1401</v>
      </c>
      <c r="D1648" s="139" t="s">
        <v>1509</v>
      </c>
      <c r="E1648" s="139" t="s">
        <v>1432</v>
      </c>
      <c r="F1648" s="139" t="s">
        <v>1402</v>
      </c>
      <c r="G1648" s="140">
        <v>-59950</v>
      </c>
      <c r="J1648" s="149"/>
      <c r="K1648" s="149"/>
    </row>
    <row r="1649" spans="1:11" x14ac:dyDescent="0.2">
      <c r="A1649" s="139" t="s">
        <v>1118</v>
      </c>
      <c r="B1649" s="139" t="s">
        <v>1351</v>
      </c>
      <c r="C1649" s="139" t="s">
        <v>1401</v>
      </c>
      <c r="D1649" s="139" t="s">
        <v>1499</v>
      </c>
      <c r="E1649" s="139" t="s">
        <v>1432</v>
      </c>
      <c r="F1649" s="139" t="s">
        <v>1402</v>
      </c>
      <c r="G1649" s="140">
        <v>-35072.879999999997</v>
      </c>
      <c r="J1649" s="149"/>
      <c r="K1649" s="149"/>
    </row>
    <row r="1650" spans="1:11" x14ac:dyDescent="0.2">
      <c r="A1650" s="139" t="s">
        <v>1118</v>
      </c>
      <c r="B1650" s="139" t="s">
        <v>1351</v>
      </c>
      <c r="C1650" s="139" t="s">
        <v>1449</v>
      </c>
      <c r="D1650" s="139" t="s">
        <v>1450</v>
      </c>
      <c r="E1650" s="139" t="s">
        <v>1434</v>
      </c>
      <c r="F1650" s="139" t="s">
        <v>1402</v>
      </c>
      <c r="G1650" s="140">
        <v>-93547</v>
      </c>
      <c r="J1650" s="149"/>
      <c r="K1650" s="149"/>
    </row>
    <row r="1651" spans="1:11" ht="21" hidden="1" x14ac:dyDescent="0.2">
      <c r="A1651" s="139" t="s">
        <v>196</v>
      </c>
      <c r="B1651" s="139" t="s">
        <v>1384</v>
      </c>
      <c r="C1651" s="139" t="s">
        <v>1397</v>
      </c>
      <c r="D1651" s="139" t="s">
        <v>1398</v>
      </c>
      <c r="E1651" s="139" t="s">
        <v>1399</v>
      </c>
      <c r="F1651" s="139" t="s">
        <v>1400</v>
      </c>
      <c r="G1651" s="140">
        <v>-558048.85</v>
      </c>
      <c r="H1651" s="162">
        <v>17</v>
      </c>
      <c r="J1651" s="149"/>
      <c r="K1651" s="149"/>
    </row>
    <row r="1652" spans="1:11" ht="21" hidden="1" x14ac:dyDescent="0.2">
      <c r="A1652" s="139" t="s">
        <v>196</v>
      </c>
      <c r="B1652" s="139" t="s">
        <v>1384</v>
      </c>
      <c r="C1652" s="139" t="s">
        <v>1453</v>
      </c>
      <c r="D1652" s="139" t="s">
        <v>1454</v>
      </c>
      <c r="E1652" s="139" t="s">
        <v>1399</v>
      </c>
      <c r="F1652" s="139" t="s">
        <v>1407</v>
      </c>
      <c r="G1652" s="140">
        <v>-434129.86</v>
      </c>
      <c r="J1652" s="149"/>
      <c r="K1652" s="149"/>
    </row>
    <row r="1653" spans="1:11" ht="21" hidden="1" x14ac:dyDescent="0.2">
      <c r="A1653" s="139" t="s">
        <v>196</v>
      </c>
      <c r="B1653" s="139" t="s">
        <v>1384</v>
      </c>
      <c r="C1653" s="139" t="s">
        <v>1449</v>
      </c>
      <c r="D1653" s="139" t="s">
        <v>1450</v>
      </c>
      <c r="E1653" s="139" t="s">
        <v>1399</v>
      </c>
      <c r="F1653" s="139" t="s">
        <v>1402</v>
      </c>
      <c r="G1653" s="140">
        <v>-105534979.27</v>
      </c>
      <c r="J1653" s="149"/>
      <c r="K1653" s="149"/>
    </row>
    <row r="1654" spans="1:11" ht="21" hidden="1" x14ac:dyDescent="0.2">
      <c r="A1654" s="139" t="s">
        <v>196</v>
      </c>
      <c r="B1654" s="139" t="s">
        <v>1384</v>
      </c>
      <c r="C1654" s="139" t="s">
        <v>1401</v>
      </c>
      <c r="D1654" s="139" t="s">
        <v>1509</v>
      </c>
      <c r="E1654" s="139" t="s">
        <v>1399</v>
      </c>
      <c r="F1654" s="139" t="s">
        <v>1402</v>
      </c>
      <c r="G1654" s="140">
        <v>-379310.06</v>
      </c>
      <c r="J1654" s="149"/>
      <c r="K1654" s="149"/>
    </row>
    <row r="1655" spans="1:11" ht="21" hidden="1" x14ac:dyDescent="0.2">
      <c r="A1655" s="139" t="s">
        <v>196</v>
      </c>
      <c r="B1655" s="139" t="s">
        <v>1384</v>
      </c>
      <c r="C1655" s="139" t="s">
        <v>1452</v>
      </c>
      <c r="D1655" s="139" t="s">
        <v>1510</v>
      </c>
      <c r="E1655" s="139" t="s">
        <v>1399</v>
      </c>
      <c r="F1655" s="139" t="s">
        <v>1407</v>
      </c>
      <c r="G1655" s="140">
        <v>-4841128.82</v>
      </c>
      <c r="J1655" s="149"/>
      <c r="K1655" s="149"/>
    </row>
    <row r="1656" spans="1:11" ht="21" hidden="1" x14ac:dyDescent="0.2">
      <c r="A1656" s="139" t="s">
        <v>196</v>
      </c>
      <c r="B1656" s="139" t="s">
        <v>1384</v>
      </c>
      <c r="C1656" s="139" t="s">
        <v>1511</v>
      </c>
      <c r="D1656" s="139" t="s">
        <v>1512</v>
      </c>
      <c r="E1656" s="139" t="s">
        <v>1399</v>
      </c>
      <c r="F1656" s="139" t="s">
        <v>1407</v>
      </c>
      <c r="G1656" s="140">
        <v>-34681.879999999997</v>
      </c>
      <c r="J1656" s="149"/>
      <c r="K1656" s="149"/>
    </row>
    <row r="1657" spans="1:11" ht="21" hidden="1" x14ac:dyDescent="0.2">
      <c r="A1657" s="139" t="s">
        <v>196</v>
      </c>
      <c r="B1657" s="139" t="s">
        <v>1384</v>
      </c>
      <c r="C1657" s="139" t="s">
        <v>1397</v>
      </c>
      <c r="D1657" s="139" t="s">
        <v>1398</v>
      </c>
      <c r="E1657" s="139" t="s">
        <v>1404</v>
      </c>
      <c r="F1657" s="139" t="s">
        <v>1400</v>
      </c>
      <c r="G1657" s="140">
        <v>-3500</v>
      </c>
      <c r="H1657" s="162">
        <v>17</v>
      </c>
      <c r="J1657" s="149"/>
      <c r="K1657" s="149"/>
    </row>
    <row r="1658" spans="1:11" ht="21" hidden="1" x14ac:dyDescent="0.2">
      <c r="A1658" s="139" t="s">
        <v>196</v>
      </c>
      <c r="B1658" s="139" t="s">
        <v>1384</v>
      </c>
      <c r="C1658" s="139" t="s">
        <v>1401</v>
      </c>
      <c r="D1658" s="139" t="s">
        <v>1509</v>
      </c>
      <c r="E1658" s="139" t="s">
        <v>1404</v>
      </c>
      <c r="F1658" s="139" t="s">
        <v>1402</v>
      </c>
      <c r="G1658" s="140">
        <v>-4500</v>
      </c>
      <c r="J1658" s="149"/>
      <c r="K1658" s="149"/>
    </row>
    <row r="1659" spans="1:11" ht="21" hidden="1" x14ac:dyDescent="0.2">
      <c r="A1659" s="139" t="s">
        <v>201</v>
      </c>
      <c r="B1659" s="139" t="s">
        <v>1384</v>
      </c>
      <c r="C1659" s="139" t="s">
        <v>1397</v>
      </c>
      <c r="D1659" s="139" t="s">
        <v>1398</v>
      </c>
      <c r="E1659" s="139" t="s">
        <v>1408</v>
      </c>
      <c r="F1659" s="139" t="s">
        <v>1400</v>
      </c>
      <c r="G1659" s="140">
        <v>-167241.17000000001</v>
      </c>
      <c r="H1659" s="162">
        <v>17</v>
      </c>
      <c r="J1659" s="149"/>
      <c r="K1659" s="149"/>
    </row>
    <row r="1660" spans="1:11" ht="21" hidden="1" x14ac:dyDescent="0.2">
      <c r="A1660" s="139" t="s">
        <v>201</v>
      </c>
      <c r="B1660" s="139" t="s">
        <v>1384</v>
      </c>
      <c r="C1660" s="139" t="s">
        <v>1453</v>
      </c>
      <c r="D1660" s="139" t="s">
        <v>1454</v>
      </c>
      <c r="E1660" s="139" t="s">
        <v>1408</v>
      </c>
      <c r="F1660" s="139" t="s">
        <v>1407</v>
      </c>
      <c r="G1660" s="140">
        <v>-130758.26</v>
      </c>
      <c r="J1660" s="149"/>
      <c r="K1660" s="149"/>
    </row>
    <row r="1661" spans="1:11" ht="21" hidden="1" x14ac:dyDescent="0.2">
      <c r="A1661" s="139" t="s">
        <v>201</v>
      </c>
      <c r="B1661" s="139" t="s">
        <v>1384</v>
      </c>
      <c r="C1661" s="139" t="s">
        <v>1449</v>
      </c>
      <c r="D1661" s="139" t="s">
        <v>1450</v>
      </c>
      <c r="E1661" s="139" t="s">
        <v>1408</v>
      </c>
      <c r="F1661" s="139" t="s">
        <v>1402</v>
      </c>
      <c r="G1661" s="140">
        <v>-31449046.670000002</v>
      </c>
      <c r="J1661" s="149"/>
      <c r="K1661" s="149"/>
    </row>
    <row r="1662" spans="1:11" ht="21" hidden="1" x14ac:dyDescent="0.2">
      <c r="A1662" s="139" t="s">
        <v>201</v>
      </c>
      <c r="B1662" s="139" t="s">
        <v>1384</v>
      </c>
      <c r="C1662" s="139" t="s">
        <v>1401</v>
      </c>
      <c r="D1662" s="139" t="s">
        <v>1509</v>
      </c>
      <c r="E1662" s="139" t="s">
        <v>1408</v>
      </c>
      <c r="F1662" s="139" t="s">
        <v>1402</v>
      </c>
      <c r="G1662" s="140">
        <v>-239953.6</v>
      </c>
      <c r="J1662" s="149"/>
      <c r="K1662" s="149"/>
    </row>
    <row r="1663" spans="1:11" ht="21" hidden="1" x14ac:dyDescent="0.2">
      <c r="A1663" s="139" t="s">
        <v>201</v>
      </c>
      <c r="B1663" s="139" t="s">
        <v>1384</v>
      </c>
      <c r="C1663" s="139" t="s">
        <v>1452</v>
      </c>
      <c r="D1663" s="139" t="s">
        <v>1510</v>
      </c>
      <c r="E1663" s="139" t="s">
        <v>1408</v>
      </c>
      <c r="F1663" s="139" t="s">
        <v>1407</v>
      </c>
      <c r="G1663" s="140">
        <v>-1447120.94</v>
      </c>
      <c r="J1663" s="149"/>
      <c r="K1663" s="149"/>
    </row>
    <row r="1664" spans="1:11" ht="21" hidden="1" x14ac:dyDescent="0.2">
      <c r="A1664" s="139" t="s">
        <v>201</v>
      </c>
      <c r="B1664" s="139" t="s">
        <v>1384</v>
      </c>
      <c r="C1664" s="139" t="s">
        <v>1511</v>
      </c>
      <c r="D1664" s="139" t="s">
        <v>1512</v>
      </c>
      <c r="E1664" s="139" t="s">
        <v>1408</v>
      </c>
      <c r="F1664" s="139" t="s">
        <v>1407</v>
      </c>
      <c r="G1664" s="140">
        <v>-10685.74</v>
      </c>
      <c r="J1664" s="149"/>
      <c r="K1664" s="149"/>
    </row>
    <row r="1665" spans="1:11" ht="21" hidden="1" x14ac:dyDescent="0.2">
      <c r="A1665" s="139" t="s">
        <v>196</v>
      </c>
      <c r="B1665" s="139" t="s">
        <v>1384</v>
      </c>
      <c r="C1665" s="139" t="s">
        <v>1401</v>
      </c>
      <c r="D1665" s="139" t="s">
        <v>1509</v>
      </c>
      <c r="E1665" s="139" t="s">
        <v>1409</v>
      </c>
      <c r="F1665" s="139" t="s">
        <v>1402</v>
      </c>
      <c r="G1665" s="140">
        <v>-1494201.69</v>
      </c>
      <c r="J1665" s="149"/>
      <c r="K1665" s="149"/>
    </row>
    <row r="1666" spans="1:11" ht="21" hidden="1" x14ac:dyDescent="0.2">
      <c r="A1666" s="139" t="s">
        <v>196</v>
      </c>
      <c r="B1666" s="139" t="s">
        <v>1384</v>
      </c>
      <c r="C1666" s="139" t="s">
        <v>1403</v>
      </c>
      <c r="D1666" s="139" t="s">
        <v>1509</v>
      </c>
      <c r="E1666" s="139" t="s">
        <v>1409</v>
      </c>
      <c r="F1666" s="139" t="s">
        <v>1402</v>
      </c>
      <c r="G1666" s="140">
        <v>-155670.14000000001</v>
      </c>
      <c r="J1666" s="149"/>
      <c r="K1666" s="149"/>
    </row>
    <row r="1667" spans="1:11" ht="21" hidden="1" x14ac:dyDescent="0.2">
      <c r="A1667" s="139" t="s">
        <v>1112</v>
      </c>
      <c r="B1667" s="139" t="s">
        <v>1384</v>
      </c>
      <c r="C1667" s="139" t="s">
        <v>1397</v>
      </c>
      <c r="D1667" s="139" t="s">
        <v>1398</v>
      </c>
      <c r="E1667" s="139" t="s">
        <v>1410</v>
      </c>
      <c r="F1667" s="139" t="s">
        <v>1400</v>
      </c>
      <c r="G1667" s="140">
        <v>-1256.94</v>
      </c>
      <c r="H1667" s="162">
        <v>17</v>
      </c>
      <c r="J1667" s="149"/>
      <c r="K1667" s="149"/>
    </row>
    <row r="1668" spans="1:11" ht="21" hidden="1" x14ac:dyDescent="0.2">
      <c r="A1668" s="139" t="s">
        <v>1112</v>
      </c>
      <c r="B1668" s="139" t="s">
        <v>1384</v>
      </c>
      <c r="C1668" s="139" t="s">
        <v>1401</v>
      </c>
      <c r="D1668" s="139" t="s">
        <v>1509</v>
      </c>
      <c r="E1668" s="139" t="s">
        <v>1410</v>
      </c>
      <c r="F1668" s="139" t="s">
        <v>1402</v>
      </c>
      <c r="G1668" s="140">
        <v>-40320.300000000003</v>
      </c>
      <c r="J1668" s="149"/>
      <c r="K1668" s="149"/>
    </row>
    <row r="1669" spans="1:11" ht="21" hidden="1" x14ac:dyDescent="0.2">
      <c r="A1669" s="139" t="s">
        <v>1114</v>
      </c>
      <c r="B1669" s="139" t="s">
        <v>1384</v>
      </c>
      <c r="C1669" s="139" t="s">
        <v>1397</v>
      </c>
      <c r="D1669" s="139" t="s">
        <v>1398</v>
      </c>
      <c r="E1669" s="139" t="s">
        <v>1411</v>
      </c>
      <c r="F1669" s="139" t="s">
        <v>1400</v>
      </c>
      <c r="G1669" s="140">
        <v>-289290.74</v>
      </c>
      <c r="H1669" s="162">
        <v>17</v>
      </c>
      <c r="J1669" s="149"/>
      <c r="K1669" s="149"/>
    </row>
    <row r="1670" spans="1:11" ht="21" hidden="1" x14ac:dyDescent="0.2">
      <c r="A1670" s="139" t="s">
        <v>1114</v>
      </c>
      <c r="B1670" s="139" t="s">
        <v>1384</v>
      </c>
      <c r="C1670" s="139" t="s">
        <v>1397</v>
      </c>
      <c r="D1670" s="139" t="s">
        <v>1412</v>
      </c>
      <c r="E1670" s="139" t="s">
        <v>1411</v>
      </c>
      <c r="F1670" s="139" t="s">
        <v>1400</v>
      </c>
      <c r="G1670" s="140">
        <v>-4496.46</v>
      </c>
      <c r="H1670" s="162">
        <v>17</v>
      </c>
      <c r="J1670" s="149"/>
      <c r="K1670" s="149"/>
    </row>
    <row r="1671" spans="1:11" ht="21" hidden="1" x14ac:dyDescent="0.2">
      <c r="A1671" s="139" t="s">
        <v>1114</v>
      </c>
      <c r="B1671" s="139" t="s">
        <v>1384</v>
      </c>
      <c r="C1671" s="139" t="s">
        <v>1401</v>
      </c>
      <c r="D1671" s="139" t="s">
        <v>1509</v>
      </c>
      <c r="E1671" s="139" t="s">
        <v>1411</v>
      </c>
      <c r="F1671" s="139" t="s">
        <v>1402</v>
      </c>
      <c r="G1671" s="140">
        <v>-3772094.57</v>
      </c>
      <c r="J1671" s="149"/>
      <c r="K1671" s="149"/>
    </row>
    <row r="1672" spans="1:11" ht="21" hidden="1" x14ac:dyDescent="0.2">
      <c r="A1672" s="139" t="s">
        <v>1114</v>
      </c>
      <c r="B1672" s="139" t="s">
        <v>1384</v>
      </c>
      <c r="C1672" s="139" t="s">
        <v>1403</v>
      </c>
      <c r="D1672" s="139" t="s">
        <v>1509</v>
      </c>
      <c r="E1672" s="139" t="s">
        <v>1411</v>
      </c>
      <c r="F1672" s="139" t="s">
        <v>1402</v>
      </c>
      <c r="G1672" s="140">
        <v>-56383.56</v>
      </c>
      <c r="J1672" s="149"/>
      <c r="K1672" s="149"/>
    </row>
    <row r="1673" spans="1:11" ht="21" hidden="1" x14ac:dyDescent="0.2">
      <c r="A1673" s="139" t="s">
        <v>1116</v>
      </c>
      <c r="B1673" s="139" t="s">
        <v>1384</v>
      </c>
      <c r="C1673" s="139" t="s">
        <v>1397</v>
      </c>
      <c r="D1673" s="139" t="s">
        <v>1398</v>
      </c>
      <c r="E1673" s="139" t="s">
        <v>1414</v>
      </c>
      <c r="F1673" s="139" t="s">
        <v>1400</v>
      </c>
      <c r="G1673" s="140">
        <v>-3800</v>
      </c>
      <c r="H1673" s="162">
        <v>17</v>
      </c>
      <c r="J1673" s="149"/>
      <c r="K1673" s="149"/>
    </row>
    <row r="1674" spans="1:11" ht="21" hidden="1" x14ac:dyDescent="0.2">
      <c r="A1674" s="139" t="s">
        <v>1116</v>
      </c>
      <c r="B1674" s="139" t="s">
        <v>1384</v>
      </c>
      <c r="C1674" s="139" t="s">
        <v>1401</v>
      </c>
      <c r="D1674" s="139" t="s">
        <v>1509</v>
      </c>
      <c r="E1674" s="139" t="s">
        <v>1414</v>
      </c>
      <c r="F1674" s="139" t="s">
        <v>1402</v>
      </c>
      <c r="G1674" s="140">
        <v>-703038.18</v>
      </c>
      <c r="J1674" s="149"/>
      <c r="K1674" s="149"/>
    </row>
    <row r="1675" spans="1:11" ht="21" hidden="1" x14ac:dyDescent="0.2">
      <c r="A1675" s="139" t="s">
        <v>1117</v>
      </c>
      <c r="B1675" s="139" t="s">
        <v>1384</v>
      </c>
      <c r="C1675" s="139" t="s">
        <v>1397</v>
      </c>
      <c r="D1675" s="139" t="s">
        <v>1398</v>
      </c>
      <c r="E1675" s="139" t="s">
        <v>1415</v>
      </c>
      <c r="F1675" s="139" t="s">
        <v>1400</v>
      </c>
      <c r="G1675" s="140">
        <v>-204583.53</v>
      </c>
      <c r="H1675" s="162">
        <v>17</v>
      </c>
      <c r="J1675" s="149"/>
      <c r="K1675" s="149"/>
    </row>
    <row r="1676" spans="1:11" ht="21" hidden="1" x14ac:dyDescent="0.2">
      <c r="A1676" s="139" t="s">
        <v>1117</v>
      </c>
      <c r="B1676" s="139" t="s">
        <v>1384</v>
      </c>
      <c r="C1676" s="139" t="s">
        <v>1416</v>
      </c>
      <c r="D1676" s="139" t="s">
        <v>1417</v>
      </c>
      <c r="E1676" s="139" t="s">
        <v>1415</v>
      </c>
      <c r="F1676" s="139" t="s">
        <v>1402</v>
      </c>
      <c r="G1676" s="140">
        <v>-648037.5</v>
      </c>
      <c r="J1676" s="149"/>
      <c r="K1676" s="149"/>
    </row>
    <row r="1677" spans="1:11" ht="21" hidden="1" x14ac:dyDescent="0.2">
      <c r="A1677" s="139" t="s">
        <v>1117</v>
      </c>
      <c r="B1677" s="139" t="s">
        <v>1384</v>
      </c>
      <c r="C1677" s="139" t="s">
        <v>1401</v>
      </c>
      <c r="D1677" s="139" t="s">
        <v>1418</v>
      </c>
      <c r="E1677" s="139" t="s">
        <v>1415</v>
      </c>
      <c r="F1677" s="139" t="s">
        <v>1402</v>
      </c>
      <c r="G1677" s="140">
        <v>-432025</v>
      </c>
      <c r="J1677" s="149"/>
      <c r="K1677" s="149"/>
    </row>
    <row r="1678" spans="1:11" ht="21" hidden="1" x14ac:dyDescent="0.2">
      <c r="A1678" s="139" t="s">
        <v>1117</v>
      </c>
      <c r="B1678" s="139" t="s">
        <v>1384</v>
      </c>
      <c r="C1678" s="139" t="s">
        <v>1449</v>
      </c>
      <c r="D1678" s="139" t="s">
        <v>1450</v>
      </c>
      <c r="E1678" s="139" t="s">
        <v>1415</v>
      </c>
      <c r="F1678" s="139" t="s">
        <v>1402</v>
      </c>
      <c r="G1678" s="140">
        <v>-10076.5</v>
      </c>
      <c r="J1678" s="149"/>
      <c r="K1678" s="149"/>
    </row>
    <row r="1679" spans="1:11" ht="21" hidden="1" x14ac:dyDescent="0.2">
      <c r="A1679" s="139" t="s">
        <v>1117</v>
      </c>
      <c r="B1679" s="139" t="s">
        <v>1384</v>
      </c>
      <c r="C1679" s="139" t="s">
        <v>1449</v>
      </c>
      <c r="D1679" s="139" t="s">
        <v>1457</v>
      </c>
      <c r="E1679" s="139" t="s">
        <v>1415</v>
      </c>
      <c r="F1679" s="139" t="s">
        <v>1402</v>
      </c>
      <c r="G1679" s="140">
        <v>-29793.29</v>
      </c>
      <c r="J1679" s="149"/>
      <c r="K1679" s="149"/>
    </row>
    <row r="1680" spans="1:11" ht="21" hidden="1" x14ac:dyDescent="0.2">
      <c r="A1680" s="139" t="s">
        <v>1117</v>
      </c>
      <c r="B1680" s="139" t="s">
        <v>1384</v>
      </c>
      <c r="C1680" s="139" t="s">
        <v>1401</v>
      </c>
      <c r="D1680" s="139" t="s">
        <v>1509</v>
      </c>
      <c r="E1680" s="139" t="s">
        <v>1415</v>
      </c>
      <c r="F1680" s="139" t="s">
        <v>1402</v>
      </c>
      <c r="G1680" s="140">
        <v>-1287771.6200000001</v>
      </c>
      <c r="J1680" s="149"/>
      <c r="K1680" s="149"/>
    </row>
    <row r="1681" spans="1:11" ht="21" hidden="1" x14ac:dyDescent="0.2">
      <c r="A1681" s="139" t="s">
        <v>1117</v>
      </c>
      <c r="B1681" s="139" t="s">
        <v>1384</v>
      </c>
      <c r="C1681" s="139" t="s">
        <v>1401</v>
      </c>
      <c r="D1681" s="139" t="s">
        <v>1499</v>
      </c>
      <c r="E1681" s="139" t="s">
        <v>1415</v>
      </c>
      <c r="F1681" s="139" t="s">
        <v>1402</v>
      </c>
      <c r="G1681" s="140">
        <v>-36597.599999999999</v>
      </c>
      <c r="J1681" s="149"/>
      <c r="K1681" s="149"/>
    </row>
    <row r="1682" spans="1:11" ht="21" hidden="1" x14ac:dyDescent="0.2">
      <c r="A1682" s="139" t="s">
        <v>1117</v>
      </c>
      <c r="B1682" s="139" t="s">
        <v>1384</v>
      </c>
      <c r="C1682" s="139" t="s">
        <v>1401</v>
      </c>
      <c r="D1682" s="139" t="s">
        <v>1509</v>
      </c>
      <c r="E1682" s="139" t="s">
        <v>1419</v>
      </c>
      <c r="F1682" s="139" t="s">
        <v>1402</v>
      </c>
      <c r="G1682" s="140">
        <v>-11395.43</v>
      </c>
      <c r="J1682" s="149"/>
      <c r="K1682" s="149"/>
    </row>
    <row r="1683" spans="1:11" ht="21" hidden="1" x14ac:dyDescent="0.2">
      <c r="A1683" s="139" t="s">
        <v>1117</v>
      </c>
      <c r="B1683" s="139" t="s">
        <v>1384</v>
      </c>
      <c r="C1683" s="139" t="s">
        <v>1401</v>
      </c>
      <c r="D1683" s="139" t="s">
        <v>1499</v>
      </c>
      <c r="E1683" s="139" t="s">
        <v>1419</v>
      </c>
      <c r="F1683" s="139" t="s">
        <v>1402</v>
      </c>
      <c r="G1683" s="140">
        <v>-6875</v>
      </c>
      <c r="J1683" s="149"/>
      <c r="K1683" s="149"/>
    </row>
    <row r="1684" spans="1:11" ht="21" hidden="1" x14ac:dyDescent="0.2">
      <c r="A1684" s="139" t="s">
        <v>962</v>
      </c>
      <c r="B1684" s="139" t="s">
        <v>1384</v>
      </c>
      <c r="C1684" s="139" t="s">
        <v>1449</v>
      </c>
      <c r="D1684" s="139" t="s">
        <v>1450</v>
      </c>
      <c r="E1684" s="139" t="s">
        <v>1423</v>
      </c>
      <c r="F1684" s="139" t="s">
        <v>1402</v>
      </c>
      <c r="G1684" s="140">
        <v>-422368.4</v>
      </c>
      <c r="J1684" s="149"/>
      <c r="K1684" s="149"/>
    </row>
    <row r="1685" spans="1:11" ht="21" hidden="1" x14ac:dyDescent="0.2">
      <c r="A1685" s="139" t="s">
        <v>962</v>
      </c>
      <c r="B1685" s="139" t="s">
        <v>1384</v>
      </c>
      <c r="C1685" s="139" t="s">
        <v>1401</v>
      </c>
      <c r="D1685" s="139" t="s">
        <v>1509</v>
      </c>
      <c r="E1685" s="139" t="s">
        <v>1423</v>
      </c>
      <c r="F1685" s="139" t="s">
        <v>1402</v>
      </c>
      <c r="G1685" s="140">
        <v>-88485.6</v>
      </c>
      <c r="J1685" s="149"/>
      <c r="K1685" s="149"/>
    </row>
    <row r="1686" spans="1:11" ht="21" hidden="1" x14ac:dyDescent="0.2">
      <c r="A1686" s="139" t="s">
        <v>964</v>
      </c>
      <c r="B1686" s="139" t="s">
        <v>1384</v>
      </c>
      <c r="C1686" s="139" t="s">
        <v>1397</v>
      </c>
      <c r="D1686" s="139" t="s">
        <v>1398</v>
      </c>
      <c r="E1686" s="139" t="s">
        <v>1425</v>
      </c>
      <c r="F1686" s="139" t="s">
        <v>1400</v>
      </c>
      <c r="G1686" s="140">
        <v>-248</v>
      </c>
      <c r="H1686" s="162">
        <v>17</v>
      </c>
      <c r="J1686" s="149"/>
      <c r="K1686" s="149"/>
    </row>
    <row r="1687" spans="1:11" ht="21" hidden="1" x14ac:dyDescent="0.2">
      <c r="A1687" s="139" t="s">
        <v>964</v>
      </c>
      <c r="B1687" s="139" t="s">
        <v>1384</v>
      </c>
      <c r="C1687" s="139" t="s">
        <v>1401</v>
      </c>
      <c r="D1687" s="139" t="s">
        <v>1509</v>
      </c>
      <c r="E1687" s="139" t="s">
        <v>1425</v>
      </c>
      <c r="F1687" s="139" t="s">
        <v>1402</v>
      </c>
      <c r="G1687" s="140">
        <v>-414883</v>
      </c>
      <c r="J1687" s="149"/>
      <c r="K1687" s="149"/>
    </row>
    <row r="1688" spans="1:11" ht="21" hidden="1" x14ac:dyDescent="0.2">
      <c r="A1688" s="139" t="s">
        <v>964</v>
      </c>
      <c r="B1688" s="139" t="s">
        <v>1384</v>
      </c>
      <c r="C1688" s="139" t="s">
        <v>1397</v>
      </c>
      <c r="D1688" s="139" t="s">
        <v>1398</v>
      </c>
      <c r="E1688" s="139" t="s">
        <v>1469</v>
      </c>
      <c r="F1688" s="139" t="s">
        <v>1400</v>
      </c>
      <c r="G1688" s="140">
        <v>-326.24</v>
      </c>
      <c r="H1688" s="162">
        <v>17</v>
      </c>
      <c r="J1688" s="149"/>
      <c r="K1688" s="149"/>
    </row>
    <row r="1689" spans="1:11" ht="21" hidden="1" x14ac:dyDescent="0.2">
      <c r="A1689" s="139" t="s">
        <v>964</v>
      </c>
      <c r="B1689" s="139" t="s">
        <v>1384</v>
      </c>
      <c r="C1689" s="139" t="s">
        <v>1397</v>
      </c>
      <c r="D1689" s="139" t="s">
        <v>1398</v>
      </c>
      <c r="E1689" s="139" t="s">
        <v>1427</v>
      </c>
      <c r="F1689" s="139" t="s">
        <v>1400</v>
      </c>
      <c r="G1689" s="140">
        <v>-379.47</v>
      </c>
      <c r="H1689" s="162">
        <v>17</v>
      </c>
      <c r="J1689" s="149"/>
      <c r="K1689" s="149"/>
    </row>
    <row r="1690" spans="1:11" ht="21" hidden="1" x14ac:dyDescent="0.2">
      <c r="A1690" s="139" t="s">
        <v>1118</v>
      </c>
      <c r="B1690" s="139" t="s">
        <v>1384</v>
      </c>
      <c r="C1690" s="139" t="s">
        <v>1455</v>
      </c>
      <c r="D1690" s="139" t="s">
        <v>1456</v>
      </c>
      <c r="E1690" s="139" t="s">
        <v>1428</v>
      </c>
      <c r="F1690" s="139" t="s">
        <v>1407</v>
      </c>
      <c r="G1690" s="140">
        <v>-25000</v>
      </c>
      <c r="J1690" s="149"/>
      <c r="K1690" s="149"/>
    </row>
    <row r="1691" spans="1:11" ht="21" hidden="1" x14ac:dyDescent="0.2">
      <c r="A1691" s="139" t="s">
        <v>1118</v>
      </c>
      <c r="B1691" s="139" t="s">
        <v>1384</v>
      </c>
      <c r="C1691" s="139" t="s">
        <v>1449</v>
      </c>
      <c r="D1691" s="139" t="s">
        <v>1450</v>
      </c>
      <c r="E1691" s="139" t="s">
        <v>1428</v>
      </c>
      <c r="F1691" s="139" t="s">
        <v>1402</v>
      </c>
      <c r="G1691" s="140">
        <v>-7572987.9500000002</v>
      </c>
      <c r="J1691" s="149"/>
      <c r="K1691" s="149"/>
    </row>
    <row r="1692" spans="1:11" ht="21" hidden="1" x14ac:dyDescent="0.2">
      <c r="A1692" s="139" t="s">
        <v>1118</v>
      </c>
      <c r="B1692" s="139" t="s">
        <v>1384</v>
      </c>
      <c r="C1692" s="139" t="s">
        <v>1401</v>
      </c>
      <c r="D1692" s="139" t="s">
        <v>1509</v>
      </c>
      <c r="E1692" s="139" t="s">
        <v>1428</v>
      </c>
      <c r="F1692" s="139" t="s">
        <v>1402</v>
      </c>
      <c r="G1692" s="140">
        <v>-126900</v>
      </c>
      <c r="J1692" s="149"/>
      <c r="K1692" s="149"/>
    </row>
    <row r="1693" spans="1:11" ht="21" hidden="1" x14ac:dyDescent="0.2">
      <c r="A1693" s="139" t="s">
        <v>1118</v>
      </c>
      <c r="B1693" s="139" t="s">
        <v>1384</v>
      </c>
      <c r="C1693" s="139" t="s">
        <v>1513</v>
      </c>
      <c r="D1693" s="139" t="s">
        <v>1509</v>
      </c>
      <c r="E1693" s="139" t="s">
        <v>1428</v>
      </c>
      <c r="F1693" s="139" t="s">
        <v>1407</v>
      </c>
      <c r="G1693" s="140">
        <v>-23200</v>
      </c>
      <c r="J1693" s="149"/>
      <c r="K1693" s="149"/>
    </row>
    <row r="1694" spans="1:11" ht="21" hidden="1" x14ac:dyDescent="0.2">
      <c r="A1694" s="139" t="s">
        <v>1118</v>
      </c>
      <c r="B1694" s="139" t="s">
        <v>1384</v>
      </c>
      <c r="C1694" s="139" t="s">
        <v>1459</v>
      </c>
      <c r="D1694" s="139" t="s">
        <v>1509</v>
      </c>
      <c r="E1694" s="139" t="s">
        <v>1428</v>
      </c>
      <c r="F1694" s="139" t="s">
        <v>1407</v>
      </c>
      <c r="G1694" s="140">
        <v>-312850</v>
      </c>
      <c r="J1694" s="149"/>
      <c r="K1694" s="149"/>
    </row>
    <row r="1695" spans="1:11" ht="21" x14ac:dyDescent="0.2">
      <c r="A1695" s="139" t="s">
        <v>1118</v>
      </c>
      <c r="B1695" s="139" t="s">
        <v>1384</v>
      </c>
      <c r="C1695" s="139" t="s">
        <v>1401</v>
      </c>
      <c r="D1695" s="139" t="s">
        <v>1509</v>
      </c>
      <c r="E1695" s="139" t="s">
        <v>1431</v>
      </c>
      <c r="F1695" s="139" t="s">
        <v>1402</v>
      </c>
      <c r="G1695" s="140">
        <v>-84873.07</v>
      </c>
      <c r="J1695" s="149"/>
      <c r="K1695" s="149"/>
    </row>
    <row r="1696" spans="1:11" ht="21" x14ac:dyDescent="0.2">
      <c r="A1696" s="139" t="s">
        <v>1118</v>
      </c>
      <c r="B1696" s="139" t="s">
        <v>1384</v>
      </c>
      <c r="C1696" s="139" t="s">
        <v>1397</v>
      </c>
      <c r="D1696" s="139" t="s">
        <v>1398</v>
      </c>
      <c r="E1696" s="139" t="s">
        <v>1465</v>
      </c>
      <c r="F1696" s="139" t="s">
        <v>1400</v>
      </c>
      <c r="G1696" s="140">
        <v>-60000</v>
      </c>
      <c r="H1696" s="162">
        <v>17</v>
      </c>
      <c r="J1696" s="149"/>
      <c r="K1696" s="149"/>
    </row>
    <row r="1697" spans="1:11" ht="21" x14ac:dyDescent="0.2">
      <c r="A1697" s="139" t="s">
        <v>1118</v>
      </c>
      <c r="B1697" s="139" t="s">
        <v>1384</v>
      </c>
      <c r="C1697" s="139" t="s">
        <v>1449</v>
      </c>
      <c r="D1697" s="139" t="s">
        <v>1450</v>
      </c>
      <c r="E1697" s="139" t="s">
        <v>1438</v>
      </c>
      <c r="F1697" s="139" t="s">
        <v>1402</v>
      </c>
      <c r="G1697" s="140">
        <v>-43740</v>
      </c>
      <c r="J1697" s="149"/>
      <c r="K1697" s="149"/>
    </row>
    <row r="1698" spans="1:11" ht="21" x14ac:dyDescent="0.2">
      <c r="A1698" s="139" t="s">
        <v>1118</v>
      </c>
      <c r="B1698" s="139" t="s">
        <v>1384</v>
      </c>
      <c r="C1698" s="139" t="s">
        <v>1397</v>
      </c>
      <c r="D1698" s="139" t="s">
        <v>1398</v>
      </c>
      <c r="E1698" s="139" t="s">
        <v>1432</v>
      </c>
      <c r="F1698" s="139" t="s">
        <v>1400</v>
      </c>
      <c r="G1698" s="140">
        <v>-104580</v>
      </c>
      <c r="H1698" s="162">
        <v>17</v>
      </c>
      <c r="J1698" s="149"/>
      <c r="K1698" s="149"/>
    </row>
    <row r="1699" spans="1:11" ht="21" x14ac:dyDescent="0.2">
      <c r="A1699" s="139" t="s">
        <v>1118</v>
      </c>
      <c r="B1699" s="139" t="s">
        <v>1384</v>
      </c>
      <c r="C1699" s="139" t="s">
        <v>1449</v>
      </c>
      <c r="D1699" s="139" t="s">
        <v>1450</v>
      </c>
      <c r="E1699" s="139" t="s">
        <v>1432</v>
      </c>
      <c r="F1699" s="139" t="s">
        <v>1402</v>
      </c>
      <c r="G1699" s="140">
        <v>-1282968</v>
      </c>
      <c r="J1699" s="149"/>
      <c r="K1699" s="149"/>
    </row>
    <row r="1700" spans="1:11" ht="21" x14ac:dyDescent="0.2">
      <c r="A1700" s="139" t="s">
        <v>1118</v>
      </c>
      <c r="B1700" s="139" t="s">
        <v>1384</v>
      </c>
      <c r="C1700" s="139" t="s">
        <v>1449</v>
      </c>
      <c r="D1700" s="139" t="s">
        <v>1457</v>
      </c>
      <c r="E1700" s="139" t="s">
        <v>1432</v>
      </c>
      <c r="F1700" s="139" t="s">
        <v>1402</v>
      </c>
      <c r="G1700" s="140">
        <v>-420206.71</v>
      </c>
      <c r="J1700" s="149"/>
      <c r="K1700" s="149"/>
    </row>
    <row r="1701" spans="1:11" ht="21" x14ac:dyDescent="0.2">
      <c r="A1701" s="139" t="s">
        <v>1118</v>
      </c>
      <c r="B1701" s="139" t="s">
        <v>1384</v>
      </c>
      <c r="C1701" s="139" t="s">
        <v>1401</v>
      </c>
      <c r="D1701" s="139" t="s">
        <v>1509</v>
      </c>
      <c r="E1701" s="139" t="s">
        <v>1432</v>
      </c>
      <c r="F1701" s="139" t="s">
        <v>1402</v>
      </c>
      <c r="G1701" s="140">
        <v>-30000</v>
      </c>
      <c r="J1701" s="149"/>
      <c r="K1701" s="149"/>
    </row>
    <row r="1702" spans="1:11" ht="21" x14ac:dyDescent="0.2">
      <c r="A1702" s="139" t="s">
        <v>1118</v>
      </c>
      <c r="B1702" s="139" t="s">
        <v>1384</v>
      </c>
      <c r="C1702" s="139" t="s">
        <v>1401</v>
      </c>
      <c r="D1702" s="139" t="s">
        <v>1499</v>
      </c>
      <c r="E1702" s="139" t="s">
        <v>1432</v>
      </c>
      <c r="F1702" s="139" t="s">
        <v>1402</v>
      </c>
      <c r="G1702" s="140">
        <v>-19990.900000000001</v>
      </c>
      <c r="J1702" s="149"/>
      <c r="K1702" s="149"/>
    </row>
    <row r="1703" spans="1:11" ht="21" x14ac:dyDescent="0.2">
      <c r="A1703" s="139" t="s">
        <v>1118</v>
      </c>
      <c r="B1703" s="139" t="s">
        <v>1384</v>
      </c>
      <c r="C1703" s="139" t="s">
        <v>1459</v>
      </c>
      <c r="D1703" s="139" t="s">
        <v>1509</v>
      </c>
      <c r="E1703" s="139" t="s">
        <v>1473</v>
      </c>
      <c r="F1703" s="139" t="s">
        <v>1407</v>
      </c>
      <c r="G1703" s="140">
        <v>-423300</v>
      </c>
      <c r="J1703" s="149"/>
      <c r="K1703" s="149"/>
    </row>
    <row r="1704" spans="1:11" ht="21" x14ac:dyDescent="0.2">
      <c r="A1704" s="139" t="s">
        <v>1118</v>
      </c>
      <c r="B1704" s="139" t="s">
        <v>1384</v>
      </c>
      <c r="C1704" s="139" t="s">
        <v>1449</v>
      </c>
      <c r="D1704" s="139" t="s">
        <v>1450</v>
      </c>
      <c r="E1704" s="139" t="s">
        <v>1434</v>
      </c>
      <c r="F1704" s="139" t="s">
        <v>1402</v>
      </c>
      <c r="G1704" s="140">
        <v>-16640</v>
      </c>
      <c r="J1704" s="149"/>
      <c r="K1704" s="149"/>
    </row>
    <row r="1705" spans="1:11" hidden="1" x14ac:dyDescent="0.2">
      <c r="A1705" s="139" t="s">
        <v>196</v>
      </c>
      <c r="B1705" s="139" t="s">
        <v>1352</v>
      </c>
      <c r="C1705" s="139" t="s">
        <v>1397</v>
      </c>
      <c r="D1705" s="139" t="s">
        <v>1398</v>
      </c>
      <c r="E1705" s="139" t="s">
        <v>1399</v>
      </c>
      <c r="F1705" s="139" t="s">
        <v>1400</v>
      </c>
      <c r="G1705" s="140">
        <v>-3715718.62</v>
      </c>
      <c r="H1705" s="162">
        <v>17</v>
      </c>
      <c r="J1705" s="149"/>
      <c r="K1705" s="149"/>
    </row>
    <row r="1706" spans="1:11" hidden="1" x14ac:dyDescent="0.2">
      <c r="A1706" s="139" t="s">
        <v>196</v>
      </c>
      <c r="B1706" s="139" t="s">
        <v>1352</v>
      </c>
      <c r="C1706" s="139" t="s">
        <v>1453</v>
      </c>
      <c r="D1706" s="139" t="s">
        <v>1454</v>
      </c>
      <c r="E1706" s="139" t="s">
        <v>1399</v>
      </c>
      <c r="F1706" s="139" t="s">
        <v>1407</v>
      </c>
      <c r="G1706" s="140">
        <v>-437278.97</v>
      </c>
      <c r="J1706" s="149"/>
      <c r="K1706" s="149"/>
    </row>
    <row r="1707" spans="1:11" hidden="1" x14ac:dyDescent="0.2">
      <c r="A1707" s="139" t="s">
        <v>196</v>
      </c>
      <c r="B1707" s="139" t="s">
        <v>1352</v>
      </c>
      <c r="C1707" s="139" t="s">
        <v>1449</v>
      </c>
      <c r="D1707" s="139" t="s">
        <v>1450</v>
      </c>
      <c r="E1707" s="139" t="s">
        <v>1399</v>
      </c>
      <c r="F1707" s="139" t="s">
        <v>1402</v>
      </c>
      <c r="G1707" s="140">
        <v>-237355479.25</v>
      </c>
      <c r="J1707" s="149"/>
      <c r="K1707" s="149"/>
    </row>
    <row r="1708" spans="1:11" hidden="1" x14ac:dyDescent="0.2">
      <c r="A1708" s="139" t="s">
        <v>196</v>
      </c>
      <c r="B1708" s="139" t="s">
        <v>1352</v>
      </c>
      <c r="C1708" s="139" t="s">
        <v>1449</v>
      </c>
      <c r="D1708" s="139" t="s">
        <v>1457</v>
      </c>
      <c r="E1708" s="139" t="s">
        <v>1399</v>
      </c>
      <c r="F1708" s="139" t="s">
        <v>1402</v>
      </c>
      <c r="G1708" s="140">
        <v>-173777.11</v>
      </c>
      <c r="J1708" s="149"/>
      <c r="K1708" s="149"/>
    </row>
    <row r="1709" spans="1:11" hidden="1" x14ac:dyDescent="0.2">
      <c r="A1709" s="139" t="s">
        <v>196</v>
      </c>
      <c r="B1709" s="139" t="s">
        <v>1352</v>
      </c>
      <c r="C1709" s="139" t="s">
        <v>1401</v>
      </c>
      <c r="D1709" s="139" t="s">
        <v>1509</v>
      </c>
      <c r="E1709" s="139" t="s">
        <v>1399</v>
      </c>
      <c r="F1709" s="139" t="s">
        <v>1402</v>
      </c>
      <c r="G1709" s="140">
        <v>-1602316.97</v>
      </c>
      <c r="J1709" s="149"/>
      <c r="K1709" s="149"/>
    </row>
    <row r="1710" spans="1:11" hidden="1" x14ac:dyDescent="0.2">
      <c r="A1710" s="139" t="s">
        <v>196</v>
      </c>
      <c r="B1710" s="139" t="s">
        <v>1352</v>
      </c>
      <c r="C1710" s="139" t="s">
        <v>1452</v>
      </c>
      <c r="D1710" s="139" t="s">
        <v>1510</v>
      </c>
      <c r="E1710" s="139" t="s">
        <v>1399</v>
      </c>
      <c r="F1710" s="139" t="s">
        <v>1407</v>
      </c>
      <c r="G1710" s="140">
        <v>-10839462.939999999</v>
      </c>
      <c r="J1710" s="149"/>
      <c r="K1710" s="149"/>
    </row>
    <row r="1711" spans="1:11" hidden="1" x14ac:dyDescent="0.2">
      <c r="A1711" s="139" t="s">
        <v>196</v>
      </c>
      <c r="B1711" s="139" t="s">
        <v>1352</v>
      </c>
      <c r="C1711" s="139" t="s">
        <v>1511</v>
      </c>
      <c r="D1711" s="139" t="s">
        <v>1512</v>
      </c>
      <c r="E1711" s="139" t="s">
        <v>1399</v>
      </c>
      <c r="F1711" s="139" t="s">
        <v>1407</v>
      </c>
      <c r="G1711" s="140">
        <v>-36190.480000000003</v>
      </c>
      <c r="J1711" s="149"/>
      <c r="K1711" s="149"/>
    </row>
    <row r="1712" spans="1:11" hidden="1" x14ac:dyDescent="0.2">
      <c r="A1712" s="139" t="s">
        <v>196</v>
      </c>
      <c r="B1712" s="139" t="s">
        <v>1352</v>
      </c>
      <c r="C1712" s="139" t="s">
        <v>1397</v>
      </c>
      <c r="D1712" s="139" t="s">
        <v>1398</v>
      </c>
      <c r="E1712" s="139" t="s">
        <v>1404</v>
      </c>
      <c r="F1712" s="139" t="s">
        <v>1400</v>
      </c>
      <c r="G1712" s="140">
        <v>-28500</v>
      </c>
      <c r="H1712" s="162">
        <v>17</v>
      </c>
      <c r="J1712" s="149"/>
      <c r="K1712" s="149"/>
    </row>
    <row r="1713" spans="1:11" hidden="1" x14ac:dyDescent="0.2">
      <c r="A1713" s="139" t="s">
        <v>201</v>
      </c>
      <c r="B1713" s="139" t="s">
        <v>1352</v>
      </c>
      <c r="C1713" s="139" t="s">
        <v>1397</v>
      </c>
      <c r="D1713" s="139" t="s">
        <v>1398</v>
      </c>
      <c r="E1713" s="139" t="s">
        <v>1408</v>
      </c>
      <c r="F1713" s="139" t="s">
        <v>1400</v>
      </c>
      <c r="G1713" s="140">
        <v>-1051279.94</v>
      </c>
      <c r="H1713" s="162">
        <v>17</v>
      </c>
      <c r="J1713" s="149"/>
      <c r="K1713" s="149"/>
    </row>
    <row r="1714" spans="1:11" hidden="1" x14ac:dyDescent="0.2">
      <c r="A1714" s="139" t="s">
        <v>201</v>
      </c>
      <c r="B1714" s="139" t="s">
        <v>1352</v>
      </c>
      <c r="C1714" s="139" t="s">
        <v>1453</v>
      </c>
      <c r="D1714" s="139" t="s">
        <v>1454</v>
      </c>
      <c r="E1714" s="139" t="s">
        <v>1408</v>
      </c>
      <c r="F1714" s="139" t="s">
        <v>1407</v>
      </c>
      <c r="G1714" s="140">
        <v>-131276.21</v>
      </c>
      <c r="J1714" s="149"/>
      <c r="K1714" s="149"/>
    </row>
    <row r="1715" spans="1:11" hidden="1" x14ac:dyDescent="0.2">
      <c r="A1715" s="139" t="s">
        <v>201</v>
      </c>
      <c r="B1715" s="139" t="s">
        <v>1352</v>
      </c>
      <c r="C1715" s="139" t="s">
        <v>1449</v>
      </c>
      <c r="D1715" s="139" t="s">
        <v>1450</v>
      </c>
      <c r="E1715" s="139" t="s">
        <v>1408</v>
      </c>
      <c r="F1715" s="139" t="s">
        <v>1402</v>
      </c>
      <c r="G1715" s="140">
        <v>-71155435.700000003</v>
      </c>
      <c r="J1715" s="149"/>
      <c r="K1715" s="149"/>
    </row>
    <row r="1716" spans="1:11" hidden="1" x14ac:dyDescent="0.2">
      <c r="A1716" s="139" t="s">
        <v>201</v>
      </c>
      <c r="B1716" s="139" t="s">
        <v>1352</v>
      </c>
      <c r="C1716" s="139" t="s">
        <v>1449</v>
      </c>
      <c r="D1716" s="139" t="s">
        <v>1457</v>
      </c>
      <c r="E1716" s="139" t="s">
        <v>1408</v>
      </c>
      <c r="F1716" s="139" t="s">
        <v>1402</v>
      </c>
      <c r="G1716" s="140">
        <v>-51907.44</v>
      </c>
      <c r="J1716" s="149"/>
      <c r="K1716" s="149"/>
    </row>
    <row r="1717" spans="1:11" hidden="1" x14ac:dyDescent="0.2">
      <c r="A1717" s="139" t="s">
        <v>201</v>
      </c>
      <c r="B1717" s="139" t="s">
        <v>1352</v>
      </c>
      <c r="C1717" s="139" t="s">
        <v>1401</v>
      </c>
      <c r="D1717" s="139" t="s">
        <v>1509</v>
      </c>
      <c r="E1717" s="139" t="s">
        <v>1408</v>
      </c>
      <c r="F1717" s="139" t="s">
        <v>1402</v>
      </c>
      <c r="G1717" s="140">
        <v>-808154.01</v>
      </c>
      <c r="J1717" s="149"/>
      <c r="K1717" s="149"/>
    </row>
    <row r="1718" spans="1:11" hidden="1" x14ac:dyDescent="0.2">
      <c r="A1718" s="139" t="s">
        <v>201</v>
      </c>
      <c r="B1718" s="139" t="s">
        <v>1352</v>
      </c>
      <c r="C1718" s="139" t="s">
        <v>1452</v>
      </c>
      <c r="D1718" s="139" t="s">
        <v>1510</v>
      </c>
      <c r="E1718" s="139" t="s">
        <v>1408</v>
      </c>
      <c r="F1718" s="139" t="s">
        <v>1407</v>
      </c>
      <c r="G1718" s="140">
        <v>-3259913.19</v>
      </c>
      <c r="J1718" s="149"/>
      <c r="K1718" s="149"/>
    </row>
    <row r="1719" spans="1:11" hidden="1" x14ac:dyDescent="0.2">
      <c r="A1719" s="139" t="s">
        <v>201</v>
      </c>
      <c r="B1719" s="139" t="s">
        <v>1352</v>
      </c>
      <c r="C1719" s="139" t="s">
        <v>1511</v>
      </c>
      <c r="D1719" s="139" t="s">
        <v>1512</v>
      </c>
      <c r="E1719" s="139" t="s">
        <v>1408</v>
      </c>
      <c r="F1719" s="139" t="s">
        <v>1407</v>
      </c>
      <c r="G1719" s="140">
        <v>-10908.58</v>
      </c>
      <c r="J1719" s="149"/>
      <c r="K1719" s="149"/>
    </row>
    <row r="1720" spans="1:11" hidden="1" x14ac:dyDescent="0.2">
      <c r="A1720" s="139" t="s">
        <v>196</v>
      </c>
      <c r="B1720" s="139" t="s">
        <v>1352</v>
      </c>
      <c r="C1720" s="139" t="s">
        <v>1401</v>
      </c>
      <c r="D1720" s="139" t="s">
        <v>1509</v>
      </c>
      <c r="E1720" s="139" t="s">
        <v>1409</v>
      </c>
      <c r="F1720" s="139" t="s">
        <v>1402</v>
      </c>
      <c r="G1720" s="140">
        <v>-3922842.85</v>
      </c>
      <c r="J1720" s="149"/>
      <c r="K1720" s="149"/>
    </row>
    <row r="1721" spans="1:11" hidden="1" x14ac:dyDescent="0.2">
      <c r="A1721" s="139" t="s">
        <v>196</v>
      </c>
      <c r="B1721" s="139" t="s">
        <v>1352</v>
      </c>
      <c r="C1721" s="139" t="s">
        <v>1403</v>
      </c>
      <c r="D1721" s="139" t="s">
        <v>1509</v>
      </c>
      <c r="E1721" s="139" t="s">
        <v>1409</v>
      </c>
      <c r="F1721" s="139" t="s">
        <v>1402</v>
      </c>
      <c r="G1721" s="140">
        <v>-442329.99</v>
      </c>
      <c r="J1721" s="149"/>
      <c r="K1721" s="149"/>
    </row>
    <row r="1722" spans="1:11" hidden="1" x14ac:dyDescent="0.2">
      <c r="A1722" s="139" t="s">
        <v>1112</v>
      </c>
      <c r="B1722" s="139" t="s">
        <v>1352</v>
      </c>
      <c r="C1722" s="139" t="s">
        <v>1397</v>
      </c>
      <c r="D1722" s="139" t="s">
        <v>1398</v>
      </c>
      <c r="E1722" s="139" t="s">
        <v>1410</v>
      </c>
      <c r="F1722" s="139" t="s">
        <v>1400</v>
      </c>
      <c r="G1722" s="140">
        <v>-6612</v>
      </c>
      <c r="H1722" s="162">
        <v>17</v>
      </c>
      <c r="J1722" s="149"/>
      <c r="K1722" s="149"/>
    </row>
    <row r="1723" spans="1:11" hidden="1" x14ac:dyDescent="0.2">
      <c r="A1723" s="139" t="s">
        <v>1112</v>
      </c>
      <c r="B1723" s="139" t="s">
        <v>1352</v>
      </c>
      <c r="C1723" s="139" t="s">
        <v>1401</v>
      </c>
      <c r="D1723" s="139" t="s">
        <v>1509</v>
      </c>
      <c r="E1723" s="139" t="s">
        <v>1410</v>
      </c>
      <c r="F1723" s="139" t="s">
        <v>1402</v>
      </c>
      <c r="G1723" s="140">
        <v>-200883.07</v>
      </c>
      <c r="J1723" s="149"/>
      <c r="K1723" s="149"/>
    </row>
    <row r="1724" spans="1:11" hidden="1" x14ac:dyDescent="0.2">
      <c r="A1724" s="139" t="s">
        <v>1114</v>
      </c>
      <c r="B1724" s="139" t="s">
        <v>1352</v>
      </c>
      <c r="C1724" s="139" t="s">
        <v>1397</v>
      </c>
      <c r="D1724" s="139" t="s">
        <v>1398</v>
      </c>
      <c r="E1724" s="139" t="s">
        <v>1411</v>
      </c>
      <c r="F1724" s="139" t="s">
        <v>1400</v>
      </c>
      <c r="G1724" s="140">
        <v>-49059.76</v>
      </c>
      <c r="H1724" s="162">
        <v>17</v>
      </c>
      <c r="J1724" s="149"/>
      <c r="K1724" s="149"/>
    </row>
    <row r="1725" spans="1:11" hidden="1" x14ac:dyDescent="0.2">
      <c r="A1725" s="139" t="s">
        <v>1114</v>
      </c>
      <c r="B1725" s="139" t="s">
        <v>1352</v>
      </c>
      <c r="C1725" s="139" t="s">
        <v>1397</v>
      </c>
      <c r="D1725" s="139" t="s">
        <v>1412</v>
      </c>
      <c r="E1725" s="139" t="s">
        <v>1411</v>
      </c>
      <c r="F1725" s="139" t="s">
        <v>1400</v>
      </c>
      <c r="G1725" s="140">
        <v>-6804.27</v>
      </c>
      <c r="H1725" s="162">
        <v>17</v>
      </c>
      <c r="J1725" s="149"/>
      <c r="K1725" s="149"/>
    </row>
    <row r="1726" spans="1:11" hidden="1" x14ac:dyDescent="0.2">
      <c r="A1726" s="139" t="s">
        <v>1114</v>
      </c>
      <c r="B1726" s="139" t="s">
        <v>1352</v>
      </c>
      <c r="C1726" s="139" t="s">
        <v>1401</v>
      </c>
      <c r="D1726" s="139" t="s">
        <v>1509</v>
      </c>
      <c r="E1726" s="139" t="s">
        <v>1411</v>
      </c>
      <c r="F1726" s="139" t="s">
        <v>1402</v>
      </c>
      <c r="G1726" s="140">
        <v>-15333075.960000001</v>
      </c>
      <c r="J1726" s="149"/>
      <c r="K1726" s="149"/>
    </row>
    <row r="1727" spans="1:11" hidden="1" x14ac:dyDescent="0.2">
      <c r="A1727" s="139" t="s">
        <v>1114</v>
      </c>
      <c r="B1727" s="139" t="s">
        <v>1352</v>
      </c>
      <c r="C1727" s="139" t="s">
        <v>1403</v>
      </c>
      <c r="D1727" s="139" t="s">
        <v>1509</v>
      </c>
      <c r="E1727" s="139" t="s">
        <v>1411</v>
      </c>
      <c r="F1727" s="139" t="s">
        <v>1402</v>
      </c>
      <c r="G1727" s="140">
        <v>-44183.79</v>
      </c>
      <c r="J1727" s="149"/>
      <c r="K1727" s="149"/>
    </row>
    <row r="1728" spans="1:11" hidden="1" x14ac:dyDescent="0.2">
      <c r="A1728" s="139" t="s">
        <v>1116</v>
      </c>
      <c r="B1728" s="139" t="s">
        <v>1352</v>
      </c>
      <c r="C1728" s="139" t="s">
        <v>1397</v>
      </c>
      <c r="D1728" s="139" t="s">
        <v>1398</v>
      </c>
      <c r="E1728" s="139" t="s">
        <v>1414</v>
      </c>
      <c r="F1728" s="139" t="s">
        <v>1400</v>
      </c>
      <c r="G1728" s="140">
        <v>-379081.7</v>
      </c>
      <c r="H1728" s="162">
        <v>17</v>
      </c>
      <c r="J1728" s="149"/>
      <c r="K1728" s="149"/>
    </row>
    <row r="1729" spans="1:11" hidden="1" x14ac:dyDescent="0.2">
      <c r="A1729" s="139" t="s">
        <v>1116</v>
      </c>
      <c r="B1729" s="139" t="s">
        <v>1352</v>
      </c>
      <c r="C1729" s="139" t="s">
        <v>1401</v>
      </c>
      <c r="D1729" s="139" t="s">
        <v>1509</v>
      </c>
      <c r="E1729" s="139" t="s">
        <v>1414</v>
      </c>
      <c r="F1729" s="139" t="s">
        <v>1402</v>
      </c>
      <c r="G1729" s="140">
        <v>-2869115.84</v>
      </c>
      <c r="J1729" s="149"/>
      <c r="K1729" s="149"/>
    </row>
    <row r="1730" spans="1:11" hidden="1" x14ac:dyDescent="0.2">
      <c r="A1730" s="139" t="s">
        <v>1116</v>
      </c>
      <c r="B1730" s="139" t="s">
        <v>1352</v>
      </c>
      <c r="C1730" s="139" t="s">
        <v>1522</v>
      </c>
      <c r="D1730" s="139" t="s">
        <v>1509</v>
      </c>
      <c r="E1730" s="139" t="s">
        <v>1414</v>
      </c>
      <c r="F1730" s="139" t="s">
        <v>1407</v>
      </c>
      <c r="G1730" s="140">
        <v>-13612165.98</v>
      </c>
      <c r="J1730" s="149"/>
      <c r="K1730" s="149"/>
    </row>
    <row r="1731" spans="1:11" hidden="1" x14ac:dyDescent="0.2">
      <c r="A1731" s="139" t="s">
        <v>1117</v>
      </c>
      <c r="B1731" s="139" t="s">
        <v>1352</v>
      </c>
      <c r="C1731" s="139" t="s">
        <v>1397</v>
      </c>
      <c r="D1731" s="139" t="s">
        <v>1398</v>
      </c>
      <c r="E1731" s="139" t="s">
        <v>1415</v>
      </c>
      <c r="F1731" s="139" t="s">
        <v>1400</v>
      </c>
      <c r="G1731" s="140">
        <v>-303063.59999999998</v>
      </c>
      <c r="H1731" s="162">
        <v>17</v>
      </c>
      <c r="J1731" s="149"/>
      <c r="K1731" s="149"/>
    </row>
    <row r="1732" spans="1:11" hidden="1" x14ac:dyDescent="0.2">
      <c r="A1732" s="139" t="s">
        <v>1117</v>
      </c>
      <c r="B1732" s="139" t="s">
        <v>1352</v>
      </c>
      <c r="C1732" s="139" t="s">
        <v>1416</v>
      </c>
      <c r="D1732" s="139" t="s">
        <v>1417</v>
      </c>
      <c r="E1732" s="139" t="s">
        <v>1415</v>
      </c>
      <c r="F1732" s="139" t="s">
        <v>1402</v>
      </c>
      <c r="G1732" s="140">
        <v>-1383171.24</v>
      </c>
      <c r="J1732" s="149"/>
      <c r="K1732" s="149"/>
    </row>
    <row r="1733" spans="1:11" hidden="1" x14ac:dyDescent="0.2">
      <c r="A1733" s="139" t="s">
        <v>1117</v>
      </c>
      <c r="B1733" s="139" t="s">
        <v>1352</v>
      </c>
      <c r="C1733" s="139" t="s">
        <v>1401</v>
      </c>
      <c r="D1733" s="139" t="s">
        <v>1418</v>
      </c>
      <c r="E1733" s="139" t="s">
        <v>1415</v>
      </c>
      <c r="F1733" s="139" t="s">
        <v>1402</v>
      </c>
      <c r="G1733" s="140">
        <v>-922114.16</v>
      </c>
      <c r="J1733" s="149"/>
      <c r="K1733" s="149"/>
    </row>
    <row r="1734" spans="1:11" hidden="1" x14ac:dyDescent="0.2">
      <c r="A1734" s="139" t="s">
        <v>1117</v>
      </c>
      <c r="B1734" s="139" t="s">
        <v>1352</v>
      </c>
      <c r="C1734" s="139" t="s">
        <v>1449</v>
      </c>
      <c r="D1734" s="139" t="s">
        <v>1450</v>
      </c>
      <c r="E1734" s="139" t="s">
        <v>1415</v>
      </c>
      <c r="F1734" s="139" t="s">
        <v>1402</v>
      </c>
      <c r="G1734" s="140">
        <v>-26606.5</v>
      </c>
      <c r="J1734" s="149"/>
      <c r="K1734" s="149"/>
    </row>
    <row r="1735" spans="1:11" hidden="1" x14ac:dyDescent="0.2">
      <c r="A1735" s="139" t="s">
        <v>1117</v>
      </c>
      <c r="B1735" s="139" t="s">
        <v>1352</v>
      </c>
      <c r="C1735" s="139" t="s">
        <v>1449</v>
      </c>
      <c r="D1735" s="139" t="s">
        <v>1457</v>
      </c>
      <c r="E1735" s="139" t="s">
        <v>1415</v>
      </c>
      <c r="F1735" s="139" t="s">
        <v>1402</v>
      </c>
      <c r="G1735" s="140">
        <v>-121695.34</v>
      </c>
      <c r="J1735" s="149"/>
      <c r="K1735" s="149"/>
    </row>
    <row r="1736" spans="1:11" hidden="1" x14ac:dyDescent="0.2">
      <c r="A1736" s="139" t="s">
        <v>1117</v>
      </c>
      <c r="B1736" s="139" t="s">
        <v>1352</v>
      </c>
      <c r="C1736" s="139" t="s">
        <v>1401</v>
      </c>
      <c r="D1736" s="139" t="s">
        <v>1509</v>
      </c>
      <c r="E1736" s="139" t="s">
        <v>1415</v>
      </c>
      <c r="F1736" s="139" t="s">
        <v>1402</v>
      </c>
      <c r="G1736" s="140">
        <v>-2812436.58</v>
      </c>
      <c r="J1736" s="149"/>
      <c r="K1736" s="149"/>
    </row>
    <row r="1737" spans="1:11" hidden="1" x14ac:dyDescent="0.2">
      <c r="A1737" s="139" t="s">
        <v>1117</v>
      </c>
      <c r="B1737" s="139" t="s">
        <v>1352</v>
      </c>
      <c r="C1737" s="139" t="s">
        <v>1501</v>
      </c>
      <c r="D1737" s="139" t="s">
        <v>1509</v>
      </c>
      <c r="E1737" s="139" t="s">
        <v>1415</v>
      </c>
      <c r="F1737" s="139" t="s">
        <v>1407</v>
      </c>
      <c r="G1737" s="140">
        <v>-40000</v>
      </c>
      <c r="J1737" s="149"/>
      <c r="K1737" s="149"/>
    </row>
    <row r="1738" spans="1:11" hidden="1" x14ac:dyDescent="0.2">
      <c r="A1738" s="139" t="s">
        <v>1117</v>
      </c>
      <c r="B1738" s="139" t="s">
        <v>1352</v>
      </c>
      <c r="C1738" s="139" t="s">
        <v>1401</v>
      </c>
      <c r="D1738" s="139" t="s">
        <v>1499</v>
      </c>
      <c r="E1738" s="139" t="s">
        <v>1415</v>
      </c>
      <c r="F1738" s="139" t="s">
        <v>1402</v>
      </c>
      <c r="G1738" s="140">
        <v>-36597.599999999999</v>
      </c>
      <c r="J1738" s="149"/>
      <c r="K1738" s="149"/>
    </row>
    <row r="1739" spans="1:11" hidden="1" x14ac:dyDescent="0.2">
      <c r="A1739" s="139" t="s">
        <v>1117</v>
      </c>
      <c r="B1739" s="139" t="s">
        <v>1352</v>
      </c>
      <c r="C1739" s="139" t="s">
        <v>1401</v>
      </c>
      <c r="D1739" s="139" t="s">
        <v>1509</v>
      </c>
      <c r="E1739" s="139" t="s">
        <v>1419</v>
      </c>
      <c r="F1739" s="139" t="s">
        <v>1402</v>
      </c>
      <c r="G1739" s="140">
        <v>-14418.49</v>
      </c>
      <c r="J1739" s="149"/>
      <c r="K1739" s="149"/>
    </row>
    <row r="1740" spans="1:11" hidden="1" x14ac:dyDescent="0.2">
      <c r="A1740" s="139" t="s">
        <v>1117</v>
      </c>
      <c r="B1740" s="139" t="s">
        <v>1352</v>
      </c>
      <c r="C1740" s="139" t="s">
        <v>1401</v>
      </c>
      <c r="D1740" s="139" t="s">
        <v>1499</v>
      </c>
      <c r="E1740" s="139" t="s">
        <v>1419</v>
      </c>
      <c r="F1740" s="139" t="s">
        <v>1402</v>
      </c>
      <c r="G1740" s="140">
        <v>-14674</v>
      </c>
      <c r="J1740" s="149"/>
      <c r="K1740" s="149"/>
    </row>
    <row r="1741" spans="1:11" hidden="1" x14ac:dyDescent="0.2">
      <c r="A1741" s="139" t="s">
        <v>962</v>
      </c>
      <c r="B1741" s="139" t="s">
        <v>1352</v>
      </c>
      <c r="C1741" s="139" t="s">
        <v>1401</v>
      </c>
      <c r="D1741" s="139" t="s">
        <v>1509</v>
      </c>
      <c r="E1741" s="139" t="s">
        <v>1467</v>
      </c>
      <c r="F1741" s="139" t="s">
        <v>1402</v>
      </c>
      <c r="G1741" s="140">
        <v>-90000</v>
      </c>
      <c r="J1741" s="149"/>
      <c r="K1741" s="149"/>
    </row>
    <row r="1742" spans="1:11" hidden="1" x14ac:dyDescent="0.2">
      <c r="A1742" s="139" t="s">
        <v>962</v>
      </c>
      <c r="B1742" s="139" t="s">
        <v>1352</v>
      </c>
      <c r="C1742" s="139" t="s">
        <v>1449</v>
      </c>
      <c r="D1742" s="139" t="s">
        <v>1450</v>
      </c>
      <c r="E1742" s="139" t="s">
        <v>1423</v>
      </c>
      <c r="F1742" s="139" t="s">
        <v>1402</v>
      </c>
      <c r="G1742" s="140">
        <v>-803719.95</v>
      </c>
      <c r="J1742" s="149"/>
      <c r="K1742" s="149"/>
    </row>
    <row r="1743" spans="1:11" hidden="1" x14ac:dyDescent="0.2">
      <c r="A1743" s="139" t="s">
        <v>962</v>
      </c>
      <c r="B1743" s="139" t="s">
        <v>1352</v>
      </c>
      <c r="C1743" s="139" t="s">
        <v>1401</v>
      </c>
      <c r="D1743" s="139" t="s">
        <v>1509</v>
      </c>
      <c r="E1743" s="139" t="s">
        <v>1423</v>
      </c>
      <c r="F1743" s="139" t="s">
        <v>1402</v>
      </c>
      <c r="G1743" s="140">
        <v>-147256.95999999999</v>
      </c>
      <c r="J1743" s="149"/>
      <c r="K1743" s="149"/>
    </row>
    <row r="1744" spans="1:11" hidden="1" x14ac:dyDescent="0.2">
      <c r="A1744" s="139" t="s">
        <v>964</v>
      </c>
      <c r="B1744" s="139" t="s">
        <v>1352</v>
      </c>
      <c r="C1744" s="139" t="s">
        <v>1401</v>
      </c>
      <c r="D1744" s="139" t="s">
        <v>1509</v>
      </c>
      <c r="E1744" s="139" t="s">
        <v>1425</v>
      </c>
      <c r="F1744" s="139" t="s">
        <v>1402</v>
      </c>
      <c r="G1744" s="140">
        <v>-3816114</v>
      </c>
      <c r="J1744" s="149"/>
      <c r="K1744" s="149"/>
    </row>
    <row r="1745" spans="1:11" hidden="1" x14ac:dyDescent="0.2">
      <c r="A1745" s="139" t="s">
        <v>964</v>
      </c>
      <c r="B1745" s="139" t="s">
        <v>1352</v>
      </c>
      <c r="C1745" s="139" t="s">
        <v>1397</v>
      </c>
      <c r="D1745" s="139" t="s">
        <v>1398</v>
      </c>
      <c r="E1745" s="139" t="s">
        <v>1427</v>
      </c>
      <c r="F1745" s="139" t="s">
        <v>1400</v>
      </c>
      <c r="G1745" s="140">
        <v>-141.15</v>
      </c>
      <c r="H1745" s="162">
        <v>17</v>
      </c>
      <c r="J1745" s="149"/>
      <c r="K1745" s="149"/>
    </row>
    <row r="1746" spans="1:11" hidden="1" x14ac:dyDescent="0.2">
      <c r="A1746" s="139" t="s">
        <v>1118</v>
      </c>
      <c r="B1746" s="139" t="s">
        <v>1352</v>
      </c>
      <c r="C1746" s="139" t="s">
        <v>1397</v>
      </c>
      <c r="D1746" s="139" t="s">
        <v>1398</v>
      </c>
      <c r="E1746" s="139" t="s">
        <v>1428</v>
      </c>
      <c r="F1746" s="139" t="s">
        <v>1400</v>
      </c>
      <c r="G1746" s="140">
        <v>-1157408.0900000001</v>
      </c>
      <c r="H1746" s="162">
        <v>17</v>
      </c>
      <c r="J1746" s="149"/>
      <c r="K1746" s="149"/>
    </row>
    <row r="1747" spans="1:11" hidden="1" x14ac:dyDescent="0.2">
      <c r="A1747" s="139" t="s">
        <v>1118</v>
      </c>
      <c r="B1747" s="139" t="s">
        <v>1352</v>
      </c>
      <c r="C1747" s="139" t="s">
        <v>1449</v>
      </c>
      <c r="D1747" s="139" t="s">
        <v>1450</v>
      </c>
      <c r="E1747" s="139" t="s">
        <v>1428</v>
      </c>
      <c r="F1747" s="139" t="s">
        <v>1402</v>
      </c>
      <c r="G1747" s="140">
        <v>-9856284.3900000006</v>
      </c>
      <c r="J1747" s="149"/>
      <c r="K1747" s="149"/>
    </row>
    <row r="1748" spans="1:11" hidden="1" x14ac:dyDescent="0.2">
      <c r="A1748" s="139" t="s">
        <v>1118</v>
      </c>
      <c r="B1748" s="139" t="s">
        <v>1352</v>
      </c>
      <c r="C1748" s="139" t="s">
        <v>1401</v>
      </c>
      <c r="D1748" s="139" t="s">
        <v>1509</v>
      </c>
      <c r="E1748" s="139" t="s">
        <v>1428</v>
      </c>
      <c r="F1748" s="139" t="s">
        <v>1402</v>
      </c>
      <c r="G1748" s="140">
        <v>-651604.42000000004</v>
      </c>
      <c r="J1748" s="149"/>
      <c r="K1748" s="149"/>
    </row>
    <row r="1749" spans="1:11" hidden="1" x14ac:dyDescent="0.2">
      <c r="A1749" s="139" t="s">
        <v>1118</v>
      </c>
      <c r="B1749" s="139" t="s">
        <v>1352</v>
      </c>
      <c r="C1749" s="139" t="s">
        <v>1521</v>
      </c>
      <c r="D1749" s="139" t="s">
        <v>1509</v>
      </c>
      <c r="E1749" s="139" t="s">
        <v>1428</v>
      </c>
      <c r="F1749" s="139" t="s">
        <v>1407</v>
      </c>
      <c r="G1749" s="140">
        <v>-71000</v>
      </c>
      <c r="J1749" s="149"/>
      <c r="K1749" s="149"/>
    </row>
    <row r="1750" spans="1:11" hidden="1" x14ac:dyDescent="0.2">
      <c r="A1750" s="139" t="s">
        <v>1118</v>
      </c>
      <c r="B1750" s="139" t="s">
        <v>1352</v>
      </c>
      <c r="C1750" s="139" t="s">
        <v>1501</v>
      </c>
      <c r="D1750" s="139" t="s">
        <v>1509</v>
      </c>
      <c r="E1750" s="139" t="s">
        <v>1428</v>
      </c>
      <c r="F1750" s="139" t="s">
        <v>1407</v>
      </c>
      <c r="G1750" s="140">
        <v>-976162</v>
      </c>
      <c r="J1750" s="149"/>
      <c r="K1750" s="149"/>
    </row>
    <row r="1751" spans="1:11" hidden="1" x14ac:dyDescent="0.2">
      <c r="A1751" s="139" t="s">
        <v>1118</v>
      </c>
      <c r="B1751" s="139" t="s">
        <v>1352</v>
      </c>
      <c r="C1751" s="139" t="s">
        <v>1513</v>
      </c>
      <c r="D1751" s="139" t="s">
        <v>1509</v>
      </c>
      <c r="E1751" s="139" t="s">
        <v>1428</v>
      </c>
      <c r="F1751" s="139" t="s">
        <v>1407</v>
      </c>
      <c r="G1751" s="140">
        <v>-291855</v>
      </c>
      <c r="J1751" s="149"/>
      <c r="K1751" s="149"/>
    </row>
    <row r="1752" spans="1:11" x14ac:dyDescent="0.2">
      <c r="A1752" s="139" t="s">
        <v>1118</v>
      </c>
      <c r="B1752" s="139" t="s">
        <v>1352</v>
      </c>
      <c r="C1752" s="139" t="s">
        <v>1513</v>
      </c>
      <c r="D1752" s="139" t="s">
        <v>1509</v>
      </c>
      <c r="E1752" s="139" t="s">
        <v>1430</v>
      </c>
      <c r="F1752" s="139" t="s">
        <v>1407</v>
      </c>
      <c r="G1752" s="140">
        <v>-30178</v>
      </c>
      <c r="J1752" s="149"/>
      <c r="K1752" s="149"/>
    </row>
    <row r="1753" spans="1:11" x14ac:dyDescent="0.2">
      <c r="A1753" s="139" t="s">
        <v>1118</v>
      </c>
      <c r="B1753" s="139" t="s">
        <v>1352</v>
      </c>
      <c r="C1753" s="139" t="s">
        <v>1397</v>
      </c>
      <c r="D1753" s="139" t="s">
        <v>1398</v>
      </c>
      <c r="E1753" s="139" t="s">
        <v>1431</v>
      </c>
      <c r="F1753" s="139" t="s">
        <v>1400</v>
      </c>
      <c r="G1753" s="140">
        <v>-2955</v>
      </c>
      <c r="H1753" s="162">
        <v>17</v>
      </c>
      <c r="J1753" s="149"/>
      <c r="K1753" s="149"/>
    </row>
    <row r="1754" spans="1:11" x14ac:dyDescent="0.2">
      <c r="A1754" s="139" t="s">
        <v>1118</v>
      </c>
      <c r="B1754" s="139" t="s">
        <v>1352</v>
      </c>
      <c r="C1754" s="139" t="s">
        <v>1401</v>
      </c>
      <c r="D1754" s="139" t="s">
        <v>1509</v>
      </c>
      <c r="E1754" s="139" t="s">
        <v>1431</v>
      </c>
      <c r="F1754" s="139" t="s">
        <v>1402</v>
      </c>
      <c r="G1754" s="140">
        <v>-72000</v>
      </c>
      <c r="J1754" s="149"/>
      <c r="K1754" s="149"/>
    </row>
    <row r="1755" spans="1:11" x14ac:dyDescent="0.2">
      <c r="A1755" s="139" t="s">
        <v>1118</v>
      </c>
      <c r="B1755" s="139" t="s">
        <v>1352</v>
      </c>
      <c r="C1755" s="139" t="s">
        <v>1397</v>
      </c>
      <c r="D1755" s="139" t="s">
        <v>1398</v>
      </c>
      <c r="E1755" s="139" t="s">
        <v>1465</v>
      </c>
      <c r="F1755" s="139" t="s">
        <v>1400</v>
      </c>
      <c r="G1755" s="140">
        <v>-526318.6</v>
      </c>
      <c r="H1755" s="162">
        <v>17</v>
      </c>
      <c r="J1755" s="149"/>
      <c r="K1755" s="149"/>
    </row>
    <row r="1756" spans="1:11" x14ac:dyDescent="0.2">
      <c r="A1756" s="139" t="s">
        <v>1118</v>
      </c>
      <c r="B1756" s="139" t="s">
        <v>1352</v>
      </c>
      <c r="C1756" s="139" t="s">
        <v>1397</v>
      </c>
      <c r="D1756" s="139" t="s">
        <v>1436</v>
      </c>
      <c r="E1756" s="139" t="s">
        <v>1465</v>
      </c>
      <c r="F1756" s="139" t="s">
        <v>1400</v>
      </c>
      <c r="G1756" s="140">
        <v>-26400</v>
      </c>
      <c r="H1756" s="162">
        <v>17</v>
      </c>
      <c r="J1756" s="149"/>
      <c r="K1756" s="149"/>
    </row>
    <row r="1757" spans="1:11" x14ac:dyDescent="0.2">
      <c r="A1757" s="139" t="s">
        <v>1118</v>
      </c>
      <c r="B1757" s="139" t="s">
        <v>1352</v>
      </c>
      <c r="C1757" s="139" t="s">
        <v>1401</v>
      </c>
      <c r="D1757" s="139" t="s">
        <v>1509</v>
      </c>
      <c r="E1757" s="139" t="s">
        <v>1438</v>
      </c>
      <c r="F1757" s="139" t="s">
        <v>1402</v>
      </c>
      <c r="G1757" s="140">
        <v>-52488</v>
      </c>
      <c r="J1757" s="149"/>
      <c r="K1757" s="149"/>
    </row>
    <row r="1758" spans="1:11" x14ac:dyDescent="0.2">
      <c r="A1758" s="139" t="s">
        <v>1118</v>
      </c>
      <c r="B1758" s="139" t="s">
        <v>1352</v>
      </c>
      <c r="C1758" s="139" t="s">
        <v>1397</v>
      </c>
      <c r="D1758" s="139" t="s">
        <v>1398</v>
      </c>
      <c r="E1758" s="139" t="s">
        <v>1432</v>
      </c>
      <c r="F1758" s="139" t="s">
        <v>1400</v>
      </c>
      <c r="G1758" s="140">
        <v>-227970.96</v>
      </c>
      <c r="H1758" s="162">
        <v>17</v>
      </c>
      <c r="J1758" s="149"/>
      <c r="K1758" s="149"/>
    </row>
    <row r="1759" spans="1:11" x14ac:dyDescent="0.2">
      <c r="A1759" s="139" t="s">
        <v>1118</v>
      </c>
      <c r="B1759" s="139" t="s">
        <v>1352</v>
      </c>
      <c r="C1759" s="139" t="s">
        <v>1449</v>
      </c>
      <c r="D1759" s="139" t="s">
        <v>1450</v>
      </c>
      <c r="E1759" s="139" t="s">
        <v>1432</v>
      </c>
      <c r="F1759" s="139" t="s">
        <v>1402</v>
      </c>
      <c r="G1759" s="140">
        <v>-924438.3</v>
      </c>
      <c r="J1759" s="149"/>
      <c r="K1759" s="149"/>
    </row>
    <row r="1760" spans="1:11" x14ac:dyDescent="0.2">
      <c r="A1760" s="139" t="s">
        <v>1118</v>
      </c>
      <c r="B1760" s="139" t="s">
        <v>1352</v>
      </c>
      <c r="C1760" s="139" t="s">
        <v>1449</v>
      </c>
      <c r="D1760" s="139" t="s">
        <v>1457</v>
      </c>
      <c r="E1760" s="139" t="s">
        <v>1432</v>
      </c>
      <c r="F1760" s="139" t="s">
        <v>1402</v>
      </c>
      <c r="G1760" s="140">
        <v>-430206.71</v>
      </c>
      <c r="J1760" s="149"/>
      <c r="K1760" s="149"/>
    </row>
    <row r="1761" spans="1:11" x14ac:dyDescent="0.2">
      <c r="A1761" s="139" t="s">
        <v>1118</v>
      </c>
      <c r="B1761" s="139" t="s">
        <v>1352</v>
      </c>
      <c r="C1761" s="139" t="s">
        <v>1401</v>
      </c>
      <c r="D1761" s="139" t="s">
        <v>1509</v>
      </c>
      <c r="E1761" s="139" t="s">
        <v>1432</v>
      </c>
      <c r="F1761" s="139" t="s">
        <v>1402</v>
      </c>
      <c r="G1761" s="140">
        <v>-1538803.93</v>
      </c>
      <c r="J1761" s="149"/>
      <c r="K1761" s="149"/>
    </row>
    <row r="1762" spans="1:11" x14ac:dyDescent="0.2">
      <c r="A1762" s="139" t="s">
        <v>1118</v>
      </c>
      <c r="B1762" s="139" t="s">
        <v>1352</v>
      </c>
      <c r="C1762" s="139" t="s">
        <v>1401</v>
      </c>
      <c r="D1762" s="139" t="s">
        <v>1499</v>
      </c>
      <c r="E1762" s="139" t="s">
        <v>1432</v>
      </c>
      <c r="F1762" s="139" t="s">
        <v>1402</v>
      </c>
      <c r="G1762" s="140">
        <v>-43200</v>
      </c>
      <c r="J1762" s="149"/>
      <c r="K1762" s="149"/>
    </row>
    <row r="1763" spans="1:11" x14ac:dyDescent="0.2">
      <c r="A1763" s="139" t="s">
        <v>1118</v>
      </c>
      <c r="B1763" s="139" t="s">
        <v>1352</v>
      </c>
      <c r="C1763" s="139" t="s">
        <v>1449</v>
      </c>
      <c r="D1763" s="139" t="s">
        <v>1450</v>
      </c>
      <c r="E1763" s="139" t="s">
        <v>1434</v>
      </c>
      <c r="F1763" s="139" t="s">
        <v>1402</v>
      </c>
      <c r="G1763" s="140">
        <v>-162288</v>
      </c>
      <c r="J1763" s="149"/>
      <c r="K1763" s="149"/>
    </row>
    <row r="1764" spans="1:11" x14ac:dyDescent="0.2">
      <c r="A1764" s="139" t="s">
        <v>1118</v>
      </c>
      <c r="B1764" s="139" t="s">
        <v>1352</v>
      </c>
      <c r="C1764" s="139" t="s">
        <v>1439</v>
      </c>
      <c r="D1764" s="139" t="s">
        <v>1520</v>
      </c>
      <c r="E1764" s="139" t="s">
        <v>1434</v>
      </c>
      <c r="F1764" s="139" t="s">
        <v>1407</v>
      </c>
      <c r="G1764" s="140">
        <v>-14160</v>
      </c>
      <c r="J1764" s="149"/>
      <c r="K1764" s="149"/>
    </row>
    <row r="1765" spans="1:11" hidden="1" x14ac:dyDescent="0.2">
      <c r="A1765" s="139" t="s">
        <v>196</v>
      </c>
      <c r="B1765" s="139" t="s">
        <v>1353</v>
      </c>
      <c r="C1765" s="139" t="s">
        <v>1397</v>
      </c>
      <c r="D1765" s="139" t="s">
        <v>1398</v>
      </c>
      <c r="E1765" s="139" t="s">
        <v>1399</v>
      </c>
      <c r="F1765" s="139" t="s">
        <v>1400</v>
      </c>
      <c r="G1765" s="140">
        <v>-1994856.44</v>
      </c>
      <c r="H1765" s="162">
        <v>17</v>
      </c>
      <c r="J1765" s="149"/>
      <c r="K1765" s="149"/>
    </row>
    <row r="1766" spans="1:11" hidden="1" x14ac:dyDescent="0.2">
      <c r="A1766" s="139" t="s">
        <v>196</v>
      </c>
      <c r="B1766" s="139" t="s">
        <v>1353</v>
      </c>
      <c r="C1766" s="139" t="s">
        <v>1453</v>
      </c>
      <c r="D1766" s="139" t="s">
        <v>1454</v>
      </c>
      <c r="E1766" s="139" t="s">
        <v>1399</v>
      </c>
      <c r="F1766" s="139" t="s">
        <v>1407</v>
      </c>
      <c r="G1766" s="140">
        <v>-433731.36</v>
      </c>
      <c r="J1766" s="149"/>
      <c r="K1766" s="149"/>
    </row>
    <row r="1767" spans="1:11" hidden="1" x14ac:dyDescent="0.2">
      <c r="A1767" s="139" t="s">
        <v>196</v>
      </c>
      <c r="B1767" s="139" t="s">
        <v>1353</v>
      </c>
      <c r="C1767" s="139" t="s">
        <v>1451</v>
      </c>
      <c r="D1767" s="139" t="s">
        <v>1450</v>
      </c>
      <c r="E1767" s="139" t="s">
        <v>1399</v>
      </c>
      <c r="F1767" s="139" t="s">
        <v>1402</v>
      </c>
      <c r="G1767" s="140">
        <v>-280</v>
      </c>
      <c r="J1767" s="149"/>
      <c r="K1767" s="149"/>
    </row>
    <row r="1768" spans="1:11" hidden="1" x14ac:dyDescent="0.2">
      <c r="A1768" s="139" t="s">
        <v>196</v>
      </c>
      <c r="B1768" s="139" t="s">
        <v>1353</v>
      </c>
      <c r="C1768" s="139" t="s">
        <v>1449</v>
      </c>
      <c r="D1768" s="139" t="s">
        <v>1450</v>
      </c>
      <c r="E1768" s="139" t="s">
        <v>1399</v>
      </c>
      <c r="F1768" s="139" t="s">
        <v>1402</v>
      </c>
      <c r="G1768" s="140">
        <v>-247233111.91</v>
      </c>
      <c r="J1768" s="149"/>
      <c r="K1768" s="149"/>
    </row>
    <row r="1769" spans="1:11" hidden="1" x14ac:dyDescent="0.2">
      <c r="A1769" s="139" t="s">
        <v>196</v>
      </c>
      <c r="B1769" s="139" t="s">
        <v>1353</v>
      </c>
      <c r="C1769" s="139" t="s">
        <v>1449</v>
      </c>
      <c r="D1769" s="139" t="s">
        <v>1457</v>
      </c>
      <c r="E1769" s="139" t="s">
        <v>1399</v>
      </c>
      <c r="F1769" s="139" t="s">
        <v>1402</v>
      </c>
      <c r="G1769" s="140">
        <v>-52148.59</v>
      </c>
      <c r="J1769" s="149"/>
      <c r="K1769" s="149"/>
    </row>
    <row r="1770" spans="1:11" hidden="1" x14ac:dyDescent="0.2">
      <c r="A1770" s="139" t="s">
        <v>196</v>
      </c>
      <c r="B1770" s="139" t="s">
        <v>1353</v>
      </c>
      <c r="C1770" s="139" t="s">
        <v>1401</v>
      </c>
      <c r="D1770" s="139" t="s">
        <v>1509</v>
      </c>
      <c r="E1770" s="139" t="s">
        <v>1399</v>
      </c>
      <c r="F1770" s="139" t="s">
        <v>1402</v>
      </c>
      <c r="G1770" s="140">
        <v>-1670158.58</v>
      </c>
      <c r="J1770" s="149"/>
      <c r="K1770" s="149"/>
    </row>
    <row r="1771" spans="1:11" hidden="1" x14ac:dyDescent="0.2">
      <c r="A1771" s="139" t="s">
        <v>196</v>
      </c>
      <c r="B1771" s="139" t="s">
        <v>1353</v>
      </c>
      <c r="C1771" s="139" t="s">
        <v>1452</v>
      </c>
      <c r="D1771" s="139" t="s">
        <v>1510</v>
      </c>
      <c r="E1771" s="139" t="s">
        <v>1399</v>
      </c>
      <c r="F1771" s="139" t="s">
        <v>1407</v>
      </c>
      <c r="G1771" s="140">
        <v>-11257097.380000001</v>
      </c>
      <c r="J1771" s="149"/>
      <c r="K1771" s="149"/>
    </row>
    <row r="1772" spans="1:11" hidden="1" x14ac:dyDescent="0.2">
      <c r="A1772" s="139" t="s">
        <v>196</v>
      </c>
      <c r="B1772" s="139" t="s">
        <v>1353</v>
      </c>
      <c r="C1772" s="139" t="s">
        <v>1511</v>
      </c>
      <c r="D1772" s="139" t="s">
        <v>1512</v>
      </c>
      <c r="E1772" s="139" t="s">
        <v>1399</v>
      </c>
      <c r="F1772" s="139" t="s">
        <v>1407</v>
      </c>
      <c r="G1772" s="140">
        <v>-36800</v>
      </c>
      <c r="J1772" s="149"/>
      <c r="K1772" s="149"/>
    </row>
    <row r="1773" spans="1:11" hidden="1" x14ac:dyDescent="0.2">
      <c r="A1773" s="139" t="s">
        <v>196</v>
      </c>
      <c r="B1773" s="139" t="s">
        <v>1353</v>
      </c>
      <c r="C1773" s="139" t="s">
        <v>1397</v>
      </c>
      <c r="D1773" s="139" t="s">
        <v>1398</v>
      </c>
      <c r="E1773" s="139" t="s">
        <v>1404</v>
      </c>
      <c r="F1773" s="139" t="s">
        <v>1400</v>
      </c>
      <c r="G1773" s="140">
        <v>-34000</v>
      </c>
      <c r="H1773" s="162">
        <v>17</v>
      </c>
      <c r="J1773" s="149"/>
      <c r="K1773" s="149"/>
    </row>
    <row r="1774" spans="1:11" hidden="1" x14ac:dyDescent="0.2">
      <c r="A1774" s="139" t="s">
        <v>201</v>
      </c>
      <c r="B1774" s="139" t="s">
        <v>1353</v>
      </c>
      <c r="C1774" s="139" t="s">
        <v>1397</v>
      </c>
      <c r="D1774" s="139" t="s">
        <v>1398</v>
      </c>
      <c r="E1774" s="139" t="s">
        <v>1408</v>
      </c>
      <c r="F1774" s="139" t="s">
        <v>1400</v>
      </c>
      <c r="G1774" s="140">
        <v>-599610.13</v>
      </c>
      <c r="H1774" s="162">
        <v>17</v>
      </c>
      <c r="J1774" s="149"/>
      <c r="K1774" s="149"/>
    </row>
    <row r="1775" spans="1:11" hidden="1" x14ac:dyDescent="0.2">
      <c r="A1775" s="139" t="s">
        <v>201</v>
      </c>
      <c r="B1775" s="139" t="s">
        <v>1353</v>
      </c>
      <c r="C1775" s="139" t="s">
        <v>1453</v>
      </c>
      <c r="D1775" s="139" t="s">
        <v>1454</v>
      </c>
      <c r="E1775" s="139" t="s">
        <v>1408</v>
      </c>
      <c r="F1775" s="139" t="s">
        <v>1407</v>
      </c>
      <c r="G1775" s="140">
        <v>-129973.43</v>
      </c>
      <c r="J1775" s="149"/>
      <c r="K1775" s="149"/>
    </row>
    <row r="1776" spans="1:11" hidden="1" x14ac:dyDescent="0.2">
      <c r="A1776" s="139" t="s">
        <v>201</v>
      </c>
      <c r="B1776" s="139" t="s">
        <v>1353</v>
      </c>
      <c r="C1776" s="139" t="s">
        <v>1449</v>
      </c>
      <c r="D1776" s="139" t="s">
        <v>1450</v>
      </c>
      <c r="E1776" s="139" t="s">
        <v>1408</v>
      </c>
      <c r="F1776" s="139" t="s">
        <v>1402</v>
      </c>
      <c r="G1776" s="140">
        <v>-73895844.629999995</v>
      </c>
      <c r="J1776" s="149"/>
      <c r="K1776" s="149"/>
    </row>
    <row r="1777" spans="1:11" hidden="1" x14ac:dyDescent="0.2">
      <c r="A1777" s="139" t="s">
        <v>201</v>
      </c>
      <c r="B1777" s="139" t="s">
        <v>1353</v>
      </c>
      <c r="C1777" s="139" t="s">
        <v>1449</v>
      </c>
      <c r="D1777" s="139" t="s">
        <v>1457</v>
      </c>
      <c r="E1777" s="139" t="s">
        <v>1408</v>
      </c>
      <c r="F1777" s="139" t="s">
        <v>1402</v>
      </c>
      <c r="G1777" s="140">
        <v>-15576.86</v>
      </c>
      <c r="J1777" s="149"/>
      <c r="K1777" s="149"/>
    </row>
    <row r="1778" spans="1:11" hidden="1" x14ac:dyDescent="0.2">
      <c r="A1778" s="139" t="s">
        <v>201</v>
      </c>
      <c r="B1778" s="139" t="s">
        <v>1353</v>
      </c>
      <c r="C1778" s="139" t="s">
        <v>1401</v>
      </c>
      <c r="D1778" s="139" t="s">
        <v>1509</v>
      </c>
      <c r="E1778" s="139" t="s">
        <v>1408</v>
      </c>
      <c r="F1778" s="139" t="s">
        <v>1402</v>
      </c>
      <c r="G1778" s="140">
        <v>-825999.28</v>
      </c>
      <c r="J1778" s="149"/>
      <c r="K1778" s="149"/>
    </row>
    <row r="1779" spans="1:11" hidden="1" x14ac:dyDescent="0.2">
      <c r="A1779" s="139" t="s">
        <v>201</v>
      </c>
      <c r="B1779" s="139" t="s">
        <v>1353</v>
      </c>
      <c r="C1779" s="139" t="s">
        <v>1403</v>
      </c>
      <c r="D1779" s="139" t="s">
        <v>1509</v>
      </c>
      <c r="E1779" s="139" t="s">
        <v>1408</v>
      </c>
      <c r="F1779" s="139" t="s">
        <v>1402</v>
      </c>
      <c r="G1779" s="140">
        <v>-4510.78</v>
      </c>
      <c r="J1779" s="149"/>
      <c r="K1779" s="149"/>
    </row>
    <row r="1780" spans="1:11" hidden="1" x14ac:dyDescent="0.2">
      <c r="A1780" s="139" t="s">
        <v>201</v>
      </c>
      <c r="B1780" s="139" t="s">
        <v>1353</v>
      </c>
      <c r="C1780" s="139" t="s">
        <v>1452</v>
      </c>
      <c r="D1780" s="139" t="s">
        <v>1510</v>
      </c>
      <c r="E1780" s="139" t="s">
        <v>1408</v>
      </c>
      <c r="F1780" s="139" t="s">
        <v>1407</v>
      </c>
      <c r="G1780" s="140">
        <v>-3378753.11</v>
      </c>
      <c r="J1780" s="149"/>
      <c r="K1780" s="149"/>
    </row>
    <row r="1781" spans="1:11" hidden="1" x14ac:dyDescent="0.2">
      <c r="A1781" s="139" t="s">
        <v>201</v>
      </c>
      <c r="B1781" s="139" t="s">
        <v>1353</v>
      </c>
      <c r="C1781" s="139" t="s">
        <v>1511</v>
      </c>
      <c r="D1781" s="139" t="s">
        <v>1512</v>
      </c>
      <c r="E1781" s="139" t="s">
        <v>1408</v>
      </c>
      <c r="F1781" s="139" t="s">
        <v>1407</v>
      </c>
      <c r="G1781" s="140">
        <v>-14735.52</v>
      </c>
      <c r="J1781" s="149"/>
      <c r="K1781" s="149"/>
    </row>
    <row r="1782" spans="1:11" hidden="1" x14ac:dyDescent="0.2">
      <c r="A1782" s="139" t="s">
        <v>196</v>
      </c>
      <c r="B1782" s="139" t="s">
        <v>1353</v>
      </c>
      <c r="C1782" s="139" t="s">
        <v>1401</v>
      </c>
      <c r="D1782" s="139" t="s">
        <v>1509</v>
      </c>
      <c r="E1782" s="139" t="s">
        <v>1409</v>
      </c>
      <c r="F1782" s="139" t="s">
        <v>1402</v>
      </c>
      <c r="G1782" s="140">
        <v>-2956155.19</v>
      </c>
      <c r="J1782" s="149"/>
      <c r="K1782" s="149"/>
    </row>
    <row r="1783" spans="1:11" hidden="1" x14ac:dyDescent="0.2">
      <c r="A1783" s="139" t="s">
        <v>196</v>
      </c>
      <c r="B1783" s="139" t="s">
        <v>1353</v>
      </c>
      <c r="C1783" s="139" t="s">
        <v>1403</v>
      </c>
      <c r="D1783" s="139" t="s">
        <v>1509</v>
      </c>
      <c r="E1783" s="139" t="s">
        <v>1409</v>
      </c>
      <c r="F1783" s="139" t="s">
        <v>1402</v>
      </c>
      <c r="G1783" s="140">
        <v>-546147.38</v>
      </c>
      <c r="J1783" s="149"/>
      <c r="K1783" s="149"/>
    </row>
    <row r="1784" spans="1:11" hidden="1" x14ac:dyDescent="0.2">
      <c r="A1784" s="139" t="s">
        <v>1112</v>
      </c>
      <c r="B1784" s="139" t="s">
        <v>1353</v>
      </c>
      <c r="C1784" s="139" t="s">
        <v>1397</v>
      </c>
      <c r="D1784" s="139" t="s">
        <v>1398</v>
      </c>
      <c r="E1784" s="139" t="s">
        <v>1410</v>
      </c>
      <c r="F1784" s="139" t="s">
        <v>1400</v>
      </c>
      <c r="G1784" s="140">
        <v>-4201.5</v>
      </c>
      <c r="H1784" s="162">
        <v>17</v>
      </c>
      <c r="J1784" s="149"/>
      <c r="K1784" s="149"/>
    </row>
    <row r="1785" spans="1:11" hidden="1" x14ac:dyDescent="0.2">
      <c r="A1785" s="139" t="s">
        <v>1112</v>
      </c>
      <c r="B1785" s="139" t="s">
        <v>1353</v>
      </c>
      <c r="C1785" s="139" t="s">
        <v>1401</v>
      </c>
      <c r="D1785" s="139" t="s">
        <v>1509</v>
      </c>
      <c r="E1785" s="139" t="s">
        <v>1410</v>
      </c>
      <c r="F1785" s="139" t="s">
        <v>1402</v>
      </c>
      <c r="G1785" s="140">
        <v>-108709.94</v>
      </c>
      <c r="J1785" s="149"/>
      <c r="K1785" s="149"/>
    </row>
    <row r="1786" spans="1:11" hidden="1" x14ac:dyDescent="0.2">
      <c r="A1786" s="139" t="s">
        <v>1114</v>
      </c>
      <c r="B1786" s="139" t="s">
        <v>1353</v>
      </c>
      <c r="C1786" s="139" t="s">
        <v>1397</v>
      </c>
      <c r="D1786" s="139" t="s">
        <v>1398</v>
      </c>
      <c r="E1786" s="139" t="s">
        <v>1411</v>
      </c>
      <c r="F1786" s="139" t="s">
        <v>1400</v>
      </c>
      <c r="G1786" s="140">
        <v>-395351.97</v>
      </c>
      <c r="H1786" s="162">
        <v>17</v>
      </c>
      <c r="J1786" s="149"/>
      <c r="K1786" s="149"/>
    </row>
    <row r="1787" spans="1:11" hidden="1" x14ac:dyDescent="0.2">
      <c r="A1787" s="139" t="s">
        <v>1114</v>
      </c>
      <c r="B1787" s="139" t="s">
        <v>1353</v>
      </c>
      <c r="C1787" s="139" t="s">
        <v>1397</v>
      </c>
      <c r="D1787" s="139" t="s">
        <v>1412</v>
      </c>
      <c r="E1787" s="139" t="s">
        <v>1411</v>
      </c>
      <c r="F1787" s="139" t="s">
        <v>1400</v>
      </c>
      <c r="G1787" s="140">
        <v>-41021.730000000003</v>
      </c>
      <c r="H1787" s="162">
        <v>17</v>
      </c>
      <c r="J1787" s="149"/>
      <c r="K1787" s="149"/>
    </row>
    <row r="1788" spans="1:11" hidden="1" x14ac:dyDescent="0.2">
      <c r="A1788" s="139" t="s">
        <v>1114</v>
      </c>
      <c r="B1788" s="139" t="s">
        <v>1353</v>
      </c>
      <c r="C1788" s="139" t="s">
        <v>1397</v>
      </c>
      <c r="D1788" s="139" t="s">
        <v>1433</v>
      </c>
      <c r="E1788" s="139" t="s">
        <v>1411</v>
      </c>
      <c r="F1788" s="139" t="s">
        <v>1400</v>
      </c>
      <c r="G1788" s="140">
        <v>-19086.87</v>
      </c>
      <c r="H1788" s="162">
        <v>17</v>
      </c>
      <c r="J1788" s="149"/>
      <c r="K1788" s="149"/>
    </row>
    <row r="1789" spans="1:11" hidden="1" x14ac:dyDescent="0.2">
      <c r="A1789" s="139" t="s">
        <v>1114</v>
      </c>
      <c r="B1789" s="139" t="s">
        <v>1353</v>
      </c>
      <c r="C1789" s="139" t="s">
        <v>1401</v>
      </c>
      <c r="D1789" s="139" t="s">
        <v>1509</v>
      </c>
      <c r="E1789" s="139" t="s">
        <v>1411</v>
      </c>
      <c r="F1789" s="139" t="s">
        <v>1402</v>
      </c>
      <c r="G1789" s="140">
        <v>-22489761.91</v>
      </c>
      <c r="J1789" s="149"/>
      <c r="K1789" s="149"/>
    </row>
    <row r="1790" spans="1:11" hidden="1" x14ac:dyDescent="0.2">
      <c r="A1790" s="139" t="s">
        <v>1114</v>
      </c>
      <c r="B1790" s="139" t="s">
        <v>1353</v>
      </c>
      <c r="C1790" s="139" t="s">
        <v>1403</v>
      </c>
      <c r="D1790" s="139" t="s">
        <v>1509</v>
      </c>
      <c r="E1790" s="139" t="s">
        <v>1411</v>
      </c>
      <c r="F1790" s="139" t="s">
        <v>1402</v>
      </c>
      <c r="G1790" s="140">
        <v>-156072.24</v>
      </c>
      <c r="J1790" s="149"/>
      <c r="K1790" s="149"/>
    </row>
    <row r="1791" spans="1:11" hidden="1" x14ac:dyDescent="0.2">
      <c r="A1791" s="139" t="s">
        <v>1116</v>
      </c>
      <c r="B1791" s="139" t="s">
        <v>1353</v>
      </c>
      <c r="C1791" s="139" t="s">
        <v>1397</v>
      </c>
      <c r="D1791" s="139" t="s">
        <v>1398</v>
      </c>
      <c r="E1791" s="139" t="s">
        <v>1414</v>
      </c>
      <c r="F1791" s="139" t="s">
        <v>1400</v>
      </c>
      <c r="G1791" s="140">
        <v>-244077.95</v>
      </c>
      <c r="H1791" s="162">
        <v>17</v>
      </c>
      <c r="J1791" s="149"/>
      <c r="K1791" s="149"/>
    </row>
    <row r="1792" spans="1:11" hidden="1" x14ac:dyDescent="0.2">
      <c r="A1792" s="139" t="s">
        <v>1116</v>
      </c>
      <c r="B1792" s="139" t="s">
        <v>1353</v>
      </c>
      <c r="C1792" s="139" t="s">
        <v>1401</v>
      </c>
      <c r="D1792" s="139" t="s">
        <v>1509</v>
      </c>
      <c r="E1792" s="139" t="s">
        <v>1414</v>
      </c>
      <c r="F1792" s="139" t="s">
        <v>1402</v>
      </c>
      <c r="G1792" s="140">
        <v>-1538587.26</v>
      </c>
      <c r="J1792" s="149"/>
      <c r="K1792" s="149"/>
    </row>
    <row r="1793" spans="1:11" hidden="1" x14ac:dyDescent="0.2">
      <c r="A1793" s="139" t="s">
        <v>1117</v>
      </c>
      <c r="B1793" s="139" t="s">
        <v>1353</v>
      </c>
      <c r="C1793" s="139" t="s">
        <v>1397</v>
      </c>
      <c r="D1793" s="139" t="s">
        <v>1398</v>
      </c>
      <c r="E1793" s="139" t="s">
        <v>1415</v>
      </c>
      <c r="F1793" s="139" t="s">
        <v>1400</v>
      </c>
      <c r="G1793" s="140">
        <v>-599869.1</v>
      </c>
      <c r="H1793" s="162">
        <v>17</v>
      </c>
      <c r="J1793" s="149"/>
      <c r="K1793" s="149"/>
    </row>
    <row r="1794" spans="1:11" hidden="1" x14ac:dyDescent="0.2">
      <c r="A1794" s="139" t="s">
        <v>1117</v>
      </c>
      <c r="B1794" s="139" t="s">
        <v>1353</v>
      </c>
      <c r="C1794" s="139" t="s">
        <v>1416</v>
      </c>
      <c r="D1794" s="139" t="s">
        <v>1417</v>
      </c>
      <c r="E1794" s="139" t="s">
        <v>1415</v>
      </c>
      <c r="F1794" s="139" t="s">
        <v>1402</v>
      </c>
      <c r="G1794" s="140">
        <v>-1752293.4</v>
      </c>
      <c r="J1794" s="149"/>
      <c r="K1794" s="149"/>
    </row>
    <row r="1795" spans="1:11" hidden="1" x14ac:dyDescent="0.2">
      <c r="A1795" s="139" t="s">
        <v>1117</v>
      </c>
      <c r="B1795" s="139" t="s">
        <v>1353</v>
      </c>
      <c r="C1795" s="139" t="s">
        <v>1401</v>
      </c>
      <c r="D1795" s="139" t="s">
        <v>1418</v>
      </c>
      <c r="E1795" s="139" t="s">
        <v>1415</v>
      </c>
      <c r="F1795" s="139" t="s">
        <v>1402</v>
      </c>
      <c r="G1795" s="140">
        <v>-1168195.6000000001</v>
      </c>
      <c r="J1795" s="149"/>
      <c r="K1795" s="149"/>
    </row>
    <row r="1796" spans="1:11" hidden="1" x14ac:dyDescent="0.2">
      <c r="A1796" s="139" t="s">
        <v>1117</v>
      </c>
      <c r="B1796" s="139" t="s">
        <v>1353</v>
      </c>
      <c r="C1796" s="139" t="s">
        <v>1401</v>
      </c>
      <c r="D1796" s="139" t="s">
        <v>1456</v>
      </c>
      <c r="E1796" s="139" t="s">
        <v>1415</v>
      </c>
      <c r="F1796" s="139" t="s">
        <v>1402</v>
      </c>
      <c r="G1796" s="140">
        <v>-381963</v>
      </c>
      <c r="J1796" s="149"/>
      <c r="K1796" s="149"/>
    </row>
    <row r="1797" spans="1:11" hidden="1" x14ac:dyDescent="0.2">
      <c r="A1797" s="139" t="s">
        <v>1117</v>
      </c>
      <c r="B1797" s="139" t="s">
        <v>1353</v>
      </c>
      <c r="C1797" s="139" t="s">
        <v>1449</v>
      </c>
      <c r="D1797" s="139" t="s">
        <v>1450</v>
      </c>
      <c r="E1797" s="139" t="s">
        <v>1415</v>
      </c>
      <c r="F1797" s="139" t="s">
        <v>1402</v>
      </c>
      <c r="G1797" s="140">
        <v>-128513.68</v>
      </c>
      <c r="J1797" s="149"/>
      <c r="K1797" s="149"/>
    </row>
    <row r="1798" spans="1:11" hidden="1" x14ac:dyDescent="0.2">
      <c r="A1798" s="139" t="s">
        <v>1117</v>
      </c>
      <c r="B1798" s="139" t="s">
        <v>1353</v>
      </c>
      <c r="C1798" s="139" t="s">
        <v>1449</v>
      </c>
      <c r="D1798" s="139" t="s">
        <v>1457</v>
      </c>
      <c r="E1798" s="139" t="s">
        <v>1415</v>
      </c>
      <c r="F1798" s="139" t="s">
        <v>1402</v>
      </c>
      <c r="G1798" s="140">
        <v>-116615.08</v>
      </c>
      <c r="J1798" s="149"/>
      <c r="K1798" s="149"/>
    </row>
    <row r="1799" spans="1:11" hidden="1" x14ac:dyDescent="0.2">
      <c r="A1799" s="139" t="s">
        <v>1117</v>
      </c>
      <c r="B1799" s="139" t="s">
        <v>1353</v>
      </c>
      <c r="C1799" s="139" t="s">
        <v>1401</v>
      </c>
      <c r="D1799" s="139" t="s">
        <v>1509</v>
      </c>
      <c r="E1799" s="139" t="s">
        <v>1415</v>
      </c>
      <c r="F1799" s="139" t="s">
        <v>1402</v>
      </c>
      <c r="G1799" s="140">
        <v>-3467752.2</v>
      </c>
      <c r="J1799" s="149"/>
      <c r="K1799" s="149"/>
    </row>
    <row r="1800" spans="1:11" hidden="1" x14ac:dyDescent="0.2">
      <c r="A1800" s="139" t="s">
        <v>1117</v>
      </c>
      <c r="B1800" s="139" t="s">
        <v>1353</v>
      </c>
      <c r="C1800" s="139" t="s">
        <v>1501</v>
      </c>
      <c r="D1800" s="139" t="s">
        <v>1509</v>
      </c>
      <c r="E1800" s="139" t="s">
        <v>1415</v>
      </c>
      <c r="F1800" s="139" t="s">
        <v>1407</v>
      </c>
      <c r="G1800" s="140">
        <v>-40000</v>
      </c>
      <c r="J1800" s="149"/>
      <c r="K1800" s="149"/>
    </row>
    <row r="1801" spans="1:11" hidden="1" x14ac:dyDescent="0.2">
      <c r="A1801" s="139" t="s">
        <v>1117</v>
      </c>
      <c r="B1801" s="139" t="s">
        <v>1353</v>
      </c>
      <c r="C1801" s="139" t="s">
        <v>1401</v>
      </c>
      <c r="D1801" s="139" t="s">
        <v>1499</v>
      </c>
      <c r="E1801" s="139" t="s">
        <v>1415</v>
      </c>
      <c r="F1801" s="139" t="s">
        <v>1402</v>
      </c>
      <c r="G1801" s="140">
        <v>-73195.199999999997</v>
      </c>
      <c r="J1801" s="149"/>
      <c r="K1801" s="149"/>
    </row>
    <row r="1802" spans="1:11" hidden="1" x14ac:dyDescent="0.2">
      <c r="A1802" s="139" t="s">
        <v>1117</v>
      </c>
      <c r="B1802" s="139" t="s">
        <v>1353</v>
      </c>
      <c r="C1802" s="139" t="s">
        <v>1401</v>
      </c>
      <c r="D1802" s="139" t="s">
        <v>1509</v>
      </c>
      <c r="E1802" s="139" t="s">
        <v>1419</v>
      </c>
      <c r="F1802" s="139" t="s">
        <v>1402</v>
      </c>
      <c r="G1802" s="140">
        <v>-8204.2800000000007</v>
      </c>
      <c r="J1802" s="149"/>
      <c r="K1802" s="149"/>
    </row>
    <row r="1803" spans="1:11" hidden="1" x14ac:dyDescent="0.2">
      <c r="A1803" s="139" t="s">
        <v>1117</v>
      </c>
      <c r="B1803" s="139" t="s">
        <v>1353</v>
      </c>
      <c r="C1803" s="139" t="s">
        <v>1401</v>
      </c>
      <c r="D1803" s="139" t="s">
        <v>1499</v>
      </c>
      <c r="E1803" s="139" t="s">
        <v>1419</v>
      </c>
      <c r="F1803" s="139" t="s">
        <v>1402</v>
      </c>
      <c r="G1803" s="140">
        <v>-18590</v>
      </c>
      <c r="J1803" s="149"/>
      <c r="K1803" s="149"/>
    </row>
    <row r="1804" spans="1:11" hidden="1" x14ac:dyDescent="0.2">
      <c r="A1804" s="139" t="s">
        <v>962</v>
      </c>
      <c r="B1804" s="139" t="s">
        <v>1353</v>
      </c>
      <c r="C1804" s="139" t="s">
        <v>1449</v>
      </c>
      <c r="D1804" s="139" t="s">
        <v>1450</v>
      </c>
      <c r="E1804" s="139" t="s">
        <v>1440</v>
      </c>
      <c r="F1804" s="139" t="s">
        <v>1402</v>
      </c>
      <c r="G1804" s="140">
        <v>-5343.54</v>
      </c>
      <c r="J1804" s="149"/>
      <c r="K1804" s="149"/>
    </row>
    <row r="1805" spans="1:11" hidden="1" x14ac:dyDescent="0.2">
      <c r="A1805" s="139" t="s">
        <v>962</v>
      </c>
      <c r="B1805" s="139" t="s">
        <v>1353</v>
      </c>
      <c r="C1805" s="139" t="s">
        <v>1449</v>
      </c>
      <c r="D1805" s="139" t="s">
        <v>1450</v>
      </c>
      <c r="E1805" s="139" t="s">
        <v>1423</v>
      </c>
      <c r="F1805" s="139" t="s">
        <v>1402</v>
      </c>
      <c r="G1805" s="140">
        <v>-1549807.52</v>
      </c>
      <c r="J1805" s="149"/>
      <c r="K1805" s="149"/>
    </row>
    <row r="1806" spans="1:11" hidden="1" x14ac:dyDescent="0.2">
      <c r="A1806" s="139" t="s">
        <v>962</v>
      </c>
      <c r="B1806" s="139" t="s">
        <v>1353</v>
      </c>
      <c r="C1806" s="139" t="s">
        <v>1401</v>
      </c>
      <c r="D1806" s="139" t="s">
        <v>1509</v>
      </c>
      <c r="E1806" s="139" t="s">
        <v>1423</v>
      </c>
      <c r="F1806" s="139" t="s">
        <v>1402</v>
      </c>
      <c r="G1806" s="140">
        <v>-203379.54</v>
      </c>
      <c r="J1806" s="149"/>
      <c r="K1806" s="149"/>
    </row>
    <row r="1807" spans="1:11" hidden="1" x14ac:dyDescent="0.2">
      <c r="A1807" s="139" t="s">
        <v>962</v>
      </c>
      <c r="B1807" s="139" t="s">
        <v>1353</v>
      </c>
      <c r="C1807" s="139" t="s">
        <v>1401</v>
      </c>
      <c r="D1807" s="139" t="s">
        <v>1509</v>
      </c>
      <c r="E1807" s="139" t="s">
        <v>1424</v>
      </c>
      <c r="F1807" s="139" t="s">
        <v>1402</v>
      </c>
      <c r="G1807" s="140">
        <v>-11450.56</v>
      </c>
      <c r="J1807" s="149"/>
      <c r="K1807" s="149"/>
    </row>
    <row r="1808" spans="1:11" hidden="1" x14ac:dyDescent="0.2">
      <c r="A1808" s="139" t="s">
        <v>964</v>
      </c>
      <c r="B1808" s="139" t="s">
        <v>1353</v>
      </c>
      <c r="C1808" s="139" t="s">
        <v>1397</v>
      </c>
      <c r="D1808" s="139" t="s">
        <v>1398</v>
      </c>
      <c r="E1808" s="139" t="s">
        <v>1425</v>
      </c>
      <c r="F1808" s="139" t="s">
        <v>1400</v>
      </c>
      <c r="G1808" s="140">
        <v>-5335.46</v>
      </c>
      <c r="H1808" s="162">
        <v>17</v>
      </c>
      <c r="J1808" s="149"/>
      <c r="K1808" s="149"/>
    </row>
    <row r="1809" spans="1:11" hidden="1" x14ac:dyDescent="0.2">
      <c r="A1809" s="139" t="s">
        <v>964</v>
      </c>
      <c r="B1809" s="139" t="s">
        <v>1353</v>
      </c>
      <c r="C1809" s="139" t="s">
        <v>1401</v>
      </c>
      <c r="D1809" s="139" t="s">
        <v>1509</v>
      </c>
      <c r="E1809" s="139" t="s">
        <v>1425</v>
      </c>
      <c r="F1809" s="139" t="s">
        <v>1402</v>
      </c>
      <c r="G1809" s="140">
        <v>-5937976</v>
      </c>
      <c r="J1809" s="149"/>
      <c r="K1809" s="149"/>
    </row>
    <row r="1810" spans="1:11" hidden="1" x14ac:dyDescent="0.2">
      <c r="A1810" s="139" t="s">
        <v>964</v>
      </c>
      <c r="B1810" s="139" t="s">
        <v>1353</v>
      </c>
      <c r="C1810" s="139" t="s">
        <v>1397</v>
      </c>
      <c r="D1810" s="139" t="s">
        <v>1398</v>
      </c>
      <c r="E1810" s="139" t="s">
        <v>1443</v>
      </c>
      <c r="F1810" s="139" t="s">
        <v>1400</v>
      </c>
      <c r="G1810" s="140">
        <v>-8.16</v>
      </c>
      <c r="H1810" s="162">
        <v>17</v>
      </c>
      <c r="J1810" s="149"/>
      <c r="K1810" s="149"/>
    </row>
    <row r="1811" spans="1:11" hidden="1" x14ac:dyDescent="0.2">
      <c r="A1811" s="139" t="s">
        <v>964</v>
      </c>
      <c r="B1811" s="139" t="s">
        <v>1353</v>
      </c>
      <c r="C1811" s="139" t="s">
        <v>1397</v>
      </c>
      <c r="D1811" s="139" t="s">
        <v>1398</v>
      </c>
      <c r="E1811" s="139" t="s">
        <v>1469</v>
      </c>
      <c r="F1811" s="139" t="s">
        <v>1400</v>
      </c>
      <c r="G1811" s="140">
        <v>-4999.28</v>
      </c>
      <c r="H1811" s="162">
        <v>17</v>
      </c>
      <c r="J1811" s="149"/>
      <c r="K1811" s="149"/>
    </row>
    <row r="1812" spans="1:11" hidden="1" x14ac:dyDescent="0.2">
      <c r="A1812" s="139" t="s">
        <v>964</v>
      </c>
      <c r="B1812" s="139" t="s">
        <v>1353</v>
      </c>
      <c r="C1812" s="139" t="s">
        <v>1397</v>
      </c>
      <c r="D1812" s="139" t="s">
        <v>1398</v>
      </c>
      <c r="E1812" s="139" t="s">
        <v>1427</v>
      </c>
      <c r="F1812" s="139" t="s">
        <v>1400</v>
      </c>
      <c r="G1812" s="140">
        <v>-126.6</v>
      </c>
      <c r="H1812" s="162">
        <v>17</v>
      </c>
      <c r="J1812" s="149"/>
      <c r="K1812" s="149"/>
    </row>
    <row r="1813" spans="1:11" hidden="1" x14ac:dyDescent="0.2">
      <c r="A1813" s="139" t="s">
        <v>1118</v>
      </c>
      <c r="B1813" s="139" t="s">
        <v>1353</v>
      </c>
      <c r="C1813" s="139" t="s">
        <v>1397</v>
      </c>
      <c r="D1813" s="139" t="s">
        <v>1398</v>
      </c>
      <c r="E1813" s="139" t="s">
        <v>1428</v>
      </c>
      <c r="F1813" s="139" t="s">
        <v>1400</v>
      </c>
      <c r="G1813" s="140">
        <v>-33400</v>
      </c>
      <c r="H1813" s="162">
        <v>17</v>
      </c>
      <c r="J1813" s="149"/>
      <c r="K1813" s="149"/>
    </row>
    <row r="1814" spans="1:11" hidden="1" x14ac:dyDescent="0.2">
      <c r="A1814" s="139" t="s">
        <v>1118</v>
      </c>
      <c r="B1814" s="139" t="s">
        <v>1353</v>
      </c>
      <c r="C1814" s="139" t="s">
        <v>1449</v>
      </c>
      <c r="D1814" s="139" t="s">
        <v>1450</v>
      </c>
      <c r="E1814" s="139" t="s">
        <v>1428</v>
      </c>
      <c r="F1814" s="139" t="s">
        <v>1402</v>
      </c>
      <c r="G1814" s="140">
        <v>-12565763.08</v>
      </c>
      <c r="J1814" s="149"/>
      <c r="K1814" s="149"/>
    </row>
    <row r="1815" spans="1:11" hidden="1" x14ac:dyDescent="0.2">
      <c r="A1815" s="139" t="s">
        <v>1118</v>
      </c>
      <c r="B1815" s="139" t="s">
        <v>1353</v>
      </c>
      <c r="C1815" s="139" t="s">
        <v>1458</v>
      </c>
      <c r="D1815" s="139" t="s">
        <v>1509</v>
      </c>
      <c r="E1815" s="139" t="s">
        <v>1428</v>
      </c>
      <c r="F1815" s="139" t="s">
        <v>1407</v>
      </c>
      <c r="G1815" s="140">
        <v>-224642</v>
      </c>
      <c r="J1815" s="149"/>
      <c r="K1815" s="149"/>
    </row>
    <row r="1816" spans="1:11" hidden="1" x14ac:dyDescent="0.2">
      <c r="A1816" s="139" t="s">
        <v>1118</v>
      </c>
      <c r="B1816" s="139" t="s">
        <v>1353</v>
      </c>
      <c r="C1816" s="139" t="s">
        <v>1501</v>
      </c>
      <c r="D1816" s="139" t="s">
        <v>1509</v>
      </c>
      <c r="E1816" s="139" t="s">
        <v>1428</v>
      </c>
      <c r="F1816" s="139" t="s">
        <v>1407</v>
      </c>
      <c r="G1816" s="140">
        <v>-1097571.3</v>
      </c>
      <c r="J1816" s="149"/>
      <c r="K1816" s="149"/>
    </row>
    <row r="1817" spans="1:11" hidden="1" x14ac:dyDescent="0.2">
      <c r="A1817" s="139" t="s">
        <v>1118</v>
      </c>
      <c r="B1817" s="139" t="s">
        <v>1353</v>
      </c>
      <c r="C1817" s="139" t="s">
        <v>1513</v>
      </c>
      <c r="D1817" s="139" t="s">
        <v>1509</v>
      </c>
      <c r="E1817" s="139" t="s">
        <v>1428</v>
      </c>
      <c r="F1817" s="139" t="s">
        <v>1407</v>
      </c>
      <c r="G1817" s="140">
        <v>-229399</v>
      </c>
      <c r="J1817" s="149"/>
      <c r="K1817" s="149"/>
    </row>
    <row r="1818" spans="1:11" x14ac:dyDescent="0.2">
      <c r="A1818" s="139" t="s">
        <v>1118</v>
      </c>
      <c r="B1818" s="139" t="s">
        <v>1353</v>
      </c>
      <c r="C1818" s="139" t="s">
        <v>1397</v>
      </c>
      <c r="D1818" s="139" t="s">
        <v>1398</v>
      </c>
      <c r="E1818" s="139" t="s">
        <v>1431</v>
      </c>
      <c r="F1818" s="139" t="s">
        <v>1400</v>
      </c>
      <c r="G1818" s="140">
        <v>-10586.73</v>
      </c>
      <c r="H1818" s="162">
        <v>17</v>
      </c>
      <c r="J1818" s="149"/>
      <c r="K1818" s="149"/>
    </row>
    <row r="1819" spans="1:11" x14ac:dyDescent="0.2">
      <c r="A1819" s="139" t="s">
        <v>1118</v>
      </c>
      <c r="B1819" s="139" t="s">
        <v>1353</v>
      </c>
      <c r="C1819" s="139" t="s">
        <v>1401</v>
      </c>
      <c r="D1819" s="139" t="s">
        <v>1509</v>
      </c>
      <c r="E1819" s="139" t="s">
        <v>1431</v>
      </c>
      <c r="F1819" s="139" t="s">
        <v>1402</v>
      </c>
      <c r="G1819" s="140">
        <v>-73735.27</v>
      </c>
      <c r="J1819" s="149"/>
      <c r="K1819" s="149"/>
    </row>
    <row r="1820" spans="1:11" x14ac:dyDescent="0.2">
      <c r="A1820" s="139" t="s">
        <v>1118</v>
      </c>
      <c r="B1820" s="139" t="s">
        <v>1353</v>
      </c>
      <c r="C1820" s="139" t="s">
        <v>1397</v>
      </c>
      <c r="D1820" s="139" t="s">
        <v>1398</v>
      </c>
      <c r="E1820" s="139" t="s">
        <v>1465</v>
      </c>
      <c r="F1820" s="139" t="s">
        <v>1400</v>
      </c>
      <c r="G1820" s="140">
        <v>-117390</v>
      </c>
      <c r="H1820" s="162">
        <v>17</v>
      </c>
      <c r="J1820" s="149"/>
      <c r="K1820" s="149"/>
    </row>
    <row r="1821" spans="1:11" x14ac:dyDescent="0.2">
      <c r="A1821" s="139" t="s">
        <v>1118</v>
      </c>
      <c r="B1821" s="139" t="s">
        <v>1353</v>
      </c>
      <c r="C1821" s="139" t="s">
        <v>1455</v>
      </c>
      <c r="D1821" s="139" t="s">
        <v>1456</v>
      </c>
      <c r="E1821" s="139" t="s">
        <v>1438</v>
      </c>
      <c r="F1821" s="139" t="s">
        <v>1407</v>
      </c>
      <c r="G1821" s="140">
        <v>-20000</v>
      </c>
      <c r="J1821" s="149"/>
      <c r="K1821" s="149"/>
    </row>
    <row r="1822" spans="1:11" x14ac:dyDescent="0.2">
      <c r="A1822" s="139" t="s">
        <v>1118</v>
      </c>
      <c r="B1822" s="139" t="s">
        <v>1353</v>
      </c>
      <c r="C1822" s="139" t="s">
        <v>1513</v>
      </c>
      <c r="D1822" s="139" t="s">
        <v>1509</v>
      </c>
      <c r="E1822" s="139" t="s">
        <v>1438</v>
      </c>
      <c r="F1822" s="139" t="s">
        <v>1407</v>
      </c>
      <c r="G1822" s="140">
        <v>-3400</v>
      </c>
      <c r="J1822" s="149"/>
      <c r="K1822" s="149"/>
    </row>
    <row r="1823" spans="1:11" x14ac:dyDescent="0.2">
      <c r="A1823" s="139" t="s">
        <v>1118</v>
      </c>
      <c r="B1823" s="139" t="s">
        <v>1353</v>
      </c>
      <c r="C1823" s="139" t="s">
        <v>1397</v>
      </c>
      <c r="D1823" s="139" t="s">
        <v>1398</v>
      </c>
      <c r="E1823" s="139" t="s">
        <v>1432</v>
      </c>
      <c r="F1823" s="139" t="s">
        <v>1400</v>
      </c>
      <c r="G1823" s="140">
        <v>-58937</v>
      </c>
      <c r="H1823" s="162">
        <v>17</v>
      </c>
      <c r="J1823" s="149"/>
      <c r="K1823" s="149"/>
    </row>
    <row r="1824" spans="1:11" x14ac:dyDescent="0.2">
      <c r="A1824" s="139" t="s">
        <v>1118</v>
      </c>
      <c r="B1824" s="139" t="s">
        <v>1353</v>
      </c>
      <c r="C1824" s="139" t="s">
        <v>1449</v>
      </c>
      <c r="D1824" s="139" t="s">
        <v>1450</v>
      </c>
      <c r="E1824" s="139" t="s">
        <v>1432</v>
      </c>
      <c r="F1824" s="139" t="s">
        <v>1402</v>
      </c>
      <c r="G1824" s="140">
        <v>-499025.91999999998</v>
      </c>
      <c r="J1824" s="149"/>
      <c r="K1824" s="149"/>
    </row>
    <row r="1825" spans="1:11" x14ac:dyDescent="0.2">
      <c r="A1825" s="139" t="s">
        <v>1118</v>
      </c>
      <c r="B1825" s="139" t="s">
        <v>1353</v>
      </c>
      <c r="C1825" s="139" t="s">
        <v>1449</v>
      </c>
      <c r="D1825" s="139" t="s">
        <v>1457</v>
      </c>
      <c r="E1825" s="139" t="s">
        <v>1432</v>
      </c>
      <c r="F1825" s="139" t="s">
        <v>1402</v>
      </c>
      <c r="G1825" s="140">
        <v>-470206.71</v>
      </c>
      <c r="J1825" s="149"/>
      <c r="K1825" s="149"/>
    </row>
    <row r="1826" spans="1:11" x14ac:dyDescent="0.2">
      <c r="A1826" s="139" t="s">
        <v>1118</v>
      </c>
      <c r="B1826" s="139" t="s">
        <v>1353</v>
      </c>
      <c r="C1826" s="139" t="s">
        <v>1401</v>
      </c>
      <c r="D1826" s="139" t="s">
        <v>1509</v>
      </c>
      <c r="E1826" s="139" t="s">
        <v>1432</v>
      </c>
      <c r="F1826" s="139" t="s">
        <v>1402</v>
      </c>
      <c r="G1826" s="140">
        <v>-434264.95</v>
      </c>
      <c r="J1826" s="149"/>
      <c r="K1826" s="149"/>
    </row>
    <row r="1827" spans="1:11" x14ac:dyDescent="0.2">
      <c r="A1827" s="139" t="s">
        <v>1118</v>
      </c>
      <c r="B1827" s="139" t="s">
        <v>1353</v>
      </c>
      <c r="C1827" s="139" t="s">
        <v>1513</v>
      </c>
      <c r="D1827" s="139" t="s">
        <v>1509</v>
      </c>
      <c r="E1827" s="139" t="s">
        <v>1432</v>
      </c>
      <c r="F1827" s="139" t="s">
        <v>1407</v>
      </c>
      <c r="G1827" s="140">
        <v>-2700</v>
      </c>
      <c r="J1827" s="149"/>
      <c r="K1827" s="149"/>
    </row>
    <row r="1828" spans="1:11" x14ac:dyDescent="0.2">
      <c r="A1828" s="139" t="s">
        <v>1118</v>
      </c>
      <c r="B1828" s="139" t="s">
        <v>1353</v>
      </c>
      <c r="C1828" s="139" t="s">
        <v>1522</v>
      </c>
      <c r="D1828" s="139" t="s">
        <v>1509</v>
      </c>
      <c r="E1828" s="139" t="s">
        <v>1432</v>
      </c>
      <c r="F1828" s="139" t="s">
        <v>1407</v>
      </c>
      <c r="G1828" s="140">
        <v>-312796</v>
      </c>
      <c r="J1828" s="149"/>
      <c r="K1828" s="149"/>
    </row>
    <row r="1829" spans="1:11" x14ac:dyDescent="0.2">
      <c r="A1829" s="139" t="s">
        <v>1118</v>
      </c>
      <c r="B1829" s="139" t="s">
        <v>1353</v>
      </c>
      <c r="C1829" s="139" t="s">
        <v>1401</v>
      </c>
      <c r="D1829" s="139" t="s">
        <v>1499</v>
      </c>
      <c r="E1829" s="139" t="s">
        <v>1432</v>
      </c>
      <c r="F1829" s="139" t="s">
        <v>1402</v>
      </c>
      <c r="G1829" s="140">
        <v>-52000.05</v>
      </c>
      <c r="J1829" s="149"/>
      <c r="K1829" s="149"/>
    </row>
    <row r="1830" spans="1:11" x14ac:dyDescent="0.2">
      <c r="A1830" s="139" t="s">
        <v>1118</v>
      </c>
      <c r="B1830" s="139" t="s">
        <v>1353</v>
      </c>
      <c r="C1830" s="139" t="s">
        <v>1401</v>
      </c>
      <c r="D1830" s="139" t="s">
        <v>1456</v>
      </c>
      <c r="E1830" s="139" t="s">
        <v>1434</v>
      </c>
      <c r="F1830" s="139" t="s">
        <v>1402</v>
      </c>
      <c r="G1830" s="140">
        <v>-6720</v>
      </c>
      <c r="J1830" s="149"/>
      <c r="K1830" s="149"/>
    </row>
    <row r="1831" spans="1:11" x14ac:dyDescent="0.2">
      <c r="A1831" s="139" t="s">
        <v>1118</v>
      </c>
      <c r="B1831" s="139" t="s">
        <v>1353</v>
      </c>
      <c r="C1831" s="139" t="s">
        <v>1449</v>
      </c>
      <c r="D1831" s="139" t="s">
        <v>1450</v>
      </c>
      <c r="E1831" s="139" t="s">
        <v>1434</v>
      </c>
      <c r="F1831" s="139" t="s">
        <v>1402</v>
      </c>
      <c r="G1831" s="140">
        <v>-156324.5</v>
      </c>
      <c r="J1831" s="149"/>
      <c r="K1831" s="149"/>
    </row>
    <row r="1832" spans="1:11" ht="31.5" hidden="1" x14ac:dyDescent="0.2">
      <c r="A1832" s="139" t="s">
        <v>196</v>
      </c>
      <c r="B1832" s="139" t="s">
        <v>1385</v>
      </c>
      <c r="C1832" s="139" t="s">
        <v>1397</v>
      </c>
      <c r="D1832" s="139" t="s">
        <v>1398</v>
      </c>
      <c r="E1832" s="139" t="s">
        <v>1399</v>
      </c>
      <c r="F1832" s="139" t="s">
        <v>1400</v>
      </c>
      <c r="G1832" s="140">
        <v>-2757332.95</v>
      </c>
      <c r="H1832" s="162">
        <v>17</v>
      </c>
      <c r="J1832" s="149"/>
      <c r="K1832" s="149"/>
    </row>
    <row r="1833" spans="1:11" ht="31.5" hidden="1" x14ac:dyDescent="0.2">
      <c r="A1833" s="139" t="s">
        <v>196</v>
      </c>
      <c r="B1833" s="139" t="s">
        <v>1385</v>
      </c>
      <c r="C1833" s="139" t="s">
        <v>1453</v>
      </c>
      <c r="D1833" s="139" t="s">
        <v>1454</v>
      </c>
      <c r="E1833" s="139" t="s">
        <v>1399</v>
      </c>
      <c r="F1833" s="139" t="s">
        <v>1407</v>
      </c>
      <c r="G1833" s="140">
        <v>-432372.83</v>
      </c>
      <c r="J1833" s="149"/>
      <c r="K1833" s="149"/>
    </row>
    <row r="1834" spans="1:11" ht="31.5" hidden="1" x14ac:dyDescent="0.2">
      <c r="A1834" s="139" t="s">
        <v>196</v>
      </c>
      <c r="B1834" s="139" t="s">
        <v>1385</v>
      </c>
      <c r="C1834" s="139" t="s">
        <v>1451</v>
      </c>
      <c r="D1834" s="139" t="s">
        <v>1450</v>
      </c>
      <c r="E1834" s="139" t="s">
        <v>1399</v>
      </c>
      <c r="F1834" s="139" t="s">
        <v>1402</v>
      </c>
      <c r="G1834" s="140">
        <v>-86889.68</v>
      </c>
      <c r="J1834" s="149"/>
      <c r="K1834" s="149"/>
    </row>
    <row r="1835" spans="1:11" ht="31.5" hidden="1" x14ac:dyDescent="0.2">
      <c r="A1835" s="139" t="s">
        <v>196</v>
      </c>
      <c r="B1835" s="139" t="s">
        <v>1385</v>
      </c>
      <c r="C1835" s="139" t="s">
        <v>1449</v>
      </c>
      <c r="D1835" s="139" t="s">
        <v>1450</v>
      </c>
      <c r="E1835" s="139" t="s">
        <v>1399</v>
      </c>
      <c r="F1835" s="139" t="s">
        <v>1402</v>
      </c>
      <c r="G1835" s="140">
        <v>-150622054.65000001</v>
      </c>
      <c r="J1835" s="149"/>
      <c r="K1835" s="149"/>
    </row>
    <row r="1836" spans="1:11" ht="31.5" hidden="1" x14ac:dyDescent="0.2">
      <c r="A1836" s="139" t="s">
        <v>196</v>
      </c>
      <c r="B1836" s="139" t="s">
        <v>1385</v>
      </c>
      <c r="C1836" s="139" t="s">
        <v>1449</v>
      </c>
      <c r="D1836" s="139" t="s">
        <v>1457</v>
      </c>
      <c r="E1836" s="139" t="s">
        <v>1399</v>
      </c>
      <c r="F1836" s="139" t="s">
        <v>1402</v>
      </c>
      <c r="G1836" s="140">
        <v>-234250.13</v>
      </c>
      <c r="J1836" s="149"/>
      <c r="K1836" s="149"/>
    </row>
    <row r="1837" spans="1:11" ht="31.5" hidden="1" x14ac:dyDescent="0.2">
      <c r="A1837" s="139" t="s">
        <v>196</v>
      </c>
      <c r="B1837" s="139" t="s">
        <v>1385</v>
      </c>
      <c r="C1837" s="139" t="s">
        <v>1401</v>
      </c>
      <c r="D1837" s="139" t="s">
        <v>1509</v>
      </c>
      <c r="E1837" s="139" t="s">
        <v>1399</v>
      </c>
      <c r="F1837" s="139" t="s">
        <v>1402</v>
      </c>
      <c r="G1837" s="140">
        <v>-1150099.9099999999</v>
      </c>
      <c r="J1837" s="149"/>
      <c r="K1837" s="149"/>
    </row>
    <row r="1838" spans="1:11" ht="31.5" hidden="1" x14ac:dyDescent="0.2">
      <c r="A1838" s="139" t="s">
        <v>196</v>
      </c>
      <c r="B1838" s="139" t="s">
        <v>1385</v>
      </c>
      <c r="C1838" s="139" t="s">
        <v>1452</v>
      </c>
      <c r="D1838" s="139" t="s">
        <v>1510</v>
      </c>
      <c r="E1838" s="139" t="s">
        <v>1399</v>
      </c>
      <c r="F1838" s="139" t="s">
        <v>1407</v>
      </c>
      <c r="G1838" s="140">
        <v>-6190404.0599999996</v>
      </c>
      <c r="J1838" s="149"/>
      <c r="K1838" s="149"/>
    </row>
    <row r="1839" spans="1:11" ht="31.5" hidden="1" x14ac:dyDescent="0.2">
      <c r="A1839" s="139" t="s">
        <v>196</v>
      </c>
      <c r="B1839" s="139" t="s">
        <v>1385</v>
      </c>
      <c r="C1839" s="139" t="s">
        <v>1511</v>
      </c>
      <c r="D1839" s="139" t="s">
        <v>1512</v>
      </c>
      <c r="E1839" s="139" t="s">
        <v>1399</v>
      </c>
      <c r="F1839" s="139" t="s">
        <v>1407</v>
      </c>
      <c r="G1839" s="140">
        <v>-34663.57</v>
      </c>
      <c r="J1839" s="149"/>
      <c r="K1839" s="149"/>
    </row>
    <row r="1840" spans="1:11" ht="31.5" hidden="1" x14ac:dyDescent="0.2">
      <c r="A1840" s="139" t="s">
        <v>196</v>
      </c>
      <c r="B1840" s="139" t="s">
        <v>1385</v>
      </c>
      <c r="C1840" s="139" t="s">
        <v>1397</v>
      </c>
      <c r="D1840" s="139" t="s">
        <v>1398</v>
      </c>
      <c r="E1840" s="139" t="s">
        <v>1404</v>
      </c>
      <c r="F1840" s="139" t="s">
        <v>1400</v>
      </c>
      <c r="G1840" s="140">
        <v>-61000</v>
      </c>
      <c r="H1840" s="162">
        <v>17</v>
      </c>
      <c r="J1840" s="149"/>
      <c r="K1840" s="149"/>
    </row>
    <row r="1841" spans="1:11" ht="31.5" hidden="1" x14ac:dyDescent="0.2">
      <c r="A1841" s="139" t="s">
        <v>201</v>
      </c>
      <c r="B1841" s="139" t="s">
        <v>1385</v>
      </c>
      <c r="C1841" s="139" t="s">
        <v>1397</v>
      </c>
      <c r="D1841" s="139" t="s">
        <v>1398</v>
      </c>
      <c r="E1841" s="139" t="s">
        <v>1408</v>
      </c>
      <c r="F1841" s="139" t="s">
        <v>1400</v>
      </c>
      <c r="G1841" s="140">
        <v>-927969.99</v>
      </c>
      <c r="H1841" s="162">
        <v>17</v>
      </c>
      <c r="J1841" s="149"/>
      <c r="K1841" s="149"/>
    </row>
    <row r="1842" spans="1:11" ht="31.5" hidden="1" x14ac:dyDescent="0.2">
      <c r="A1842" s="139" t="s">
        <v>201</v>
      </c>
      <c r="B1842" s="139" t="s">
        <v>1385</v>
      </c>
      <c r="C1842" s="139" t="s">
        <v>1453</v>
      </c>
      <c r="D1842" s="139" t="s">
        <v>1454</v>
      </c>
      <c r="E1842" s="139" t="s">
        <v>1408</v>
      </c>
      <c r="F1842" s="139" t="s">
        <v>1407</v>
      </c>
      <c r="G1842" s="140">
        <v>-130068.16</v>
      </c>
      <c r="J1842" s="149"/>
      <c r="K1842" s="149"/>
    </row>
    <row r="1843" spans="1:11" ht="31.5" hidden="1" x14ac:dyDescent="0.2">
      <c r="A1843" s="139" t="s">
        <v>201</v>
      </c>
      <c r="B1843" s="139" t="s">
        <v>1385</v>
      </c>
      <c r="C1843" s="139" t="s">
        <v>1449</v>
      </c>
      <c r="D1843" s="139" t="s">
        <v>1450</v>
      </c>
      <c r="E1843" s="139" t="s">
        <v>1408</v>
      </c>
      <c r="F1843" s="139" t="s">
        <v>1402</v>
      </c>
      <c r="G1843" s="140">
        <v>-44904816.780000001</v>
      </c>
      <c r="J1843" s="149"/>
      <c r="K1843" s="149"/>
    </row>
    <row r="1844" spans="1:11" ht="31.5" hidden="1" x14ac:dyDescent="0.2">
      <c r="A1844" s="139" t="s">
        <v>201</v>
      </c>
      <c r="B1844" s="139" t="s">
        <v>1385</v>
      </c>
      <c r="C1844" s="139" t="s">
        <v>1449</v>
      </c>
      <c r="D1844" s="139" t="s">
        <v>1457</v>
      </c>
      <c r="E1844" s="139" t="s">
        <v>1408</v>
      </c>
      <c r="F1844" s="139" t="s">
        <v>1402</v>
      </c>
      <c r="G1844" s="140">
        <v>-69970.820000000007</v>
      </c>
      <c r="J1844" s="149"/>
      <c r="K1844" s="149"/>
    </row>
    <row r="1845" spans="1:11" ht="31.5" hidden="1" x14ac:dyDescent="0.2">
      <c r="A1845" s="139" t="s">
        <v>201</v>
      </c>
      <c r="B1845" s="139" t="s">
        <v>1385</v>
      </c>
      <c r="C1845" s="139" t="s">
        <v>1401</v>
      </c>
      <c r="D1845" s="139" t="s">
        <v>1509</v>
      </c>
      <c r="E1845" s="139" t="s">
        <v>1408</v>
      </c>
      <c r="F1845" s="139" t="s">
        <v>1402</v>
      </c>
      <c r="G1845" s="140">
        <v>-443149.57</v>
      </c>
      <c r="J1845" s="149"/>
      <c r="K1845" s="149"/>
    </row>
    <row r="1846" spans="1:11" ht="31.5" hidden="1" x14ac:dyDescent="0.2">
      <c r="A1846" s="139" t="s">
        <v>201</v>
      </c>
      <c r="B1846" s="139" t="s">
        <v>1385</v>
      </c>
      <c r="C1846" s="139" t="s">
        <v>1452</v>
      </c>
      <c r="D1846" s="139" t="s">
        <v>1510</v>
      </c>
      <c r="E1846" s="139" t="s">
        <v>1408</v>
      </c>
      <c r="F1846" s="139" t="s">
        <v>1407</v>
      </c>
      <c r="G1846" s="140">
        <v>-1863675.96</v>
      </c>
      <c r="J1846" s="149"/>
      <c r="K1846" s="149"/>
    </row>
    <row r="1847" spans="1:11" ht="31.5" hidden="1" x14ac:dyDescent="0.2">
      <c r="A1847" s="139" t="s">
        <v>201</v>
      </c>
      <c r="B1847" s="139" t="s">
        <v>1385</v>
      </c>
      <c r="C1847" s="139" t="s">
        <v>1511</v>
      </c>
      <c r="D1847" s="139" t="s">
        <v>1512</v>
      </c>
      <c r="E1847" s="139" t="s">
        <v>1408</v>
      </c>
      <c r="F1847" s="139" t="s">
        <v>1407</v>
      </c>
      <c r="G1847" s="140">
        <v>-10848.01</v>
      </c>
      <c r="J1847" s="149"/>
      <c r="K1847" s="149"/>
    </row>
    <row r="1848" spans="1:11" ht="31.5" hidden="1" x14ac:dyDescent="0.2">
      <c r="A1848" s="139" t="s">
        <v>196</v>
      </c>
      <c r="B1848" s="139" t="s">
        <v>1385</v>
      </c>
      <c r="C1848" s="139" t="s">
        <v>1397</v>
      </c>
      <c r="D1848" s="139" t="s">
        <v>1398</v>
      </c>
      <c r="E1848" s="139" t="s">
        <v>1409</v>
      </c>
      <c r="F1848" s="139" t="s">
        <v>1400</v>
      </c>
      <c r="G1848" s="140">
        <v>-208</v>
      </c>
      <c r="H1848" s="162">
        <v>17</v>
      </c>
      <c r="J1848" s="149"/>
      <c r="K1848" s="149"/>
    </row>
    <row r="1849" spans="1:11" ht="31.5" hidden="1" x14ac:dyDescent="0.2">
      <c r="A1849" s="139" t="s">
        <v>196</v>
      </c>
      <c r="B1849" s="139" t="s">
        <v>1385</v>
      </c>
      <c r="C1849" s="139" t="s">
        <v>1401</v>
      </c>
      <c r="D1849" s="139" t="s">
        <v>1509</v>
      </c>
      <c r="E1849" s="139" t="s">
        <v>1409</v>
      </c>
      <c r="F1849" s="139" t="s">
        <v>1402</v>
      </c>
      <c r="G1849" s="140">
        <v>-3195123.14</v>
      </c>
      <c r="J1849" s="149"/>
      <c r="K1849" s="149"/>
    </row>
    <row r="1850" spans="1:11" ht="31.5" hidden="1" x14ac:dyDescent="0.2">
      <c r="A1850" s="139" t="s">
        <v>196</v>
      </c>
      <c r="B1850" s="139" t="s">
        <v>1385</v>
      </c>
      <c r="C1850" s="139" t="s">
        <v>1403</v>
      </c>
      <c r="D1850" s="139" t="s">
        <v>1509</v>
      </c>
      <c r="E1850" s="139" t="s">
        <v>1409</v>
      </c>
      <c r="F1850" s="139" t="s">
        <v>1402</v>
      </c>
      <c r="G1850" s="140">
        <v>-177746.57</v>
      </c>
      <c r="J1850" s="149"/>
      <c r="K1850" s="149"/>
    </row>
    <row r="1851" spans="1:11" ht="31.5" hidden="1" x14ac:dyDescent="0.2">
      <c r="A1851" s="139" t="s">
        <v>1112</v>
      </c>
      <c r="B1851" s="139" t="s">
        <v>1385</v>
      </c>
      <c r="C1851" s="139" t="s">
        <v>1401</v>
      </c>
      <c r="D1851" s="139" t="s">
        <v>1509</v>
      </c>
      <c r="E1851" s="139" t="s">
        <v>1410</v>
      </c>
      <c r="F1851" s="139" t="s">
        <v>1402</v>
      </c>
      <c r="G1851" s="140">
        <v>-95155.43</v>
      </c>
      <c r="J1851" s="149"/>
      <c r="K1851" s="149"/>
    </row>
    <row r="1852" spans="1:11" ht="31.5" hidden="1" x14ac:dyDescent="0.2">
      <c r="A1852" s="139" t="s">
        <v>1114</v>
      </c>
      <c r="B1852" s="139" t="s">
        <v>1385</v>
      </c>
      <c r="C1852" s="139" t="s">
        <v>1397</v>
      </c>
      <c r="D1852" s="139" t="s">
        <v>1398</v>
      </c>
      <c r="E1852" s="139" t="s">
        <v>1411</v>
      </c>
      <c r="F1852" s="139" t="s">
        <v>1400</v>
      </c>
      <c r="G1852" s="140">
        <v>-1343738.2</v>
      </c>
      <c r="H1852" s="162">
        <v>17</v>
      </c>
      <c r="J1852" s="149"/>
      <c r="K1852" s="149"/>
    </row>
    <row r="1853" spans="1:11" ht="31.5" hidden="1" x14ac:dyDescent="0.2">
      <c r="A1853" s="139" t="s">
        <v>1114</v>
      </c>
      <c r="B1853" s="139" t="s">
        <v>1385</v>
      </c>
      <c r="C1853" s="139" t="s">
        <v>1397</v>
      </c>
      <c r="D1853" s="139" t="s">
        <v>1412</v>
      </c>
      <c r="E1853" s="139" t="s">
        <v>1411</v>
      </c>
      <c r="F1853" s="139" t="s">
        <v>1400</v>
      </c>
      <c r="G1853" s="140">
        <v>-54075.64</v>
      </c>
      <c r="H1853" s="162">
        <v>17</v>
      </c>
      <c r="J1853" s="149"/>
      <c r="K1853" s="149"/>
    </row>
    <row r="1854" spans="1:11" ht="31.5" hidden="1" x14ac:dyDescent="0.2">
      <c r="A1854" s="139" t="s">
        <v>1114</v>
      </c>
      <c r="B1854" s="139" t="s">
        <v>1385</v>
      </c>
      <c r="C1854" s="139" t="s">
        <v>1397</v>
      </c>
      <c r="D1854" s="139" t="s">
        <v>1433</v>
      </c>
      <c r="E1854" s="139" t="s">
        <v>1411</v>
      </c>
      <c r="F1854" s="139" t="s">
        <v>1400</v>
      </c>
      <c r="G1854" s="140">
        <v>-30250.25</v>
      </c>
      <c r="H1854" s="162">
        <v>17</v>
      </c>
      <c r="J1854" s="149"/>
      <c r="K1854" s="149"/>
    </row>
    <row r="1855" spans="1:11" ht="31.5" hidden="1" x14ac:dyDescent="0.2">
      <c r="A1855" s="139" t="s">
        <v>1114</v>
      </c>
      <c r="B1855" s="139" t="s">
        <v>1385</v>
      </c>
      <c r="C1855" s="139" t="s">
        <v>1401</v>
      </c>
      <c r="D1855" s="139" t="s">
        <v>1509</v>
      </c>
      <c r="E1855" s="139" t="s">
        <v>1411</v>
      </c>
      <c r="F1855" s="139" t="s">
        <v>1402</v>
      </c>
      <c r="G1855" s="140">
        <v>-12510276.66</v>
      </c>
      <c r="J1855" s="149"/>
      <c r="K1855" s="149"/>
    </row>
    <row r="1856" spans="1:11" ht="31.5" hidden="1" x14ac:dyDescent="0.2">
      <c r="A1856" s="139" t="s">
        <v>1114</v>
      </c>
      <c r="B1856" s="139" t="s">
        <v>1385</v>
      </c>
      <c r="C1856" s="139" t="s">
        <v>1403</v>
      </c>
      <c r="D1856" s="139" t="s">
        <v>1509</v>
      </c>
      <c r="E1856" s="139" t="s">
        <v>1411</v>
      </c>
      <c r="F1856" s="139" t="s">
        <v>1402</v>
      </c>
      <c r="G1856" s="140">
        <v>-23288.49</v>
      </c>
      <c r="J1856" s="149"/>
      <c r="K1856" s="149"/>
    </row>
    <row r="1857" spans="1:11" ht="31.5" hidden="1" x14ac:dyDescent="0.2">
      <c r="A1857" s="139" t="s">
        <v>1116</v>
      </c>
      <c r="B1857" s="139" t="s">
        <v>1385</v>
      </c>
      <c r="C1857" s="139" t="s">
        <v>1397</v>
      </c>
      <c r="D1857" s="139" t="s">
        <v>1398</v>
      </c>
      <c r="E1857" s="139" t="s">
        <v>1414</v>
      </c>
      <c r="F1857" s="139" t="s">
        <v>1400</v>
      </c>
      <c r="G1857" s="140">
        <v>-439567.59</v>
      </c>
      <c r="H1857" s="162">
        <v>17</v>
      </c>
      <c r="J1857" s="149"/>
      <c r="K1857" s="149"/>
    </row>
    <row r="1858" spans="1:11" ht="31.5" hidden="1" x14ac:dyDescent="0.2">
      <c r="A1858" s="139" t="s">
        <v>1116</v>
      </c>
      <c r="B1858" s="139" t="s">
        <v>1385</v>
      </c>
      <c r="C1858" s="139" t="s">
        <v>1401</v>
      </c>
      <c r="D1858" s="139" t="s">
        <v>1509</v>
      </c>
      <c r="E1858" s="139" t="s">
        <v>1414</v>
      </c>
      <c r="F1858" s="139" t="s">
        <v>1402</v>
      </c>
      <c r="G1858" s="140">
        <v>-2500060.3199999998</v>
      </c>
      <c r="J1858" s="149"/>
      <c r="K1858" s="149"/>
    </row>
    <row r="1859" spans="1:11" ht="31.5" hidden="1" x14ac:dyDescent="0.2">
      <c r="A1859" s="139" t="s">
        <v>1117</v>
      </c>
      <c r="B1859" s="139" t="s">
        <v>1385</v>
      </c>
      <c r="C1859" s="139" t="s">
        <v>1397</v>
      </c>
      <c r="D1859" s="139" t="s">
        <v>1398</v>
      </c>
      <c r="E1859" s="139" t="s">
        <v>1415</v>
      </c>
      <c r="F1859" s="139" t="s">
        <v>1400</v>
      </c>
      <c r="G1859" s="140">
        <v>-713241.51</v>
      </c>
      <c r="H1859" s="162">
        <v>17</v>
      </c>
      <c r="J1859" s="149"/>
      <c r="K1859" s="149"/>
    </row>
    <row r="1860" spans="1:11" ht="31.5" hidden="1" x14ac:dyDescent="0.2">
      <c r="A1860" s="139" t="s">
        <v>1117</v>
      </c>
      <c r="B1860" s="139" t="s">
        <v>1385</v>
      </c>
      <c r="C1860" s="139" t="s">
        <v>1416</v>
      </c>
      <c r="D1860" s="139" t="s">
        <v>1417</v>
      </c>
      <c r="E1860" s="139" t="s">
        <v>1415</v>
      </c>
      <c r="F1860" s="139" t="s">
        <v>1402</v>
      </c>
      <c r="G1860" s="140">
        <v>-943542.6</v>
      </c>
      <c r="J1860" s="149"/>
      <c r="K1860" s="149"/>
    </row>
    <row r="1861" spans="1:11" ht="31.5" hidden="1" x14ac:dyDescent="0.2">
      <c r="A1861" s="139" t="s">
        <v>1117</v>
      </c>
      <c r="B1861" s="139" t="s">
        <v>1385</v>
      </c>
      <c r="C1861" s="139" t="s">
        <v>1401</v>
      </c>
      <c r="D1861" s="139" t="s">
        <v>1418</v>
      </c>
      <c r="E1861" s="139" t="s">
        <v>1415</v>
      </c>
      <c r="F1861" s="139" t="s">
        <v>1402</v>
      </c>
      <c r="G1861" s="140">
        <v>-629028.4</v>
      </c>
      <c r="J1861" s="149"/>
      <c r="K1861" s="149"/>
    </row>
    <row r="1862" spans="1:11" ht="31.5" hidden="1" x14ac:dyDescent="0.2">
      <c r="A1862" s="139" t="s">
        <v>1117</v>
      </c>
      <c r="B1862" s="139" t="s">
        <v>1385</v>
      </c>
      <c r="C1862" s="139" t="s">
        <v>1449</v>
      </c>
      <c r="D1862" s="139" t="s">
        <v>1450</v>
      </c>
      <c r="E1862" s="139" t="s">
        <v>1415</v>
      </c>
      <c r="F1862" s="139" t="s">
        <v>1402</v>
      </c>
      <c r="G1862" s="140">
        <v>-178830.1</v>
      </c>
      <c r="J1862" s="149"/>
      <c r="K1862" s="149"/>
    </row>
    <row r="1863" spans="1:11" ht="31.5" hidden="1" x14ac:dyDescent="0.2">
      <c r="A1863" s="139" t="s">
        <v>1117</v>
      </c>
      <c r="B1863" s="139" t="s">
        <v>1385</v>
      </c>
      <c r="C1863" s="139" t="s">
        <v>1449</v>
      </c>
      <c r="D1863" s="139" t="s">
        <v>1457</v>
      </c>
      <c r="E1863" s="139" t="s">
        <v>1415</v>
      </c>
      <c r="F1863" s="139" t="s">
        <v>1402</v>
      </c>
      <c r="G1863" s="140">
        <v>-86534.29</v>
      </c>
      <c r="J1863" s="149"/>
      <c r="K1863" s="149"/>
    </row>
    <row r="1864" spans="1:11" ht="31.5" hidden="1" x14ac:dyDescent="0.2">
      <c r="A1864" s="139" t="s">
        <v>1117</v>
      </c>
      <c r="B1864" s="139" t="s">
        <v>1385</v>
      </c>
      <c r="C1864" s="139" t="s">
        <v>1401</v>
      </c>
      <c r="D1864" s="139" t="s">
        <v>1509</v>
      </c>
      <c r="E1864" s="139" t="s">
        <v>1415</v>
      </c>
      <c r="F1864" s="139" t="s">
        <v>1402</v>
      </c>
      <c r="G1864" s="140">
        <v>-1707014.44</v>
      </c>
      <c r="J1864" s="149"/>
      <c r="K1864" s="149"/>
    </row>
    <row r="1865" spans="1:11" ht="31.5" hidden="1" x14ac:dyDescent="0.2">
      <c r="A1865" s="139" t="s">
        <v>1117</v>
      </c>
      <c r="B1865" s="139" t="s">
        <v>1385</v>
      </c>
      <c r="C1865" s="139" t="s">
        <v>1401</v>
      </c>
      <c r="D1865" s="139" t="s">
        <v>1499</v>
      </c>
      <c r="E1865" s="139" t="s">
        <v>1415</v>
      </c>
      <c r="F1865" s="139" t="s">
        <v>1402</v>
      </c>
      <c r="G1865" s="140">
        <v>-36597.58</v>
      </c>
      <c r="J1865" s="149"/>
      <c r="K1865" s="149"/>
    </row>
    <row r="1866" spans="1:11" ht="31.5" hidden="1" x14ac:dyDescent="0.2">
      <c r="A1866" s="139" t="s">
        <v>1117</v>
      </c>
      <c r="B1866" s="139" t="s">
        <v>1385</v>
      </c>
      <c r="C1866" s="139" t="s">
        <v>1401</v>
      </c>
      <c r="D1866" s="139" t="s">
        <v>1509</v>
      </c>
      <c r="E1866" s="139" t="s">
        <v>1419</v>
      </c>
      <c r="F1866" s="139" t="s">
        <v>1402</v>
      </c>
      <c r="G1866" s="140">
        <v>-4609.1400000000003</v>
      </c>
      <c r="J1866" s="149"/>
      <c r="K1866" s="149"/>
    </row>
    <row r="1867" spans="1:11" ht="31.5" hidden="1" x14ac:dyDescent="0.2">
      <c r="A1867" s="139" t="s">
        <v>1117</v>
      </c>
      <c r="B1867" s="139" t="s">
        <v>1385</v>
      </c>
      <c r="C1867" s="139" t="s">
        <v>1401</v>
      </c>
      <c r="D1867" s="139" t="s">
        <v>1499</v>
      </c>
      <c r="E1867" s="139" t="s">
        <v>1419</v>
      </c>
      <c r="F1867" s="139" t="s">
        <v>1402</v>
      </c>
      <c r="G1867" s="140">
        <v>-7490</v>
      </c>
      <c r="J1867" s="149"/>
      <c r="K1867" s="149"/>
    </row>
    <row r="1868" spans="1:11" ht="31.5" hidden="1" x14ac:dyDescent="0.2">
      <c r="A1868" s="139" t="s">
        <v>962</v>
      </c>
      <c r="B1868" s="139" t="s">
        <v>1385</v>
      </c>
      <c r="C1868" s="139" t="s">
        <v>1449</v>
      </c>
      <c r="D1868" s="139" t="s">
        <v>1450</v>
      </c>
      <c r="E1868" s="139" t="s">
        <v>1440</v>
      </c>
      <c r="F1868" s="139" t="s">
        <v>1402</v>
      </c>
      <c r="G1868" s="140">
        <v>-2886.3</v>
      </c>
      <c r="J1868" s="149"/>
      <c r="K1868" s="149"/>
    </row>
    <row r="1869" spans="1:11" ht="31.5" hidden="1" x14ac:dyDescent="0.2">
      <c r="A1869" s="139" t="s">
        <v>962</v>
      </c>
      <c r="B1869" s="139" t="s">
        <v>1385</v>
      </c>
      <c r="C1869" s="139" t="s">
        <v>1449</v>
      </c>
      <c r="D1869" s="139" t="s">
        <v>1450</v>
      </c>
      <c r="E1869" s="139" t="s">
        <v>1423</v>
      </c>
      <c r="F1869" s="139" t="s">
        <v>1402</v>
      </c>
      <c r="G1869" s="140">
        <v>-650236.43999999994</v>
      </c>
      <c r="J1869" s="149"/>
      <c r="K1869" s="149"/>
    </row>
    <row r="1870" spans="1:11" ht="31.5" hidden="1" x14ac:dyDescent="0.2">
      <c r="A1870" s="139" t="s">
        <v>962</v>
      </c>
      <c r="B1870" s="139" t="s">
        <v>1385</v>
      </c>
      <c r="C1870" s="139" t="s">
        <v>1401</v>
      </c>
      <c r="D1870" s="139" t="s">
        <v>1509</v>
      </c>
      <c r="E1870" s="139" t="s">
        <v>1423</v>
      </c>
      <c r="F1870" s="139" t="s">
        <v>1402</v>
      </c>
      <c r="G1870" s="140">
        <v>-53386.7</v>
      </c>
      <c r="J1870" s="149"/>
      <c r="K1870" s="149"/>
    </row>
    <row r="1871" spans="1:11" ht="31.5" hidden="1" x14ac:dyDescent="0.2">
      <c r="A1871" s="139" t="s">
        <v>962</v>
      </c>
      <c r="B1871" s="139" t="s">
        <v>1385</v>
      </c>
      <c r="C1871" s="139" t="s">
        <v>1397</v>
      </c>
      <c r="D1871" s="139" t="s">
        <v>1398</v>
      </c>
      <c r="E1871" s="139" t="s">
        <v>1424</v>
      </c>
      <c r="F1871" s="139" t="s">
        <v>1400</v>
      </c>
      <c r="G1871" s="140">
        <v>-17631.25</v>
      </c>
      <c r="H1871" s="162">
        <v>17</v>
      </c>
      <c r="J1871" s="149"/>
      <c r="K1871" s="149"/>
    </row>
    <row r="1872" spans="1:11" ht="31.5" hidden="1" x14ac:dyDescent="0.2">
      <c r="A1872" s="139" t="s">
        <v>962</v>
      </c>
      <c r="B1872" s="139" t="s">
        <v>1385</v>
      </c>
      <c r="C1872" s="139" t="s">
        <v>1401</v>
      </c>
      <c r="D1872" s="139" t="s">
        <v>1509</v>
      </c>
      <c r="E1872" s="139" t="s">
        <v>1424</v>
      </c>
      <c r="F1872" s="139" t="s">
        <v>1402</v>
      </c>
      <c r="G1872" s="140">
        <v>-106334.11</v>
      </c>
      <c r="J1872" s="149"/>
      <c r="K1872" s="149"/>
    </row>
    <row r="1873" spans="1:11" ht="31.5" hidden="1" x14ac:dyDescent="0.2">
      <c r="A1873" s="139" t="s">
        <v>964</v>
      </c>
      <c r="B1873" s="139" t="s">
        <v>1385</v>
      </c>
      <c r="C1873" s="139" t="s">
        <v>1397</v>
      </c>
      <c r="D1873" s="139" t="s">
        <v>1398</v>
      </c>
      <c r="E1873" s="139" t="s">
        <v>1425</v>
      </c>
      <c r="F1873" s="139" t="s">
        <v>1400</v>
      </c>
      <c r="G1873" s="140">
        <v>-72787.39</v>
      </c>
      <c r="H1873" s="162">
        <v>17</v>
      </c>
      <c r="J1873" s="149"/>
      <c r="K1873" s="149"/>
    </row>
    <row r="1874" spans="1:11" ht="31.5" hidden="1" x14ac:dyDescent="0.2">
      <c r="A1874" s="139" t="s">
        <v>964</v>
      </c>
      <c r="B1874" s="139" t="s">
        <v>1385</v>
      </c>
      <c r="C1874" s="139" t="s">
        <v>1401</v>
      </c>
      <c r="D1874" s="139" t="s">
        <v>1509</v>
      </c>
      <c r="E1874" s="139" t="s">
        <v>1425</v>
      </c>
      <c r="F1874" s="139" t="s">
        <v>1402</v>
      </c>
      <c r="G1874" s="140">
        <v>-6693073.6100000003</v>
      </c>
      <c r="J1874" s="149"/>
      <c r="K1874" s="149"/>
    </row>
    <row r="1875" spans="1:11" ht="31.5" hidden="1" x14ac:dyDescent="0.2">
      <c r="A1875" s="139" t="s">
        <v>964</v>
      </c>
      <c r="B1875" s="139" t="s">
        <v>1385</v>
      </c>
      <c r="C1875" s="139" t="s">
        <v>1397</v>
      </c>
      <c r="D1875" s="139" t="s">
        <v>1398</v>
      </c>
      <c r="E1875" s="139" t="s">
        <v>1427</v>
      </c>
      <c r="F1875" s="139" t="s">
        <v>1400</v>
      </c>
      <c r="G1875" s="140">
        <v>-140.49</v>
      </c>
      <c r="H1875" s="162">
        <v>17</v>
      </c>
      <c r="J1875" s="149"/>
      <c r="K1875" s="149"/>
    </row>
    <row r="1876" spans="1:11" ht="31.5" hidden="1" x14ac:dyDescent="0.2">
      <c r="A1876" s="139" t="s">
        <v>1118</v>
      </c>
      <c r="B1876" s="139" t="s">
        <v>1385</v>
      </c>
      <c r="C1876" s="139" t="s">
        <v>1397</v>
      </c>
      <c r="D1876" s="139" t="s">
        <v>1398</v>
      </c>
      <c r="E1876" s="139" t="s">
        <v>1428</v>
      </c>
      <c r="F1876" s="139" t="s">
        <v>1400</v>
      </c>
      <c r="G1876" s="140">
        <v>-557675</v>
      </c>
      <c r="H1876" s="162">
        <v>17</v>
      </c>
      <c r="J1876" s="149"/>
      <c r="K1876" s="149"/>
    </row>
    <row r="1877" spans="1:11" ht="31.5" hidden="1" x14ac:dyDescent="0.2">
      <c r="A1877" s="139" t="s">
        <v>1118</v>
      </c>
      <c r="B1877" s="139" t="s">
        <v>1385</v>
      </c>
      <c r="C1877" s="139" t="s">
        <v>1397</v>
      </c>
      <c r="D1877" s="139" t="s">
        <v>1429</v>
      </c>
      <c r="E1877" s="139" t="s">
        <v>1428</v>
      </c>
      <c r="F1877" s="139" t="s">
        <v>1400</v>
      </c>
      <c r="G1877" s="140">
        <v>-8668</v>
      </c>
      <c r="H1877" s="162">
        <v>17</v>
      </c>
      <c r="J1877" s="149"/>
      <c r="K1877" s="149"/>
    </row>
    <row r="1878" spans="1:11" ht="31.5" hidden="1" x14ac:dyDescent="0.2">
      <c r="A1878" s="139" t="s">
        <v>1118</v>
      </c>
      <c r="B1878" s="139" t="s">
        <v>1385</v>
      </c>
      <c r="C1878" s="139" t="s">
        <v>1449</v>
      </c>
      <c r="D1878" s="139" t="s">
        <v>1450</v>
      </c>
      <c r="E1878" s="139" t="s">
        <v>1428</v>
      </c>
      <c r="F1878" s="139" t="s">
        <v>1402</v>
      </c>
      <c r="G1878" s="140">
        <v>-3192920.88</v>
      </c>
      <c r="J1878" s="149"/>
      <c r="K1878" s="149"/>
    </row>
    <row r="1879" spans="1:11" ht="31.5" hidden="1" x14ac:dyDescent="0.2">
      <c r="A1879" s="139" t="s">
        <v>1118</v>
      </c>
      <c r="B1879" s="139" t="s">
        <v>1385</v>
      </c>
      <c r="C1879" s="139" t="s">
        <v>1501</v>
      </c>
      <c r="D1879" s="139" t="s">
        <v>1509</v>
      </c>
      <c r="E1879" s="139" t="s">
        <v>1428</v>
      </c>
      <c r="F1879" s="139" t="s">
        <v>1407</v>
      </c>
      <c r="G1879" s="140">
        <v>-523300</v>
      </c>
      <c r="J1879" s="149"/>
      <c r="K1879" s="149"/>
    </row>
    <row r="1880" spans="1:11" ht="31.5" x14ac:dyDescent="0.2">
      <c r="A1880" s="139" t="s">
        <v>1118</v>
      </c>
      <c r="B1880" s="139" t="s">
        <v>1385</v>
      </c>
      <c r="C1880" s="139" t="s">
        <v>1401</v>
      </c>
      <c r="D1880" s="139" t="s">
        <v>1509</v>
      </c>
      <c r="E1880" s="139" t="s">
        <v>1431</v>
      </c>
      <c r="F1880" s="139" t="s">
        <v>1402</v>
      </c>
      <c r="G1880" s="140">
        <v>-85772.2</v>
      </c>
      <c r="J1880" s="149"/>
      <c r="K1880" s="149"/>
    </row>
    <row r="1881" spans="1:11" ht="31.5" x14ac:dyDescent="0.2">
      <c r="A1881" s="139" t="s">
        <v>1118</v>
      </c>
      <c r="B1881" s="139" t="s">
        <v>1385</v>
      </c>
      <c r="C1881" s="139" t="s">
        <v>1397</v>
      </c>
      <c r="D1881" s="139" t="s">
        <v>1398</v>
      </c>
      <c r="E1881" s="139" t="s">
        <v>1432</v>
      </c>
      <c r="F1881" s="139" t="s">
        <v>1400</v>
      </c>
      <c r="G1881" s="140">
        <v>-645070.34</v>
      </c>
      <c r="H1881" s="162">
        <v>17</v>
      </c>
      <c r="J1881" s="149"/>
      <c r="K1881" s="149"/>
    </row>
    <row r="1882" spans="1:11" ht="31.5" x14ac:dyDescent="0.2">
      <c r="A1882" s="139" t="s">
        <v>1118</v>
      </c>
      <c r="B1882" s="139" t="s">
        <v>1385</v>
      </c>
      <c r="C1882" s="139" t="s">
        <v>1397</v>
      </c>
      <c r="D1882" s="139" t="s">
        <v>1429</v>
      </c>
      <c r="E1882" s="139" t="s">
        <v>1432</v>
      </c>
      <c r="F1882" s="139" t="s">
        <v>1400</v>
      </c>
      <c r="G1882" s="140">
        <v>-96901.24</v>
      </c>
      <c r="H1882" s="162">
        <v>17</v>
      </c>
      <c r="J1882" s="149"/>
      <c r="K1882" s="149"/>
    </row>
    <row r="1883" spans="1:11" ht="31.5" x14ac:dyDescent="0.2">
      <c r="A1883" s="139" t="s">
        <v>1118</v>
      </c>
      <c r="B1883" s="139" t="s">
        <v>1385</v>
      </c>
      <c r="C1883" s="139" t="s">
        <v>1397</v>
      </c>
      <c r="D1883" s="139" t="s">
        <v>1437</v>
      </c>
      <c r="E1883" s="139" t="s">
        <v>1432</v>
      </c>
      <c r="F1883" s="139" t="s">
        <v>1400</v>
      </c>
      <c r="G1883" s="140">
        <v>-7720.69</v>
      </c>
      <c r="H1883" s="162">
        <v>19</v>
      </c>
      <c r="J1883" s="149"/>
      <c r="K1883" s="149"/>
    </row>
    <row r="1884" spans="1:11" ht="31.5" x14ac:dyDescent="0.2">
      <c r="A1884" s="139" t="s">
        <v>1118</v>
      </c>
      <c r="B1884" s="139" t="s">
        <v>1385</v>
      </c>
      <c r="C1884" s="139" t="s">
        <v>1397</v>
      </c>
      <c r="D1884" s="139" t="s">
        <v>1436</v>
      </c>
      <c r="E1884" s="139" t="s">
        <v>1432</v>
      </c>
      <c r="F1884" s="139" t="s">
        <v>1400</v>
      </c>
      <c r="G1884" s="140">
        <v>-60880</v>
      </c>
      <c r="H1884" s="162">
        <v>17</v>
      </c>
      <c r="J1884" s="149"/>
      <c r="K1884" s="149"/>
    </row>
    <row r="1885" spans="1:11" ht="31.5" x14ac:dyDescent="0.2">
      <c r="A1885" s="139" t="s">
        <v>1118</v>
      </c>
      <c r="B1885" s="139" t="s">
        <v>1385</v>
      </c>
      <c r="C1885" s="139" t="s">
        <v>1449</v>
      </c>
      <c r="D1885" s="139" t="s">
        <v>1450</v>
      </c>
      <c r="E1885" s="139" t="s">
        <v>1432</v>
      </c>
      <c r="F1885" s="139" t="s">
        <v>1402</v>
      </c>
      <c r="G1885" s="140">
        <v>-229862.53</v>
      </c>
      <c r="J1885" s="149"/>
      <c r="K1885" s="149"/>
    </row>
    <row r="1886" spans="1:11" ht="31.5" x14ac:dyDescent="0.2">
      <c r="A1886" s="139" t="s">
        <v>1118</v>
      </c>
      <c r="B1886" s="139" t="s">
        <v>1385</v>
      </c>
      <c r="C1886" s="139" t="s">
        <v>1449</v>
      </c>
      <c r="D1886" s="139" t="s">
        <v>1457</v>
      </c>
      <c r="E1886" s="139" t="s">
        <v>1432</v>
      </c>
      <c r="F1886" s="139" t="s">
        <v>1402</v>
      </c>
      <c r="G1886" s="140">
        <v>-420206.71</v>
      </c>
      <c r="J1886" s="149"/>
      <c r="K1886" s="149"/>
    </row>
    <row r="1887" spans="1:11" ht="31.5" x14ac:dyDescent="0.2">
      <c r="A1887" s="139" t="s">
        <v>1118</v>
      </c>
      <c r="B1887" s="139" t="s">
        <v>1385</v>
      </c>
      <c r="C1887" s="139" t="s">
        <v>1401</v>
      </c>
      <c r="D1887" s="139" t="s">
        <v>1509</v>
      </c>
      <c r="E1887" s="139" t="s">
        <v>1432</v>
      </c>
      <c r="F1887" s="139" t="s">
        <v>1402</v>
      </c>
      <c r="G1887" s="140">
        <v>-975165.25</v>
      </c>
      <c r="J1887" s="149"/>
      <c r="K1887" s="149"/>
    </row>
    <row r="1888" spans="1:11" ht="31.5" x14ac:dyDescent="0.2">
      <c r="A1888" s="139" t="s">
        <v>1118</v>
      </c>
      <c r="B1888" s="139" t="s">
        <v>1385</v>
      </c>
      <c r="C1888" s="139" t="s">
        <v>1513</v>
      </c>
      <c r="D1888" s="139" t="s">
        <v>1509</v>
      </c>
      <c r="E1888" s="139" t="s">
        <v>1432</v>
      </c>
      <c r="F1888" s="139" t="s">
        <v>1407</v>
      </c>
      <c r="G1888" s="140">
        <v>-1461</v>
      </c>
      <c r="J1888" s="149"/>
      <c r="K1888" s="149"/>
    </row>
    <row r="1889" spans="1:11" ht="31.5" x14ac:dyDescent="0.2">
      <c r="A1889" s="139" t="s">
        <v>1118</v>
      </c>
      <c r="B1889" s="139" t="s">
        <v>1385</v>
      </c>
      <c r="C1889" s="139" t="s">
        <v>1401</v>
      </c>
      <c r="D1889" s="139" t="s">
        <v>1499</v>
      </c>
      <c r="E1889" s="139" t="s">
        <v>1432</v>
      </c>
      <c r="F1889" s="139" t="s">
        <v>1402</v>
      </c>
      <c r="G1889" s="140">
        <v>-30520</v>
      </c>
      <c r="J1889" s="149"/>
      <c r="K1889" s="149"/>
    </row>
    <row r="1890" spans="1:11" ht="31.5" x14ac:dyDescent="0.2">
      <c r="A1890" s="139" t="s">
        <v>1118</v>
      </c>
      <c r="B1890" s="139" t="s">
        <v>1385</v>
      </c>
      <c r="C1890" s="139" t="s">
        <v>1449</v>
      </c>
      <c r="D1890" s="139" t="s">
        <v>1450</v>
      </c>
      <c r="E1890" s="139" t="s">
        <v>1434</v>
      </c>
      <c r="F1890" s="139" t="s">
        <v>1402</v>
      </c>
      <c r="G1890" s="140">
        <v>-90252.2</v>
      </c>
      <c r="J1890" s="149"/>
      <c r="K1890" s="149"/>
    </row>
    <row r="1891" spans="1:11" hidden="1" x14ac:dyDescent="0.2">
      <c r="A1891" s="139" t="s">
        <v>196</v>
      </c>
      <c r="B1891" s="139" t="s">
        <v>1332</v>
      </c>
      <c r="C1891" s="139" t="s">
        <v>1397</v>
      </c>
      <c r="D1891" s="139" t="s">
        <v>1398</v>
      </c>
      <c r="E1891" s="139" t="s">
        <v>1399</v>
      </c>
      <c r="F1891" s="139" t="s">
        <v>1400</v>
      </c>
      <c r="G1891" s="140">
        <v>-1160604.75</v>
      </c>
      <c r="H1891" s="162">
        <v>17</v>
      </c>
      <c r="J1891" s="149"/>
      <c r="K1891" s="149"/>
    </row>
    <row r="1892" spans="1:11" hidden="1" x14ac:dyDescent="0.2">
      <c r="A1892" s="139" t="s">
        <v>196</v>
      </c>
      <c r="B1892" s="139" t="s">
        <v>1332</v>
      </c>
      <c r="C1892" s="139" t="s">
        <v>1453</v>
      </c>
      <c r="D1892" s="139" t="s">
        <v>1454</v>
      </c>
      <c r="E1892" s="139" t="s">
        <v>1399</v>
      </c>
      <c r="F1892" s="139" t="s">
        <v>1407</v>
      </c>
      <c r="G1892" s="140">
        <v>-434371.64</v>
      </c>
      <c r="J1892" s="149"/>
      <c r="K1892" s="149"/>
    </row>
    <row r="1893" spans="1:11" hidden="1" x14ac:dyDescent="0.2">
      <c r="A1893" s="139" t="s">
        <v>196</v>
      </c>
      <c r="B1893" s="139" t="s">
        <v>1332</v>
      </c>
      <c r="C1893" s="139" t="s">
        <v>1451</v>
      </c>
      <c r="D1893" s="139" t="s">
        <v>1450</v>
      </c>
      <c r="E1893" s="139" t="s">
        <v>1399</v>
      </c>
      <c r="F1893" s="139" t="s">
        <v>1402</v>
      </c>
      <c r="G1893" s="140">
        <v>-19158.560000000001</v>
      </c>
      <c r="J1893" s="149"/>
      <c r="K1893" s="149"/>
    </row>
    <row r="1894" spans="1:11" hidden="1" x14ac:dyDescent="0.2">
      <c r="A1894" s="139" t="s">
        <v>196</v>
      </c>
      <c r="B1894" s="139" t="s">
        <v>1332</v>
      </c>
      <c r="C1894" s="139" t="s">
        <v>1449</v>
      </c>
      <c r="D1894" s="139" t="s">
        <v>1450</v>
      </c>
      <c r="E1894" s="139" t="s">
        <v>1399</v>
      </c>
      <c r="F1894" s="139" t="s">
        <v>1402</v>
      </c>
      <c r="G1894" s="140">
        <v>-211428930.74000001</v>
      </c>
      <c r="J1894" s="149"/>
      <c r="K1894" s="149"/>
    </row>
    <row r="1895" spans="1:11" hidden="1" x14ac:dyDescent="0.2">
      <c r="A1895" s="139" t="s">
        <v>196</v>
      </c>
      <c r="B1895" s="139" t="s">
        <v>1332</v>
      </c>
      <c r="C1895" s="139" t="s">
        <v>1401</v>
      </c>
      <c r="D1895" s="139" t="s">
        <v>1509</v>
      </c>
      <c r="E1895" s="139" t="s">
        <v>1399</v>
      </c>
      <c r="F1895" s="139" t="s">
        <v>1402</v>
      </c>
      <c r="G1895" s="140">
        <v>-659859.69999999995</v>
      </c>
      <c r="J1895" s="149"/>
      <c r="K1895" s="149"/>
    </row>
    <row r="1896" spans="1:11" hidden="1" x14ac:dyDescent="0.2">
      <c r="A1896" s="139" t="s">
        <v>196</v>
      </c>
      <c r="B1896" s="139" t="s">
        <v>1332</v>
      </c>
      <c r="C1896" s="139" t="s">
        <v>1452</v>
      </c>
      <c r="D1896" s="139" t="s">
        <v>1510</v>
      </c>
      <c r="E1896" s="139" t="s">
        <v>1399</v>
      </c>
      <c r="F1896" s="139" t="s">
        <v>1407</v>
      </c>
      <c r="G1896" s="140">
        <v>-9579523.25</v>
      </c>
      <c r="J1896" s="149"/>
      <c r="K1896" s="149"/>
    </row>
    <row r="1897" spans="1:11" hidden="1" x14ac:dyDescent="0.2">
      <c r="A1897" s="139" t="s">
        <v>196</v>
      </c>
      <c r="B1897" s="139" t="s">
        <v>1332</v>
      </c>
      <c r="C1897" s="139" t="s">
        <v>1511</v>
      </c>
      <c r="D1897" s="139" t="s">
        <v>1512</v>
      </c>
      <c r="E1897" s="139" t="s">
        <v>1399</v>
      </c>
      <c r="F1897" s="139" t="s">
        <v>1407</v>
      </c>
      <c r="G1897" s="140">
        <v>-35649.65</v>
      </c>
      <c r="J1897" s="149"/>
      <c r="K1897" s="149"/>
    </row>
    <row r="1898" spans="1:11" hidden="1" x14ac:dyDescent="0.2">
      <c r="A1898" s="139" t="s">
        <v>196</v>
      </c>
      <c r="B1898" s="139" t="s">
        <v>1332</v>
      </c>
      <c r="C1898" s="139" t="s">
        <v>1397</v>
      </c>
      <c r="D1898" s="139" t="s">
        <v>1398</v>
      </c>
      <c r="E1898" s="139" t="s">
        <v>1404</v>
      </c>
      <c r="F1898" s="139" t="s">
        <v>1400</v>
      </c>
      <c r="G1898" s="140">
        <v>-9500</v>
      </c>
      <c r="H1898" s="162">
        <v>17</v>
      </c>
      <c r="J1898" s="149"/>
      <c r="K1898" s="149"/>
    </row>
    <row r="1899" spans="1:11" hidden="1" x14ac:dyDescent="0.2">
      <c r="A1899" s="139" t="s">
        <v>201</v>
      </c>
      <c r="B1899" s="139" t="s">
        <v>1332</v>
      </c>
      <c r="C1899" s="139" t="s">
        <v>1397</v>
      </c>
      <c r="D1899" s="139" t="s">
        <v>1398</v>
      </c>
      <c r="E1899" s="139" t="s">
        <v>1408</v>
      </c>
      <c r="F1899" s="139" t="s">
        <v>1400</v>
      </c>
      <c r="G1899" s="140">
        <v>-346127.04</v>
      </c>
      <c r="H1899" s="162">
        <v>17</v>
      </c>
      <c r="J1899" s="149"/>
      <c r="K1899" s="149"/>
    </row>
    <row r="1900" spans="1:11" hidden="1" x14ac:dyDescent="0.2">
      <c r="A1900" s="139" t="s">
        <v>201</v>
      </c>
      <c r="B1900" s="139" t="s">
        <v>1332</v>
      </c>
      <c r="C1900" s="139" t="s">
        <v>1453</v>
      </c>
      <c r="D1900" s="139" t="s">
        <v>1454</v>
      </c>
      <c r="E1900" s="139" t="s">
        <v>1408</v>
      </c>
      <c r="F1900" s="139" t="s">
        <v>1407</v>
      </c>
      <c r="G1900" s="140">
        <v>-130358.85</v>
      </c>
      <c r="J1900" s="149"/>
      <c r="K1900" s="149"/>
    </row>
    <row r="1901" spans="1:11" hidden="1" x14ac:dyDescent="0.2">
      <c r="A1901" s="139" t="s">
        <v>201</v>
      </c>
      <c r="B1901" s="139" t="s">
        <v>1332</v>
      </c>
      <c r="C1901" s="139" t="s">
        <v>1449</v>
      </c>
      <c r="D1901" s="139" t="s">
        <v>1450</v>
      </c>
      <c r="E1901" s="139" t="s">
        <v>1408</v>
      </c>
      <c r="F1901" s="139" t="s">
        <v>1402</v>
      </c>
      <c r="G1901" s="140">
        <v>-63317868.100000001</v>
      </c>
      <c r="J1901" s="149"/>
      <c r="K1901" s="149"/>
    </row>
    <row r="1902" spans="1:11" hidden="1" x14ac:dyDescent="0.2">
      <c r="A1902" s="139" t="s">
        <v>201</v>
      </c>
      <c r="B1902" s="139" t="s">
        <v>1332</v>
      </c>
      <c r="C1902" s="139" t="s">
        <v>1401</v>
      </c>
      <c r="D1902" s="139" t="s">
        <v>1509</v>
      </c>
      <c r="E1902" s="139" t="s">
        <v>1408</v>
      </c>
      <c r="F1902" s="139" t="s">
        <v>1402</v>
      </c>
      <c r="G1902" s="140">
        <v>-586150.32999999996</v>
      </c>
      <c r="J1902" s="149"/>
      <c r="K1902" s="149"/>
    </row>
    <row r="1903" spans="1:11" hidden="1" x14ac:dyDescent="0.2">
      <c r="A1903" s="139" t="s">
        <v>201</v>
      </c>
      <c r="B1903" s="139" t="s">
        <v>1332</v>
      </c>
      <c r="C1903" s="139" t="s">
        <v>1452</v>
      </c>
      <c r="D1903" s="139" t="s">
        <v>1510</v>
      </c>
      <c r="E1903" s="139" t="s">
        <v>1408</v>
      </c>
      <c r="F1903" s="139" t="s">
        <v>1407</v>
      </c>
      <c r="G1903" s="140">
        <v>-2883036.72</v>
      </c>
      <c r="J1903" s="149"/>
      <c r="K1903" s="149"/>
    </row>
    <row r="1904" spans="1:11" hidden="1" x14ac:dyDescent="0.2">
      <c r="A1904" s="139" t="s">
        <v>201</v>
      </c>
      <c r="B1904" s="139" t="s">
        <v>1332</v>
      </c>
      <c r="C1904" s="139" t="s">
        <v>1511</v>
      </c>
      <c r="D1904" s="139" t="s">
        <v>1512</v>
      </c>
      <c r="E1904" s="139" t="s">
        <v>1408</v>
      </c>
      <c r="F1904" s="139" t="s">
        <v>1407</v>
      </c>
      <c r="G1904" s="140">
        <v>-10759.46</v>
      </c>
      <c r="J1904" s="149"/>
      <c r="K1904" s="149"/>
    </row>
    <row r="1905" spans="1:11" hidden="1" x14ac:dyDescent="0.2">
      <c r="A1905" s="139" t="s">
        <v>196</v>
      </c>
      <c r="B1905" s="139" t="s">
        <v>1332</v>
      </c>
      <c r="C1905" s="139" t="s">
        <v>1401</v>
      </c>
      <c r="D1905" s="139" t="s">
        <v>1509</v>
      </c>
      <c r="E1905" s="139" t="s">
        <v>1409</v>
      </c>
      <c r="F1905" s="139" t="s">
        <v>1402</v>
      </c>
      <c r="G1905" s="140">
        <v>-3497302.67</v>
      </c>
      <c r="J1905" s="149"/>
      <c r="K1905" s="149"/>
    </row>
    <row r="1906" spans="1:11" hidden="1" x14ac:dyDescent="0.2">
      <c r="A1906" s="139" t="s">
        <v>196</v>
      </c>
      <c r="B1906" s="139" t="s">
        <v>1332</v>
      </c>
      <c r="C1906" s="139" t="s">
        <v>1403</v>
      </c>
      <c r="D1906" s="139" t="s">
        <v>1509</v>
      </c>
      <c r="E1906" s="139" t="s">
        <v>1409</v>
      </c>
      <c r="F1906" s="139" t="s">
        <v>1402</v>
      </c>
      <c r="G1906" s="140">
        <v>-453251.9</v>
      </c>
      <c r="J1906" s="149"/>
      <c r="K1906" s="149"/>
    </row>
    <row r="1907" spans="1:11" hidden="1" x14ac:dyDescent="0.2">
      <c r="A1907" s="139" t="s">
        <v>1112</v>
      </c>
      <c r="B1907" s="139" t="s">
        <v>1332</v>
      </c>
      <c r="C1907" s="139" t="s">
        <v>1401</v>
      </c>
      <c r="D1907" s="139" t="s">
        <v>1509</v>
      </c>
      <c r="E1907" s="139" t="s">
        <v>1410</v>
      </c>
      <c r="F1907" s="139" t="s">
        <v>1402</v>
      </c>
      <c r="G1907" s="140">
        <v>-124016.78</v>
      </c>
      <c r="J1907" s="149"/>
      <c r="K1907" s="149"/>
    </row>
    <row r="1908" spans="1:11" hidden="1" x14ac:dyDescent="0.2">
      <c r="A1908" s="139" t="s">
        <v>1114</v>
      </c>
      <c r="B1908" s="139" t="s">
        <v>1332</v>
      </c>
      <c r="C1908" s="139" t="s">
        <v>1397</v>
      </c>
      <c r="D1908" s="139" t="s">
        <v>1398</v>
      </c>
      <c r="E1908" s="139" t="s">
        <v>1411</v>
      </c>
      <c r="F1908" s="139" t="s">
        <v>1400</v>
      </c>
      <c r="G1908" s="140">
        <v>-40108.53</v>
      </c>
      <c r="H1908" s="162">
        <v>17</v>
      </c>
      <c r="J1908" s="149"/>
      <c r="K1908" s="149"/>
    </row>
    <row r="1909" spans="1:11" hidden="1" x14ac:dyDescent="0.2">
      <c r="A1909" s="139" t="s">
        <v>1114</v>
      </c>
      <c r="B1909" s="139" t="s">
        <v>1332</v>
      </c>
      <c r="C1909" s="139" t="s">
        <v>1397</v>
      </c>
      <c r="D1909" s="139" t="s">
        <v>1412</v>
      </c>
      <c r="E1909" s="139" t="s">
        <v>1411</v>
      </c>
      <c r="F1909" s="139" t="s">
        <v>1400</v>
      </c>
      <c r="G1909" s="140">
        <v>-3119.36</v>
      </c>
      <c r="H1909" s="162">
        <v>17</v>
      </c>
      <c r="J1909" s="149"/>
      <c r="K1909" s="149"/>
    </row>
    <row r="1910" spans="1:11" hidden="1" x14ac:dyDescent="0.2">
      <c r="A1910" s="139" t="s">
        <v>1114</v>
      </c>
      <c r="B1910" s="139" t="s">
        <v>1332</v>
      </c>
      <c r="C1910" s="139" t="s">
        <v>1401</v>
      </c>
      <c r="D1910" s="139" t="s">
        <v>1509</v>
      </c>
      <c r="E1910" s="139" t="s">
        <v>1411</v>
      </c>
      <c r="F1910" s="139" t="s">
        <v>1402</v>
      </c>
      <c r="G1910" s="140">
        <v>-11633046.25</v>
      </c>
      <c r="J1910" s="149"/>
      <c r="K1910" s="149"/>
    </row>
    <row r="1911" spans="1:11" hidden="1" x14ac:dyDescent="0.2">
      <c r="A1911" s="139" t="s">
        <v>1114</v>
      </c>
      <c r="B1911" s="139" t="s">
        <v>1332</v>
      </c>
      <c r="C1911" s="139" t="s">
        <v>1403</v>
      </c>
      <c r="D1911" s="139" t="s">
        <v>1509</v>
      </c>
      <c r="E1911" s="139" t="s">
        <v>1411</v>
      </c>
      <c r="F1911" s="139" t="s">
        <v>1402</v>
      </c>
      <c r="G1911" s="140">
        <v>-5700.48</v>
      </c>
      <c r="J1911" s="149"/>
      <c r="K1911" s="149"/>
    </row>
    <row r="1912" spans="1:11" hidden="1" x14ac:dyDescent="0.2">
      <c r="A1912" s="139" t="s">
        <v>1116</v>
      </c>
      <c r="B1912" s="139" t="s">
        <v>1332</v>
      </c>
      <c r="C1912" s="139" t="s">
        <v>1397</v>
      </c>
      <c r="D1912" s="139" t="s">
        <v>1398</v>
      </c>
      <c r="E1912" s="139" t="s">
        <v>1414</v>
      </c>
      <c r="F1912" s="139" t="s">
        <v>1400</v>
      </c>
      <c r="G1912" s="140">
        <v>-60345</v>
      </c>
      <c r="H1912" s="162">
        <v>17</v>
      </c>
      <c r="J1912" s="149"/>
      <c r="K1912" s="149"/>
    </row>
    <row r="1913" spans="1:11" hidden="1" x14ac:dyDescent="0.2">
      <c r="A1913" s="139" t="s">
        <v>1116</v>
      </c>
      <c r="B1913" s="139" t="s">
        <v>1332</v>
      </c>
      <c r="C1913" s="139" t="s">
        <v>1401</v>
      </c>
      <c r="D1913" s="139" t="s">
        <v>1509</v>
      </c>
      <c r="E1913" s="139" t="s">
        <v>1414</v>
      </c>
      <c r="F1913" s="139" t="s">
        <v>1402</v>
      </c>
      <c r="G1913" s="140">
        <v>-1349483.33</v>
      </c>
      <c r="J1913" s="149"/>
      <c r="K1913" s="149"/>
    </row>
    <row r="1914" spans="1:11" hidden="1" x14ac:dyDescent="0.2">
      <c r="A1914" s="139" t="s">
        <v>1117</v>
      </c>
      <c r="B1914" s="139" t="s">
        <v>1332</v>
      </c>
      <c r="C1914" s="139" t="s">
        <v>1397</v>
      </c>
      <c r="D1914" s="139" t="s">
        <v>1398</v>
      </c>
      <c r="E1914" s="139" t="s">
        <v>1415</v>
      </c>
      <c r="F1914" s="139" t="s">
        <v>1400</v>
      </c>
      <c r="G1914" s="140">
        <v>-111601.5</v>
      </c>
      <c r="H1914" s="162">
        <v>17</v>
      </c>
      <c r="J1914" s="149"/>
      <c r="K1914" s="149"/>
    </row>
    <row r="1915" spans="1:11" hidden="1" x14ac:dyDescent="0.2">
      <c r="A1915" s="139" t="s">
        <v>1117</v>
      </c>
      <c r="B1915" s="139" t="s">
        <v>1332</v>
      </c>
      <c r="C1915" s="139" t="s">
        <v>1416</v>
      </c>
      <c r="D1915" s="139" t="s">
        <v>1417</v>
      </c>
      <c r="E1915" s="139" t="s">
        <v>1415</v>
      </c>
      <c r="F1915" s="139" t="s">
        <v>1402</v>
      </c>
      <c r="G1915" s="140">
        <v>-1613354.16</v>
      </c>
      <c r="J1915" s="149"/>
      <c r="K1915" s="149"/>
    </row>
    <row r="1916" spans="1:11" hidden="1" x14ac:dyDescent="0.2">
      <c r="A1916" s="139" t="s">
        <v>1117</v>
      </c>
      <c r="B1916" s="139" t="s">
        <v>1332</v>
      </c>
      <c r="C1916" s="139" t="s">
        <v>1401</v>
      </c>
      <c r="D1916" s="139" t="s">
        <v>1418</v>
      </c>
      <c r="E1916" s="139" t="s">
        <v>1415</v>
      </c>
      <c r="F1916" s="139" t="s">
        <v>1402</v>
      </c>
      <c r="G1916" s="140">
        <v>-1075569.44</v>
      </c>
      <c r="J1916" s="149"/>
      <c r="K1916" s="149"/>
    </row>
    <row r="1917" spans="1:11" hidden="1" x14ac:dyDescent="0.2">
      <c r="A1917" s="139" t="s">
        <v>1117</v>
      </c>
      <c r="B1917" s="139" t="s">
        <v>1332</v>
      </c>
      <c r="C1917" s="139" t="s">
        <v>1449</v>
      </c>
      <c r="D1917" s="139" t="s">
        <v>1450</v>
      </c>
      <c r="E1917" s="139" t="s">
        <v>1415</v>
      </c>
      <c r="F1917" s="139" t="s">
        <v>1402</v>
      </c>
      <c r="G1917" s="140">
        <v>-105855.34</v>
      </c>
      <c r="J1917" s="149"/>
      <c r="K1917" s="149"/>
    </row>
    <row r="1918" spans="1:11" hidden="1" x14ac:dyDescent="0.2">
      <c r="A1918" s="139" t="s">
        <v>1117</v>
      </c>
      <c r="B1918" s="139" t="s">
        <v>1332</v>
      </c>
      <c r="C1918" s="139" t="s">
        <v>1449</v>
      </c>
      <c r="D1918" s="139" t="s">
        <v>1457</v>
      </c>
      <c r="E1918" s="139" t="s">
        <v>1415</v>
      </c>
      <c r="F1918" s="139" t="s">
        <v>1402</v>
      </c>
      <c r="G1918" s="140">
        <v>-63993.29</v>
      </c>
      <c r="J1918" s="149"/>
      <c r="K1918" s="149"/>
    </row>
    <row r="1919" spans="1:11" hidden="1" x14ac:dyDescent="0.2">
      <c r="A1919" s="139" t="s">
        <v>1117</v>
      </c>
      <c r="B1919" s="139" t="s">
        <v>1332</v>
      </c>
      <c r="C1919" s="139" t="s">
        <v>1401</v>
      </c>
      <c r="D1919" s="139" t="s">
        <v>1509</v>
      </c>
      <c r="E1919" s="139" t="s">
        <v>1415</v>
      </c>
      <c r="F1919" s="139" t="s">
        <v>1402</v>
      </c>
      <c r="G1919" s="140">
        <v>-2610920.35</v>
      </c>
      <c r="J1919" s="149"/>
      <c r="K1919" s="149"/>
    </row>
    <row r="1920" spans="1:11" hidden="1" x14ac:dyDescent="0.2">
      <c r="A1920" s="139" t="s">
        <v>1117</v>
      </c>
      <c r="B1920" s="139" t="s">
        <v>1332</v>
      </c>
      <c r="C1920" s="139" t="s">
        <v>1501</v>
      </c>
      <c r="D1920" s="139" t="s">
        <v>1509</v>
      </c>
      <c r="E1920" s="139" t="s">
        <v>1415</v>
      </c>
      <c r="F1920" s="139" t="s">
        <v>1407</v>
      </c>
      <c r="G1920" s="140">
        <v>-40000</v>
      </c>
      <c r="J1920" s="149"/>
      <c r="K1920" s="149"/>
    </row>
    <row r="1921" spans="1:11" hidden="1" x14ac:dyDescent="0.2">
      <c r="A1921" s="139" t="s">
        <v>1117</v>
      </c>
      <c r="B1921" s="139" t="s">
        <v>1332</v>
      </c>
      <c r="C1921" s="139" t="s">
        <v>1401</v>
      </c>
      <c r="D1921" s="139" t="s">
        <v>1499</v>
      </c>
      <c r="E1921" s="139" t="s">
        <v>1415</v>
      </c>
      <c r="F1921" s="139" t="s">
        <v>1402</v>
      </c>
      <c r="G1921" s="140">
        <v>-73194.05</v>
      </c>
      <c r="J1921" s="149"/>
      <c r="K1921" s="149"/>
    </row>
    <row r="1922" spans="1:11" hidden="1" x14ac:dyDescent="0.2">
      <c r="A1922" s="139" t="s">
        <v>1117</v>
      </c>
      <c r="B1922" s="139" t="s">
        <v>1332</v>
      </c>
      <c r="C1922" s="139" t="s">
        <v>1439</v>
      </c>
      <c r="D1922" s="139" t="s">
        <v>1520</v>
      </c>
      <c r="E1922" s="139" t="s">
        <v>1415</v>
      </c>
      <c r="F1922" s="139" t="s">
        <v>1407</v>
      </c>
      <c r="G1922" s="140">
        <v>-31824</v>
      </c>
      <c r="J1922" s="149"/>
      <c r="K1922" s="149"/>
    </row>
    <row r="1923" spans="1:11" hidden="1" x14ac:dyDescent="0.2">
      <c r="A1923" s="139" t="s">
        <v>1117</v>
      </c>
      <c r="B1923" s="139" t="s">
        <v>1332</v>
      </c>
      <c r="C1923" s="139" t="s">
        <v>1401</v>
      </c>
      <c r="D1923" s="139" t="s">
        <v>1499</v>
      </c>
      <c r="E1923" s="139" t="s">
        <v>1419</v>
      </c>
      <c r="F1923" s="139" t="s">
        <v>1402</v>
      </c>
      <c r="G1923" s="140">
        <v>-17116</v>
      </c>
      <c r="J1923" s="149"/>
      <c r="K1923" s="149"/>
    </row>
    <row r="1924" spans="1:11" hidden="1" x14ac:dyDescent="0.2">
      <c r="A1924" s="139" t="s">
        <v>962</v>
      </c>
      <c r="B1924" s="139" t="s">
        <v>1332</v>
      </c>
      <c r="C1924" s="139" t="s">
        <v>1449</v>
      </c>
      <c r="D1924" s="139" t="s">
        <v>1450</v>
      </c>
      <c r="E1924" s="139" t="s">
        <v>1440</v>
      </c>
      <c r="F1924" s="139" t="s">
        <v>1402</v>
      </c>
      <c r="G1924" s="140">
        <v>-3196.65</v>
      </c>
      <c r="J1924" s="149"/>
      <c r="K1924" s="149"/>
    </row>
    <row r="1925" spans="1:11" hidden="1" x14ac:dyDescent="0.2">
      <c r="A1925" s="139" t="s">
        <v>962</v>
      </c>
      <c r="B1925" s="139" t="s">
        <v>1332</v>
      </c>
      <c r="C1925" s="139" t="s">
        <v>1449</v>
      </c>
      <c r="D1925" s="139" t="s">
        <v>1450</v>
      </c>
      <c r="E1925" s="139" t="s">
        <v>1423</v>
      </c>
      <c r="F1925" s="139" t="s">
        <v>1402</v>
      </c>
      <c r="G1925" s="140">
        <v>-1213234.8400000001</v>
      </c>
      <c r="J1925" s="149"/>
      <c r="K1925" s="149"/>
    </row>
    <row r="1926" spans="1:11" hidden="1" x14ac:dyDescent="0.2">
      <c r="A1926" s="139" t="s">
        <v>962</v>
      </c>
      <c r="B1926" s="139" t="s">
        <v>1332</v>
      </c>
      <c r="C1926" s="139" t="s">
        <v>1401</v>
      </c>
      <c r="D1926" s="139" t="s">
        <v>1509</v>
      </c>
      <c r="E1926" s="139" t="s">
        <v>1423</v>
      </c>
      <c r="F1926" s="139" t="s">
        <v>1402</v>
      </c>
      <c r="G1926" s="140">
        <v>-101609.2</v>
      </c>
      <c r="J1926" s="149"/>
      <c r="K1926" s="149"/>
    </row>
    <row r="1927" spans="1:11" hidden="1" x14ac:dyDescent="0.2">
      <c r="A1927" s="139" t="s">
        <v>962</v>
      </c>
      <c r="B1927" s="139" t="s">
        <v>1332</v>
      </c>
      <c r="C1927" s="139" t="s">
        <v>1401</v>
      </c>
      <c r="D1927" s="139" t="s">
        <v>1509</v>
      </c>
      <c r="E1927" s="139" t="s">
        <v>1424</v>
      </c>
      <c r="F1927" s="139" t="s">
        <v>1402</v>
      </c>
      <c r="G1927" s="140">
        <v>-437482.55</v>
      </c>
      <c r="J1927" s="149"/>
      <c r="K1927" s="149"/>
    </row>
    <row r="1928" spans="1:11" hidden="1" x14ac:dyDescent="0.2">
      <c r="A1928" s="139" t="s">
        <v>964</v>
      </c>
      <c r="B1928" s="139" t="s">
        <v>1332</v>
      </c>
      <c r="C1928" s="139" t="s">
        <v>1397</v>
      </c>
      <c r="D1928" s="139" t="s">
        <v>1398</v>
      </c>
      <c r="E1928" s="139" t="s">
        <v>1425</v>
      </c>
      <c r="F1928" s="139" t="s">
        <v>1400</v>
      </c>
      <c r="G1928" s="140">
        <v>-1</v>
      </c>
      <c r="H1928" s="162">
        <v>17</v>
      </c>
      <c r="J1928" s="149"/>
      <c r="K1928" s="149"/>
    </row>
    <row r="1929" spans="1:11" hidden="1" x14ac:dyDescent="0.2">
      <c r="A1929" s="139" t="s">
        <v>964</v>
      </c>
      <c r="B1929" s="139" t="s">
        <v>1332</v>
      </c>
      <c r="C1929" s="139" t="s">
        <v>1401</v>
      </c>
      <c r="D1929" s="139" t="s">
        <v>1509</v>
      </c>
      <c r="E1929" s="139" t="s">
        <v>1425</v>
      </c>
      <c r="F1929" s="139" t="s">
        <v>1402</v>
      </c>
      <c r="G1929" s="140">
        <v>-1677316</v>
      </c>
      <c r="J1929" s="149"/>
      <c r="K1929" s="149"/>
    </row>
    <row r="1930" spans="1:11" hidden="1" x14ac:dyDescent="0.2">
      <c r="A1930" s="139" t="s">
        <v>964</v>
      </c>
      <c r="B1930" s="139" t="s">
        <v>1332</v>
      </c>
      <c r="C1930" s="139" t="s">
        <v>1397</v>
      </c>
      <c r="D1930" s="139" t="s">
        <v>1398</v>
      </c>
      <c r="E1930" s="139" t="s">
        <v>1443</v>
      </c>
      <c r="F1930" s="139" t="s">
        <v>1400</v>
      </c>
      <c r="G1930" s="140">
        <v>-0.01</v>
      </c>
      <c r="H1930" s="162">
        <v>17</v>
      </c>
      <c r="J1930" s="149"/>
      <c r="K1930" s="149"/>
    </row>
    <row r="1931" spans="1:11" hidden="1" x14ac:dyDescent="0.2">
      <c r="A1931" s="139" t="s">
        <v>964</v>
      </c>
      <c r="B1931" s="139" t="s">
        <v>1332</v>
      </c>
      <c r="C1931" s="139" t="s">
        <v>1397</v>
      </c>
      <c r="D1931" s="139" t="s">
        <v>1398</v>
      </c>
      <c r="E1931" s="139" t="s">
        <v>1426</v>
      </c>
      <c r="F1931" s="139" t="s">
        <v>1400</v>
      </c>
      <c r="G1931" s="140">
        <v>-5000</v>
      </c>
      <c r="H1931" s="162">
        <v>17</v>
      </c>
      <c r="J1931" s="149"/>
      <c r="K1931" s="149"/>
    </row>
    <row r="1932" spans="1:11" hidden="1" x14ac:dyDescent="0.2">
      <c r="A1932" s="139" t="s">
        <v>964</v>
      </c>
      <c r="B1932" s="139" t="s">
        <v>1332</v>
      </c>
      <c r="C1932" s="139" t="s">
        <v>1397</v>
      </c>
      <c r="D1932" s="139" t="s">
        <v>1398</v>
      </c>
      <c r="E1932" s="139" t="s">
        <v>1427</v>
      </c>
      <c r="F1932" s="139" t="s">
        <v>1400</v>
      </c>
      <c r="G1932" s="140">
        <v>-1018.75</v>
      </c>
      <c r="H1932" s="162">
        <v>17</v>
      </c>
      <c r="J1932" s="149"/>
      <c r="K1932" s="149"/>
    </row>
    <row r="1933" spans="1:11" hidden="1" x14ac:dyDescent="0.2">
      <c r="A1933" s="139" t="s">
        <v>1118</v>
      </c>
      <c r="B1933" s="139" t="s">
        <v>1332</v>
      </c>
      <c r="C1933" s="139" t="s">
        <v>1397</v>
      </c>
      <c r="D1933" s="139" t="s">
        <v>1398</v>
      </c>
      <c r="E1933" s="139" t="s">
        <v>1428</v>
      </c>
      <c r="F1933" s="139" t="s">
        <v>1400</v>
      </c>
      <c r="G1933" s="140">
        <v>-282607.96000000002</v>
      </c>
      <c r="H1933" s="162">
        <v>17</v>
      </c>
      <c r="J1933" s="149"/>
      <c r="K1933" s="149"/>
    </row>
    <row r="1934" spans="1:11" hidden="1" x14ac:dyDescent="0.2">
      <c r="A1934" s="139" t="s">
        <v>1118</v>
      </c>
      <c r="B1934" s="139" t="s">
        <v>1332</v>
      </c>
      <c r="C1934" s="139" t="s">
        <v>1449</v>
      </c>
      <c r="D1934" s="139" t="s">
        <v>1450</v>
      </c>
      <c r="E1934" s="139" t="s">
        <v>1428</v>
      </c>
      <c r="F1934" s="139" t="s">
        <v>1402</v>
      </c>
      <c r="G1934" s="140">
        <v>-4786629.78</v>
      </c>
      <c r="J1934" s="149"/>
      <c r="K1934" s="149"/>
    </row>
    <row r="1935" spans="1:11" hidden="1" x14ac:dyDescent="0.2">
      <c r="A1935" s="139" t="s">
        <v>1118</v>
      </c>
      <c r="B1935" s="139" t="s">
        <v>1332</v>
      </c>
      <c r="C1935" s="139" t="s">
        <v>1501</v>
      </c>
      <c r="D1935" s="139" t="s">
        <v>1509</v>
      </c>
      <c r="E1935" s="139" t="s">
        <v>1428</v>
      </c>
      <c r="F1935" s="139" t="s">
        <v>1407</v>
      </c>
      <c r="G1935" s="140">
        <v>-953052</v>
      </c>
      <c r="J1935" s="149"/>
      <c r="K1935" s="149"/>
    </row>
    <row r="1936" spans="1:11" hidden="1" x14ac:dyDescent="0.2">
      <c r="A1936" s="139" t="s">
        <v>1118</v>
      </c>
      <c r="B1936" s="139" t="s">
        <v>1332</v>
      </c>
      <c r="C1936" s="139" t="s">
        <v>1459</v>
      </c>
      <c r="D1936" s="139" t="s">
        <v>1509</v>
      </c>
      <c r="E1936" s="139" t="s">
        <v>1428</v>
      </c>
      <c r="F1936" s="139" t="s">
        <v>1407</v>
      </c>
      <c r="G1936" s="140">
        <v>-274000</v>
      </c>
      <c r="J1936" s="149"/>
      <c r="K1936" s="149"/>
    </row>
    <row r="1937" spans="1:11" x14ac:dyDescent="0.2">
      <c r="A1937" s="139" t="s">
        <v>1118</v>
      </c>
      <c r="B1937" s="139" t="s">
        <v>1332</v>
      </c>
      <c r="C1937" s="139" t="s">
        <v>1397</v>
      </c>
      <c r="D1937" s="139" t="s">
        <v>1433</v>
      </c>
      <c r="E1937" s="139" t="s">
        <v>1430</v>
      </c>
      <c r="F1937" s="139" t="s">
        <v>1400</v>
      </c>
      <c r="G1937" s="140">
        <v>-12955.8</v>
      </c>
      <c r="H1937" s="162">
        <v>17</v>
      </c>
      <c r="J1937" s="149"/>
      <c r="K1937" s="149"/>
    </row>
    <row r="1938" spans="1:11" x14ac:dyDescent="0.2">
      <c r="A1938" s="139" t="s">
        <v>1118</v>
      </c>
      <c r="B1938" s="139" t="s">
        <v>1332</v>
      </c>
      <c r="C1938" s="139" t="s">
        <v>1397</v>
      </c>
      <c r="D1938" s="139" t="s">
        <v>1398</v>
      </c>
      <c r="E1938" s="139" t="s">
        <v>1432</v>
      </c>
      <c r="F1938" s="139" t="s">
        <v>1400</v>
      </c>
      <c r="G1938" s="140">
        <v>-713127.72</v>
      </c>
      <c r="H1938" s="162">
        <v>17</v>
      </c>
      <c r="J1938" s="149"/>
      <c r="K1938" s="149"/>
    </row>
    <row r="1939" spans="1:11" x14ac:dyDescent="0.2">
      <c r="A1939" s="139" t="s">
        <v>1118</v>
      </c>
      <c r="B1939" s="139" t="s">
        <v>1332</v>
      </c>
      <c r="C1939" s="139" t="s">
        <v>1397</v>
      </c>
      <c r="D1939" s="139" t="s">
        <v>1433</v>
      </c>
      <c r="E1939" s="139" t="s">
        <v>1432</v>
      </c>
      <c r="F1939" s="139" t="s">
        <v>1400</v>
      </c>
      <c r="G1939" s="140">
        <v>-6200</v>
      </c>
      <c r="H1939" s="162">
        <v>17</v>
      </c>
      <c r="J1939" s="149"/>
      <c r="K1939" s="149"/>
    </row>
    <row r="1940" spans="1:11" x14ac:dyDescent="0.2">
      <c r="A1940" s="139" t="s">
        <v>1118</v>
      </c>
      <c r="B1940" s="139" t="s">
        <v>1332</v>
      </c>
      <c r="C1940" s="139" t="s">
        <v>1397</v>
      </c>
      <c r="D1940" s="139" t="s">
        <v>1442</v>
      </c>
      <c r="E1940" s="139" t="s">
        <v>1432</v>
      </c>
      <c r="F1940" s="139" t="s">
        <v>1400</v>
      </c>
      <c r="G1940" s="140">
        <v>-1078.27</v>
      </c>
      <c r="H1940" s="162">
        <v>19</v>
      </c>
      <c r="J1940" s="149"/>
      <c r="K1940" s="149"/>
    </row>
    <row r="1941" spans="1:11" x14ac:dyDescent="0.2">
      <c r="A1941" s="139" t="s">
        <v>1118</v>
      </c>
      <c r="B1941" s="139" t="s">
        <v>1332</v>
      </c>
      <c r="C1941" s="139" t="s">
        <v>1397</v>
      </c>
      <c r="D1941" s="139" t="s">
        <v>1436</v>
      </c>
      <c r="E1941" s="139" t="s">
        <v>1432</v>
      </c>
      <c r="F1941" s="139" t="s">
        <v>1400</v>
      </c>
      <c r="G1941" s="140">
        <v>-19138.150000000001</v>
      </c>
      <c r="H1941" s="162">
        <v>17</v>
      </c>
      <c r="J1941" s="149"/>
      <c r="K1941" s="149"/>
    </row>
    <row r="1942" spans="1:11" x14ac:dyDescent="0.2">
      <c r="A1942" s="139" t="s">
        <v>1118</v>
      </c>
      <c r="B1942" s="139" t="s">
        <v>1332</v>
      </c>
      <c r="C1942" s="139" t="s">
        <v>1449</v>
      </c>
      <c r="D1942" s="139" t="s">
        <v>1450</v>
      </c>
      <c r="E1942" s="139" t="s">
        <v>1432</v>
      </c>
      <c r="F1942" s="139" t="s">
        <v>1402</v>
      </c>
      <c r="G1942" s="140">
        <v>-1400816.99</v>
      </c>
      <c r="J1942" s="149"/>
      <c r="K1942" s="149"/>
    </row>
    <row r="1943" spans="1:11" x14ac:dyDescent="0.2">
      <c r="A1943" s="139" t="s">
        <v>1118</v>
      </c>
      <c r="B1943" s="139" t="s">
        <v>1332</v>
      </c>
      <c r="C1943" s="139" t="s">
        <v>1449</v>
      </c>
      <c r="D1943" s="139" t="s">
        <v>1457</v>
      </c>
      <c r="E1943" s="139" t="s">
        <v>1432</v>
      </c>
      <c r="F1943" s="139" t="s">
        <v>1402</v>
      </c>
      <c r="G1943" s="140">
        <v>-406006.71</v>
      </c>
      <c r="J1943" s="149"/>
      <c r="K1943" s="149"/>
    </row>
    <row r="1944" spans="1:11" x14ac:dyDescent="0.2">
      <c r="A1944" s="139" t="s">
        <v>1118</v>
      </c>
      <c r="B1944" s="139" t="s">
        <v>1332</v>
      </c>
      <c r="C1944" s="139" t="s">
        <v>1401</v>
      </c>
      <c r="D1944" s="139" t="s">
        <v>1509</v>
      </c>
      <c r="E1944" s="139" t="s">
        <v>1432</v>
      </c>
      <c r="F1944" s="139" t="s">
        <v>1402</v>
      </c>
      <c r="G1944" s="140">
        <v>-47490.67</v>
      </c>
      <c r="J1944" s="149"/>
      <c r="K1944" s="149"/>
    </row>
    <row r="1945" spans="1:11" x14ac:dyDescent="0.2">
      <c r="A1945" s="139" t="s">
        <v>1118</v>
      </c>
      <c r="B1945" s="139" t="s">
        <v>1332</v>
      </c>
      <c r="C1945" s="139" t="s">
        <v>1401</v>
      </c>
      <c r="D1945" s="139" t="s">
        <v>1499</v>
      </c>
      <c r="E1945" s="139" t="s">
        <v>1432</v>
      </c>
      <c r="F1945" s="139" t="s">
        <v>1402</v>
      </c>
      <c r="G1945" s="140">
        <v>-48800</v>
      </c>
      <c r="J1945" s="149"/>
      <c r="K1945" s="149"/>
    </row>
    <row r="1946" spans="1:11" x14ac:dyDescent="0.2">
      <c r="A1946" s="139" t="s">
        <v>1118</v>
      </c>
      <c r="B1946" s="139" t="s">
        <v>1332</v>
      </c>
      <c r="C1946" s="139" t="s">
        <v>1397</v>
      </c>
      <c r="D1946" s="139" t="s">
        <v>1398</v>
      </c>
      <c r="E1946" s="139" t="s">
        <v>1473</v>
      </c>
      <c r="F1946" s="139" t="s">
        <v>1400</v>
      </c>
      <c r="G1946" s="140">
        <v>-19600</v>
      </c>
      <c r="H1946" s="162">
        <v>17</v>
      </c>
      <c r="J1946" s="149"/>
      <c r="K1946" s="149"/>
    </row>
    <row r="1947" spans="1:11" x14ac:dyDescent="0.2">
      <c r="A1947" s="139" t="s">
        <v>1118</v>
      </c>
      <c r="B1947" s="139" t="s">
        <v>1332</v>
      </c>
      <c r="C1947" s="139" t="s">
        <v>1397</v>
      </c>
      <c r="D1947" s="139" t="s">
        <v>1398</v>
      </c>
      <c r="E1947" s="139" t="s">
        <v>1434</v>
      </c>
      <c r="F1947" s="139" t="s">
        <v>1400</v>
      </c>
      <c r="G1947" s="140">
        <v>-69300</v>
      </c>
      <c r="H1947" s="162">
        <v>17</v>
      </c>
      <c r="J1947" s="149"/>
      <c r="K1947" s="149"/>
    </row>
    <row r="1948" spans="1:11" x14ac:dyDescent="0.2">
      <c r="A1948" s="139" t="s">
        <v>1118</v>
      </c>
      <c r="B1948" s="139" t="s">
        <v>1332</v>
      </c>
      <c r="C1948" s="139" t="s">
        <v>1449</v>
      </c>
      <c r="D1948" s="139" t="s">
        <v>1450</v>
      </c>
      <c r="E1948" s="139" t="s">
        <v>1434</v>
      </c>
      <c r="F1948" s="139" t="s">
        <v>1402</v>
      </c>
      <c r="G1948" s="140">
        <v>-115728</v>
      </c>
      <c r="J1948" s="149"/>
      <c r="K1948" s="149"/>
    </row>
    <row r="1949" spans="1:11" hidden="1" x14ac:dyDescent="0.2">
      <c r="A1949" s="139" t="s">
        <v>196</v>
      </c>
      <c r="B1949" s="139" t="s">
        <v>1333</v>
      </c>
      <c r="C1949" s="139" t="s">
        <v>1397</v>
      </c>
      <c r="D1949" s="139" t="s">
        <v>1398</v>
      </c>
      <c r="E1949" s="139" t="s">
        <v>1399</v>
      </c>
      <c r="F1949" s="139" t="s">
        <v>1400</v>
      </c>
      <c r="G1949" s="140">
        <v>-1318621.21</v>
      </c>
      <c r="H1949" s="162">
        <v>17</v>
      </c>
      <c r="J1949" s="149"/>
      <c r="K1949" s="149"/>
    </row>
    <row r="1950" spans="1:11" hidden="1" x14ac:dyDescent="0.2">
      <c r="A1950" s="139" t="s">
        <v>196</v>
      </c>
      <c r="B1950" s="139" t="s">
        <v>1333</v>
      </c>
      <c r="C1950" s="139" t="s">
        <v>1453</v>
      </c>
      <c r="D1950" s="139" t="s">
        <v>1454</v>
      </c>
      <c r="E1950" s="139" t="s">
        <v>1399</v>
      </c>
      <c r="F1950" s="139" t="s">
        <v>1407</v>
      </c>
      <c r="G1950" s="140">
        <v>-441185.7</v>
      </c>
      <c r="J1950" s="149"/>
      <c r="K1950" s="149"/>
    </row>
    <row r="1951" spans="1:11" hidden="1" x14ac:dyDescent="0.2">
      <c r="A1951" s="139" t="s">
        <v>196</v>
      </c>
      <c r="B1951" s="139" t="s">
        <v>1333</v>
      </c>
      <c r="C1951" s="139" t="s">
        <v>1449</v>
      </c>
      <c r="D1951" s="139" t="s">
        <v>1450</v>
      </c>
      <c r="E1951" s="139" t="s">
        <v>1399</v>
      </c>
      <c r="F1951" s="139" t="s">
        <v>1402</v>
      </c>
      <c r="G1951" s="140">
        <v>-112281317.12</v>
      </c>
      <c r="J1951" s="149"/>
      <c r="K1951" s="149"/>
    </row>
    <row r="1952" spans="1:11" hidden="1" x14ac:dyDescent="0.2">
      <c r="A1952" s="139" t="s">
        <v>196</v>
      </c>
      <c r="B1952" s="139" t="s">
        <v>1333</v>
      </c>
      <c r="C1952" s="139" t="s">
        <v>1401</v>
      </c>
      <c r="D1952" s="139" t="s">
        <v>1509</v>
      </c>
      <c r="E1952" s="139" t="s">
        <v>1399</v>
      </c>
      <c r="F1952" s="139" t="s">
        <v>1402</v>
      </c>
      <c r="G1952" s="140">
        <v>-350197.02</v>
      </c>
      <c r="J1952" s="149"/>
      <c r="K1952" s="149"/>
    </row>
    <row r="1953" spans="1:11" hidden="1" x14ac:dyDescent="0.2">
      <c r="A1953" s="139" t="s">
        <v>196</v>
      </c>
      <c r="B1953" s="139" t="s">
        <v>1333</v>
      </c>
      <c r="C1953" s="139" t="s">
        <v>1452</v>
      </c>
      <c r="D1953" s="139" t="s">
        <v>1510</v>
      </c>
      <c r="E1953" s="139" t="s">
        <v>1399</v>
      </c>
      <c r="F1953" s="139" t="s">
        <v>1407</v>
      </c>
      <c r="G1953" s="140">
        <v>-5309580.54</v>
      </c>
      <c r="J1953" s="149"/>
      <c r="K1953" s="149"/>
    </row>
    <row r="1954" spans="1:11" hidden="1" x14ac:dyDescent="0.2">
      <c r="A1954" s="139" t="s">
        <v>196</v>
      </c>
      <c r="B1954" s="139" t="s">
        <v>1333</v>
      </c>
      <c r="C1954" s="139" t="s">
        <v>1511</v>
      </c>
      <c r="D1954" s="139" t="s">
        <v>1512</v>
      </c>
      <c r="E1954" s="139" t="s">
        <v>1399</v>
      </c>
      <c r="F1954" s="139" t="s">
        <v>1407</v>
      </c>
      <c r="G1954" s="140">
        <v>-39679.050000000003</v>
      </c>
      <c r="J1954" s="149"/>
      <c r="K1954" s="149"/>
    </row>
    <row r="1955" spans="1:11" hidden="1" x14ac:dyDescent="0.2">
      <c r="A1955" s="139" t="s">
        <v>196</v>
      </c>
      <c r="B1955" s="139" t="s">
        <v>1333</v>
      </c>
      <c r="C1955" s="139" t="s">
        <v>1397</v>
      </c>
      <c r="D1955" s="139" t="s">
        <v>1398</v>
      </c>
      <c r="E1955" s="139" t="s">
        <v>1404</v>
      </c>
      <c r="F1955" s="139" t="s">
        <v>1400</v>
      </c>
      <c r="G1955" s="140">
        <v>-7000</v>
      </c>
      <c r="H1955" s="162">
        <v>17</v>
      </c>
      <c r="J1955" s="149"/>
      <c r="K1955" s="149"/>
    </row>
    <row r="1956" spans="1:11" hidden="1" x14ac:dyDescent="0.2">
      <c r="A1956" s="139" t="s">
        <v>201</v>
      </c>
      <c r="B1956" s="139" t="s">
        <v>1333</v>
      </c>
      <c r="C1956" s="139" t="s">
        <v>1397</v>
      </c>
      <c r="D1956" s="139" t="s">
        <v>1398</v>
      </c>
      <c r="E1956" s="139" t="s">
        <v>1408</v>
      </c>
      <c r="F1956" s="139" t="s">
        <v>1400</v>
      </c>
      <c r="G1956" s="140">
        <v>-392271.82</v>
      </c>
      <c r="H1956" s="162">
        <v>17</v>
      </c>
      <c r="J1956" s="149"/>
      <c r="K1956" s="149"/>
    </row>
    <row r="1957" spans="1:11" hidden="1" x14ac:dyDescent="0.2">
      <c r="A1957" s="139" t="s">
        <v>201</v>
      </c>
      <c r="B1957" s="139" t="s">
        <v>1333</v>
      </c>
      <c r="C1957" s="139" t="s">
        <v>1453</v>
      </c>
      <c r="D1957" s="139" t="s">
        <v>1454</v>
      </c>
      <c r="E1957" s="139" t="s">
        <v>1408</v>
      </c>
      <c r="F1957" s="139" t="s">
        <v>1407</v>
      </c>
      <c r="G1957" s="140">
        <v>-132474.79999999999</v>
      </c>
      <c r="J1957" s="149"/>
      <c r="K1957" s="149"/>
    </row>
    <row r="1958" spans="1:11" hidden="1" x14ac:dyDescent="0.2">
      <c r="A1958" s="139" t="s">
        <v>201</v>
      </c>
      <c r="B1958" s="139" t="s">
        <v>1333</v>
      </c>
      <c r="C1958" s="139" t="s">
        <v>1449</v>
      </c>
      <c r="D1958" s="139" t="s">
        <v>1450</v>
      </c>
      <c r="E1958" s="139" t="s">
        <v>1408</v>
      </c>
      <c r="F1958" s="139" t="s">
        <v>1402</v>
      </c>
      <c r="G1958" s="140">
        <v>-33486218.670000002</v>
      </c>
      <c r="J1958" s="149"/>
      <c r="K1958" s="149"/>
    </row>
    <row r="1959" spans="1:11" hidden="1" x14ac:dyDescent="0.2">
      <c r="A1959" s="139" t="s">
        <v>201</v>
      </c>
      <c r="B1959" s="139" t="s">
        <v>1333</v>
      </c>
      <c r="C1959" s="139" t="s">
        <v>1401</v>
      </c>
      <c r="D1959" s="139" t="s">
        <v>1509</v>
      </c>
      <c r="E1959" s="139" t="s">
        <v>1408</v>
      </c>
      <c r="F1959" s="139" t="s">
        <v>1402</v>
      </c>
      <c r="G1959" s="140">
        <v>-286389.84000000003</v>
      </c>
      <c r="J1959" s="149"/>
      <c r="K1959" s="149"/>
    </row>
    <row r="1960" spans="1:11" hidden="1" x14ac:dyDescent="0.2">
      <c r="A1960" s="139" t="s">
        <v>201</v>
      </c>
      <c r="B1960" s="139" t="s">
        <v>1333</v>
      </c>
      <c r="C1960" s="139" t="s">
        <v>1452</v>
      </c>
      <c r="D1960" s="139" t="s">
        <v>1510</v>
      </c>
      <c r="E1960" s="139" t="s">
        <v>1408</v>
      </c>
      <c r="F1960" s="139" t="s">
        <v>1407</v>
      </c>
      <c r="G1960" s="140">
        <v>-1591920.78</v>
      </c>
      <c r="J1960" s="149"/>
      <c r="K1960" s="149"/>
    </row>
    <row r="1961" spans="1:11" hidden="1" x14ac:dyDescent="0.2">
      <c r="A1961" s="139" t="s">
        <v>201</v>
      </c>
      <c r="B1961" s="139" t="s">
        <v>1333</v>
      </c>
      <c r="C1961" s="139" t="s">
        <v>1511</v>
      </c>
      <c r="D1961" s="139" t="s">
        <v>1512</v>
      </c>
      <c r="E1961" s="139" t="s">
        <v>1408</v>
      </c>
      <c r="F1961" s="139" t="s">
        <v>1407</v>
      </c>
      <c r="G1961" s="140">
        <v>-11959.32</v>
      </c>
      <c r="J1961" s="149"/>
      <c r="K1961" s="149"/>
    </row>
    <row r="1962" spans="1:11" hidden="1" x14ac:dyDescent="0.2">
      <c r="A1962" s="139" t="s">
        <v>196</v>
      </c>
      <c r="B1962" s="139" t="s">
        <v>1333</v>
      </c>
      <c r="C1962" s="139" t="s">
        <v>1401</v>
      </c>
      <c r="D1962" s="139" t="s">
        <v>1509</v>
      </c>
      <c r="E1962" s="139" t="s">
        <v>1409</v>
      </c>
      <c r="F1962" s="139" t="s">
        <v>1402</v>
      </c>
      <c r="G1962" s="140">
        <v>-1633699.8400000001</v>
      </c>
      <c r="J1962" s="149"/>
      <c r="K1962" s="149"/>
    </row>
    <row r="1963" spans="1:11" hidden="1" x14ac:dyDescent="0.2">
      <c r="A1963" s="139" t="s">
        <v>196</v>
      </c>
      <c r="B1963" s="139" t="s">
        <v>1333</v>
      </c>
      <c r="C1963" s="139" t="s">
        <v>1403</v>
      </c>
      <c r="D1963" s="139" t="s">
        <v>1509</v>
      </c>
      <c r="E1963" s="139" t="s">
        <v>1409</v>
      </c>
      <c r="F1963" s="139" t="s">
        <v>1402</v>
      </c>
      <c r="G1963" s="140">
        <v>-188961.78</v>
      </c>
      <c r="J1963" s="149"/>
      <c r="K1963" s="149"/>
    </row>
    <row r="1964" spans="1:11" hidden="1" x14ac:dyDescent="0.2">
      <c r="A1964" s="139" t="s">
        <v>1112</v>
      </c>
      <c r="B1964" s="139" t="s">
        <v>1333</v>
      </c>
      <c r="C1964" s="139" t="s">
        <v>1397</v>
      </c>
      <c r="D1964" s="139" t="s">
        <v>1398</v>
      </c>
      <c r="E1964" s="139" t="s">
        <v>1410</v>
      </c>
      <c r="F1964" s="139" t="s">
        <v>1400</v>
      </c>
      <c r="G1964" s="140">
        <v>-10337.129999999999</v>
      </c>
      <c r="H1964" s="162">
        <v>17</v>
      </c>
      <c r="J1964" s="149"/>
      <c r="K1964" s="149"/>
    </row>
    <row r="1965" spans="1:11" hidden="1" x14ac:dyDescent="0.2">
      <c r="A1965" s="139" t="s">
        <v>1112</v>
      </c>
      <c r="B1965" s="139" t="s">
        <v>1333</v>
      </c>
      <c r="C1965" s="139" t="s">
        <v>1401</v>
      </c>
      <c r="D1965" s="139" t="s">
        <v>1509</v>
      </c>
      <c r="E1965" s="139" t="s">
        <v>1410</v>
      </c>
      <c r="F1965" s="139" t="s">
        <v>1402</v>
      </c>
      <c r="G1965" s="140">
        <v>-69134</v>
      </c>
      <c r="J1965" s="149"/>
      <c r="K1965" s="149"/>
    </row>
    <row r="1966" spans="1:11" hidden="1" x14ac:dyDescent="0.2">
      <c r="A1966" s="139" t="s">
        <v>1114</v>
      </c>
      <c r="B1966" s="139" t="s">
        <v>1333</v>
      </c>
      <c r="C1966" s="139" t="s">
        <v>1397</v>
      </c>
      <c r="D1966" s="139" t="s">
        <v>1398</v>
      </c>
      <c r="E1966" s="139" t="s">
        <v>1411</v>
      </c>
      <c r="F1966" s="139" t="s">
        <v>1400</v>
      </c>
      <c r="G1966" s="140">
        <v>-1294974.24</v>
      </c>
      <c r="H1966" s="162">
        <v>17</v>
      </c>
      <c r="J1966" s="149"/>
      <c r="K1966" s="149"/>
    </row>
    <row r="1967" spans="1:11" hidden="1" x14ac:dyDescent="0.2">
      <c r="A1967" s="139" t="s">
        <v>1114</v>
      </c>
      <c r="B1967" s="139" t="s">
        <v>1333</v>
      </c>
      <c r="C1967" s="139" t="s">
        <v>1397</v>
      </c>
      <c r="D1967" s="139" t="s">
        <v>1412</v>
      </c>
      <c r="E1967" s="139" t="s">
        <v>1411</v>
      </c>
      <c r="F1967" s="139" t="s">
        <v>1400</v>
      </c>
      <c r="G1967" s="140">
        <v>-17597.189999999999</v>
      </c>
      <c r="H1967" s="162">
        <v>17</v>
      </c>
      <c r="J1967" s="149"/>
      <c r="K1967" s="149"/>
    </row>
    <row r="1968" spans="1:11" hidden="1" x14ac:dyDescent="0.2">
      <c r="A1968" s="139" t="s">
        <v>1114</v>
      </c>
      <c r="B1968" s="139" t="s">
        <v>1333</v>
      </c>
      <c r="C1968" s="139" t="s">
        <v>1397</v>
      </c>
      <c r="D1968" s="139" t="s">
        <v>1429</v>
      </c>
      <c r="E1968" s="139" t="s">
        <v>1411</v>
      </c>
      <c r="F1968" s="139" t="s">
        <v>1400</v>
      </c>
      <c r="G1968" s="140">
        <v>-129223.64</v>
      </c>
      <c r="H1968" s="162">
        <v>17</v>
      </c>
      <c r="J1968" s="149"/>
      <c r="K1968" s="149"/>
    </row>
    <row r="1969" spans="1:11" hidden="1" x14ac:dyDescent="0.2">
      <c r="A1969" s="139" t="s">
        <v>1114</v>
      </c>
      <c r="B1969" s="139" t="s">
        <v>1333</v>
      </c>
      <c r="C1969" s="139" t="s">
        <v>1397</v>
      </c>
      <c r="D1969" s="139" t="s">
        <v>1433</v>
      </c>
      <c r="E1969" s="139" t="s">
        <v>1411</v>
      </c>
      <c r="F1969" s="139" t="s">
        <v>1400</v>
      </c>
      <c r="G1969" s="140">
        <v>-26474.44</v>
      </c>
      <c r="H1969" s="162">
        <v>17</v>
      </c>
      <c r="J1969" s="149"/>
      <c r="K1969" s="149"/>
    </row>
    <row r="1970" spans="1:11" hidden="1" x14ac:dyDescent="0.2">
      <c r="A1970" s="139" t="s">
        <v>1114</v>
      </c>
      <c r="B1970" s="139" t="s">
        <v>1333</v>
      </c>
      <c r="C1970" s="139" t="s">
        <v>1401</v>
      </c>
      <c r="D1970" s="139" t="s">
        <v>1509</v>
      </c>
      <c r="E1970" s="139" t="s">
        <v>1411</v>
      </c>
      <c r="F1970" s="139" t="s">
        <v>1402</v>
      </c>
      <c r="G1970" s="140">
        <v>-2794960.53</v>
      </c>
      <c r="J1970" s="149"/>
      <c r="K1970" s="149"/>
    </row>
    <row r="1971" spans="1:11" hidden="1" x14ac:dyDescent="0.2">
      <c r="A1971" s="139" t="s">
        <v>1114</v>
      </c>
      <c r="B1971" s="139" t="s">
        <v>1333</v>
      </c>
      <c r="C1971" s="139" t="s">
        <v>1403</v>
      </c>
      <c r="D1971" s="139" t="s">
        <v>1509</v>
      </c>
      <c r="E1971" s="139" t="s">
        <v>1411</v>
      </c>
      <c r="F1971" s="139" t="s">
        <v>1402</v>
      </c>
      <c r="G1971" s="140">
        <v>-385241.35</v>
      </c>
      <c r="J1971" s="149"/>
      <c r="K1971" s="149"/>
    </row>
    <row r="1972" spans="1:11" hidden="1" x14ac:dyDescent="0.2">
      <c r="A1972" s="139" t="s">
        <v>1116</v>
      </c>
      <c r="B1972" s="139" t="s">
        <v>1333</v>
      </c>
      <c r="C1972" s="139" t="s">
        <v>1397</v>
      </c>
      <c r="D1972" s="139" t="s">
        <v>1398</v>
      </c>
      <c r="E1972" s="139" t="s">
        <v>1414</v>
      </c>
      <c r="F1972" s="139" t="s">
        <v>1400</v>
      </c>
      <c r="G1972" s="140">
        <v>-202060</v>
      </c>
      <c r="H1972" s="162">
        <v>17</v>
      </c>
      <c r="J1972" s="149"/>
      <c r="K1972" s="149"/>
    </row>
    <row r="1973" spans="1:11" hidden="1" x14ac:dyDescent="0.2">
      <c r="A1973" s="139" t="s">
        <v>1116</v>
      </c>
      <c r="B1973" s="139" t="s">
        <v>1333</v>
      </c>
      <c r="C1973" s="139" t="s">
        <v>1401</v>
      </c>
      <c r="D1973" s="139" t="s">
        <v>1509</v>
      </c>
      <c r="E1973" s="139" t="s">
        <v>1414</v>
      </c>
      <c r="F1973" s="139" t="s">
        <v>1402</v>
      </c>
      <c r="G1973" s="140">
        <v>-862678.23</v>
      </c>
      <c r="J1973" s="149"/>
      <c r="K1973" s="149"/>
    </row>
    <row r="1974" spans="1:11" hidden="1" x14ac:dyDescent="0.2">
      <c r="A1974" s="139" t="s">
        <v>1117</v>
      </c>
      <c r="B1974" s="139" t="s">
        <v>1333</v>
      </c>
      <c r="C1974" s="139" t="s">
        <v>1397</v>
      </c>
      <c r="D1974" s="139" t="s">
        <v>1398</v>
      </c>
      <c r="E1974" s="139" t="s">
        <v>1415</v>
      </c>
      <c r="F1974" s="139" t="s">
        <v>1400</v>
      </c>
      <c r="G1974" s="140">
        <v>-278195.53000000003</v>
      </c>
      <c r="H1974" s="162">
        <v>17</v>
      </c>
      <c r="J1974" s="149"/>
      <c r="K1974" s="149"/>
    </row>
    <row r="1975" spans="1:11" hidden="1" x14ac:dyDescent="0.2">
      <c r="A1975" s="139" t="s">
        <v>1117</v>
      </c>
      <c r="B1975" s="139" t="s">
        <v>1333</v>
      </c>
      <c r="C1975" s="139" t="s">
        <v>1416</v>
      </c>
      <c r="D1975" s="139" t="s">
        <v>1417</v>
      </c>
      <c r="E1975" s="139" t="s">
        <v>1415</v>
      </c>
      <c r="F1975" s="139" t="s">
        <v>1402</v>
      </c>
      <c r="G1975" s="140">
        <v>-604696.75</v>
      </c>
      <c r="J1975" s="149"/>
      <c r="K1975" s="149"/>
    </row>
    <row r="1976" spans="1:11" hidden="1" x14ac:dyDescent="0.2">
      <c r="A1976" s="139" t="s">
        <v>1117</v>
      </c>
      <c r="B1976" s="139" t="s">
        <v>1333</v>
      </c>
      <c r="C1976" s="139" t="s">
        <v>1401</v>
      </c>
      <c r="D1976" s="139" t="s">
        <v>1418</v>
      </c>
      <c r="E1976" s="139" t="s">
        <v>1415</v>
      </c>
      <c r="F1976" s="139" t="s">
        <v>1402</v>
      </c>
      <c r="G1976" s="140">
        <v>-403131.17</v>
      </c>
      <c r="J1976" s="149"/>
      <c r="K1976" s="149"/>
    </row>
    <row r="1977" spans="1:11" hidden="1" x14ac:dyDescent="0.2">
      <c r="A1977" s="139" t="s">
        <v>1117</v>
      </c>
      <c r="B1977" s="139" t="s">
        <v>1333</v>
      </c>
      <c r="C1977" s="139" t="s">
        <v>1449</v>
      </c>
      <c r="D1977" s="139" t="s">
        <v>1450</v>
      </c>
      <c r="E1977" s="139" t="s">
        <v>1415</v>
      </c>
      <c r="F1977" s="139" t="s">
        <v>1402</v>
      </c>
      <c r="G1977" s="140">
        <v>-312823.71000000002</v>
      </c>
      <c r="J1977" s="149"/>
      <c r="K1977" s="149"/>
    </row>
    <row r="1978" spans="1:11" hidden="1" x14ac:dyDescent="0.2">
      <c r="A1978" s="139" t="s">
        <v>1117</v>
      </c>
      <c r="B1978" s="139" t="s">
        <v>1333</v>
      </c>
      <c r="C1978" s="139" t="s">
        <v>1401</v>
      </c>
      <c r="D1978" s="139" t="s">
        <v>1509</v>
      </c>
      <c r="E1978" s="139" t="s">
        <v>1415</v>
      </c>
      <c r="F1978" s="139" t="s">
        <v>1402</v>
      </c>
      <c r="G1978" s="140">
        <v>-1883132.8</v>
      </c>
      <c r="J1978" s="149"/>
      <c r="K1978" s="149"/>
    </row>
    <row r="1979" spans="1:11" hidden="1" x14ac:dyDescent="0.2">
      <c r="A1979" s="139" t="s">
        <v>1117</v>
      </c>
      <c r="B1979" s="139" t="s">
        <v>1333</v>
      </c>
      <c r="C1979" s="139" t="s">
        <v>1401</v>
      </c>
      <c r="D1979" s="139" t="s">
        <v>1499</v>
      </c>
      <c r="E1979" s="139" t="s">
        <v>1415</v>
      </c>
      <c r="F1979" s="139" t="s">
        <v>1402</v>
      </c>
      <c r="G1979" s="140">
        <v>-36597.5</v>
      </c>
      <c r="J1979" s="149"/>
      <c r="K1979" s="149"/>
    </row>
    <row r="1980" spans="1:11" hidden="1" x14ac:dyDescent="0.2">
      <c r="A1980" s="139" t="s">
        <v>1117</v>
      </c>
      <c r="B1980" s="139" t="s">
        <v>1333</v>
      </c>
      <c r="C1980" s="139" t="s">
        <v>1401</v>
      </c>
      <c r="D1980" s="139" t="s">
        <v>1499</v>
      </c>
      <c r="E1980" s="139" t="s">
        <v>1419</v>
      </c>
      <c r="F1980" s="139" t="s">
        <v>1402</v>
      </c>
      <c r="G1980" s="140">
        <v>-3850</v>
      </c>
      <c r="J1980" s="149"/>
      <c r="K1980" s="149"/>
    </row>
    <row r="1981" spans="1:11" hidden="1" x14ac:dyDescent="0.2">
      <c r="A1981" s="139" t="s">
        <v>962</v>
      </c>
      <c r="B1981" s="139" t="s">
        <v>1333</v>
      </c>
      <c r="C1981" s="139" t="s">
        <v>1449</v>
      </c>
      <c r="D1981" s="139" t="s">
        <v>1450</v>
      </c>
      <c r="E1981" s="139" t="s">
        <v>1423</v>
      </c>
      <c r="F1981" s="139" t="s">
        <v>1402</v>
      </c>
      <c r="G1981" s="140">
        <v>-456177.16</v>
      </c>
      <c r="J1981" s="149"/>
      <c r="K1981" s="149"/>
    </row>
    <row r="1982" spans="1:11" hidden="1" x14ac:dyDescent="0.2">
      <c r="A1982" s="139" t="s">
        <v>962</v>
      </c>
      <c r="B1982" s="139" t="s">
        <v>1333</v>
      </c>
      <c r="C1982" s="139" t="s">
        <v>1401</v>
      </c>
      <c r="D1982" s="139" t="s">
        <v>1509</v>
      </c>
      <c r="E1982" s="139" t="s">
        <v>1423</v>
      </c>
      <c r="F1982" s="139" t="s">
        <v>1402</v>
      </c>
      <c r="G1982" s="140">
        <v>-97112.25</v>
      </c>
      <c r="J1982" s="149"/>
      <c r="K1982" s="149"/>
    </row>
    <row r="1983" spans="1:11" hidden="1" x14ac:dyDescent="0.2">
      <c r="A1983" s="139" t="s">
        <v>964</v>
      </c>
      <c r="B1983" s="139" t="s">
        <v>1333</v>
      </c>
      <c r="C1983" s="139" t="s">
        <v>1401</v>
      </c>
      <c r="D1983" s="139" t="s">
        <v>1509</v>
      </c>
      <c r="E1983" s="139" t="s">
        <v>1425</v>
      </c>
      <c r="F1983" s="139" t="s">
        <v>1402</v>
      </c>
      <c r="G1983" s="140">
        <v>-184708</v>
      </c>
      <c r="J1983" s="149"/>
      <c r="K1983" s="149"/>
    </row>
    <row r="1984" spans="1:11" hidden="1" x14ac:dyDescent="0.2">
      <c r="A1984" s="139" t="s">
        <v>964</v>
      </c>
      <c r="B1984" s="139" t="s">
        <v>1333</v>
      </c>
      <c r="C1984" s="139" t="s">
        <v>1397</v>
      </c>
      <c r="D1984" s="139" t="s">
        <v>1398</v>
      </c>
      <c r="E1984" s="139" t="s">
        <v>1443</v>
      </c>
      <c r="F1984" s="139" t="s">
        <v>1400</v>
      </c>
      <c r="G1984" s="140">
        <v>-0.93</v>
      </c>
      <c r="H1984" s="162">
        <v>17</v>
      </c>
      <c r="J1984" s="149"/>
      <c r="K1984" s="149"/>
    </row>
    <row r="1985" spans="1:11" hidden="1" x14ac:dyDescent="0.2">
      <c r="A1985" s="139" t="s">
        <v>964</v>
      </c>
      <c r="B1985" s="139" t="s">
        <v>1333</v>
      </c>
      <c r="C1985" s="139" t="s">
        <v>1397</v>
      </c>
      <c r="D1985" s="139" t="s">
        <v>1398</v>
      </c>
      <c r="E1985" s="139" t="s">
        <v>1427</v>
      </c>
      <c r="F1985" s="139" t="s">
        <v>1400</v>
      </c>
      <c r="G1985" s="140">
        <v>-140.47999999999999</v>
      </c>
      <c r="H1985" s="162">
        <v>17</v>
      </c>
      <c r="J1985" s="149"/>
      <c r="K1985" s="149"/>
    </row>
    <row r="1986" spans="1:11" hidden="1" x14ac:dyDescent="0.2">
      <c r="A1986" s="139" t="s">
        <v>1118</v>
      </c>
      <c r="B1986" s="139" t="s">
        <v>1333</v>
      </c>
      <c r="C1986" s="139" t="s">
        <v>1397</v>
      </c>
      <c r="D1986" s="139" t="s">
        <v>1398</v>
      </c>
      <c r="E1986" s="139" t="s">
        <v>1428</v>
      </c>
      <c r="F1986" s="139" t="s">
        <v>1400</v>
      </c>
      <c r="G1986" s="140">
        <v>-781117.67</v>
      </c>
      <c r="H1986" s="162">
        <v>17</v>
      </c>
      <c r="J1986" s="149"/>
      <c r="K1986" s="149"/>
    </row>
    <row r="1987" spans="1:11" hidden="1" x14ac:dyDescent="0.2">
      <c r="A1987" s="139" t="s">
        <v>1118</v>
      </c>
      <c r="B1987" s="139" t="s">
        <v>1333</v>
      </c>
      <c r="C1987" s="139" t="s">
        <v>1449</v>
      </c>
      <c r="D1987" s="139" t="s">
        <v>1450</v>
      </c>
      <c r="E1987" s="139" t="s">
        <v>1428</v>
      </c>
      <c r="F1987" s="139" t="s">
        <v>1402</v>
      </c>
      <c r="G1987" s="140">
        <v>-23610745.489999998</v>
      </c>
      <c r="J1987" s="149"/>
      <c r="K1987" s="149"/>
    </row>
    <row r="1988" spans="1:11" hidden="1" x14ac:dyDescent="0.2">
      <c r="A1988" s="139" t="s">
        <v>1118</v>
      </c>
      <c r="B1988" s="139" t="s">
        <v>1333</v>
      </c>
      <c r="C1988" s="139" t="s">
        <v>1513</v>
      </c>
      <c r="D1988" s="139" t="s">
        <v>1509</v>
      </c>
      <c r="E1988" s="139" t="s">
        <v>1428</v>
      </c>
      <c r="F1988" s="139" t="s">
        <v>1407</v>
      </c>
      <c r="G1988" s="140">
        <v>-186918</v>
      </c>
      <c r="J1988" s="149"/>
      <c r="K1988" s="149"/>
    </row>
    <row r="1989" spans="1:11" hidden="1" x14ac:dyDescent="0.2">
      <c r="A1989" s="139" t="s">
        <v>1118</v>
      </c>
      <c r="B1989" s="139" t="s">
        <v>1333</v>
      </c>
      <c r="C1989" s="139" t="s">
        <v>1459</v>
      </c>
      <c r="D1989" s="139" t="s">
        <v>1509</v>
      </c>
      <c r="E1989" s="139" t="s">
        <v>1428</v>
      </c>
      <c r="F1989" s="139" t="s">
        <v>1407</v>
      </c>
      <c r="G1989" s="140">
        <v>-269030</v>
      </c>
      <c r="J1989" s="149"/>
      <c r="K1989" s="149"/>
    </row>
    <row r="1990" spans="1:11" x14ac:dyDescent="0.2">
      <c r="A1990" s="139" t="s">
        <v>1118</v>
      </c>
      <c r="B1990" s="139" t="s">
        <v>1333</v>
      </c>
      <c r="C1990" s="139" t="s">
        <v>1397</v>
      </c>
      <c r="D1990" s="139" t="s">
        <v>1398</v>
      </c>
      <c r="E1990" s="139" t="s">
        <v>1438</v>
      </c>
      <c r="F1990" s="139" t="s">
        <v>1400</v>
      </c>
      <c r="G1990" s="140">
        <v>-28764.18</v>
      </c>
      <c r="H1990" s="162">
        <v>17</v>
      </c>
      <c r="J1990" s="149"/>
      <c r="K1990" s="149"/>
    </row>
    <row r="1991" spans="1:11" x14ac:dyDescent="0.2">
      <c r="A1991" s="139" t="s">
        <v>1118</v>
      </c>
      <c r="B1991" s="139" t="s">
        <v>1333</v>
      </c>
      <c r="C1991" s="139" t="s">
        <v>1397</v>
      </c>
      <c r="D1991" s="139" t="s">
        <v>1398</v>
      </c>
      <c r="E1991" s="139" t="s">
        <v>1432</v>
      </c>
      <c r="F1991" s="139" t="s">
        <v>1400</v>
      </c>
      <c r="G1991" s="140">
        <v>-179913.17</v>
      </c>
      <c r="H1991" s="162">
        <v>17</v>
      </c>
      <c r="J1991" s="149"/>
      <c r="K1991" s="149"/>
    </row>
    <row r="1992" spans="1:11" x14ac:dyDescent="0.2">
      <c r="A1992" s="139" t="s">
        <v>1118</v>
      </c>
      <c r="B1992" s="139" t="s">
        <v>1333</v>
      </c>
      <c r="C1992" s="139" t="s">
        <v>1449</v>
      </c>
      <c r="D1992" s="139" t="s">
        <v>1450</v>
      </c>
      <c r="E1992" s="139" t="s">
        <v>1432</v>
      </c>
      <c r="F1992" s="139" t="s">
        <v>1402</v>
      </c>
      <c r="G1992" s="140">
        <v>-1064102.17</v>
      </c>
      <c r="J1992" s="149"/>
      <c r="K1992" s="149"/>
    </row>
    <row r="1993" spans="1:11" x14ac:dyDescent="0.2">
      <c r="A1993" s="139" t="s">
        <v>1118</v>
      </c>
      <c r="B1993" s="139" t="s">
        <v>1333</v>
      </c>
      <c r="C1993" s="139" t="s">
        <v>1401</v>
      </c>
      <c r="D1993" s="139" t="s">
        <v>1509</v>
      </c>
      <c r="E1993" s="139" t="s">
        <v>1432</v>
      </c>
      <c r="F1993" s="139" t="s">
        <v>1402</v>
      </c>
      <c r="G1993" s="140">
        <v>-214744.4</v>
      </c>
      <c r="J1993" s="149"/>
      <c r="K1993" s="149"/>
    </row>
    <row r="1994" spans="1:11" x14ac:dyDescent="0.2">
      <c r="A1994" s="139" t="s">
        <v>1118</v>
      </c>
      <c r="B1994" s="139" t="s">
        <v>1333</v>
      </c>
      <c r="C1994" s="139" t="s">
        <v>1513</v>
      </c>
      <c r="D1994" s="139" t="s">
        <v>1509</v>
      </c>
      <c r="E1994" s="139" t="s">
        <v>1432</v>
      </c>
      <c r="F1994" s="139" t="s">
        <v>1407</v>
      </c>
      <c r="G1994" s="140">
        <v>-10237.799999999999</v>
      </c>
      <c r="J1994" s="149"/>
      <c r="K1994" s="149"/>
    </row>
    <row r="1995" spans="1:11" x14ac:dyDescent="0.2">
      <c r="A1995" s="139" t="s">
        <v>1118</v>
      </c>
      <c r="B1995" s="139" t="s">
        <v>1333</v>
      </c>
      <c r="C1995" s="139" t="s">
        <v>1401</v>
      </c>
      <c r="D1995" s="139" t="s">
        <v>1499</v>
      </c>
      <c r="E1995" s="139" t="s">
        <v>1432</v>
      </c>
      <c r="F1995" s="139" t="s">
        <v>1402</v>
      </c>
      <c r="G1995" s="140">
        <v>-20000</v>
      </c>
      <c r="J1995" s="149"/>
      <c r="K1995" s="149"/>
    </row>
    <row r="1996" spans="1:11" x14ac:dyDescent="0.2">
      <c r="A1996" s="139" t="s">
        <v>1118</v>
      </c>
      <c r="B1996" s="139" t="s">
        <v>1333</v>
      </c>
      <c r="C1996" s="139" t="s">
        <v>1449</v>
      </c>
      <c r="D1996" s="139" t="s">
        <v>1450</v>
      </c>
      <c r="E1996" s="139" t="s">
        <v>1434</v>
      </c>
      <c r="F1996" s="139" t="s">
        <v>1402</v>
      </c>
      <c r="G1996" s="140">
        <v>-68933</v>
      </c>
      <c r="J1996" s="149"/>
      <c r="K1996" s="149"/>
    </row>
    <row r="1997" spans="1:11" hidden="1" x14ac:dyDescent="0.2">
      <c r="A1997" s="139" t="s">
        <v>196</v>
      </c>
      <c r="B1997" s="139" t="s">
        <v>1334</v>
      </c>
      <c r="C1997" s="139" t="s">
        <v>1397</v>
      </c>
      <c r="D1997" s="139" t="s">
        <v>1398</v>
      </c>
      <c r="E1997" s="139" t="s">
        <v>1399</v>
      </c>
      <c r="F1997" s="139" t="s">
        <v>1400</v>
      </c>
      <c r="G1997" s="140">
        <v>-1095476.43</v>
      </c>
      <c r="H1997" s="162">
        <v>17</v>
      </c>
      <c r="J1997" s="149"/>
      <c r="K1997" s="149"/>
    </row>
    <row r="1998" spans="1:11" hidden="1" x14ac:dyDescent="0.2">
      <c r="A1998" s="139" t="s">
        <v>196</v>
      </c>
      <c r="B1998" s="139" t="s">
        <v>1334</v>
      </c>
      <c r="C1998" s="139" t="s">
        <v>1453</v>
      </c>
      <c r="D1998" s="139" t="s">
        <v>1454</v>
      </c>
      <c r="E1998" s="139" t="s">
        <v>1399</v>
      </c>
      <c r="F1998" s="139" t="s">
        <v>1407</v>
      </c>
      <c r="G1998" s="140">
        <v>-447995.14</v>
      </c>
      <c r="J1998" s="149"/>
      <c r="K1998" s="149"/>
    </row>
    <row r="1999" spans="1:11" hidden="1" x14ac:dyDescent="0.2">
      <c r="A1999" s="139" t="s">
        <v>196</v>
      </c>
      <c r="B1999" s="139" t="s">
        <v>1334</v>
      </c>
      <c r="C1999" s="139" t="s">
        <v>1449</v>
      </c>
      <c r="D1999" s="139" t="s">
        <v>1450</v>
      </c>
      <c r="E1999" s="139" t="s">
        <v>1399</v>
      </c>
      <c r="F1999" s="139" t="s">
        <v>1402</v>
      </c>
      <c r="G1999" s="140">
        <v>-110437463.26000001</v>
      </c>
      <c r="J1999" s="149"/>
      <c r="K1999" s="149"/>
    </row>
    <row r="2000" spans="1:11" hidden="1" x14ac:dyDescent="0.2">
      <c r="A2000" s="139" t="s">
        <v>196</v>
      </c>
      <c r="B2000" s="139" t="s">
        <v>1334</v>
      </c>
      <c r="C2000" s="139" t="s">
        <v>1401</v>
      </c>
      <c r="D2000" s="139" t="s">
        <v>1509</v>
      </c>
      <c r="E2000" s="139" t="s">
        <v>1399</v>
      </c>
      <c r="F2000" s="139" t="s">
        <v>1402</v>
      </c>
      <c r="G2000" s="140">
        <v>-577984.03</v>
      </c>
      <c r="J2000" s="149"/>
      <c r="K2000" s="149"/>
    </row>
    <row r="2001" spans="1:11" hidden="1" x14ac:dyDescent="0.2">
      <c r="A2001" s="139" t="s">
        <v>196</v>
      </c>
      <c r="B2001" s="139" t="s">
        <v>1334</v>
      </c>
      <c r="C2001" s="139" t="s">
        <v>1452</v>
      </c>
      <c r="D2001" s="139" t="s">
        <v>1510</v>
      </c>
      <c r="E2001" s="139" t="s">
        <v>1399</v>
      </c>
      <c r="F2001" s="139" t="s">
        <v>1407</v>
      </c>
      <c r="G2001" s="140">
        <v>-5159138.4800000004</v>
      </c>
      <c r="J2001" s="149"/>
      <c r="K2001" s="149"/>
    </row>
    <row r="2002" spans="1:11" hidden="1" x14ac:dyDescent="0.2">
      <c r="A2002" s="139" t="s">
        <v>196</v>
      </c>
      <c r="B2002" s="139" t="s">
        <v>1334</v>
      </c>
      <c r="C2002" s="139" t="s">
        <v>1511</v>
      </c>
      <c r="D2002" s="139" t="s">
        <v>1512</v>
      </c>
      <c r="E2002" s="139" t="s">
        <v>1399</v>
      </c>
      <c r="F2002" s="139" t="s">
        <v>1407</v>
      </c>
      <c r="G2002" s="140">
        <v>-43071.360000000001</v>
      </c>
      <c r="J2002" s="149"/>
      <c r="K2002" s="149"/>
    </row>
    <row r="2003" spans="1:11" hidden="1" x14ac:dyDescent="0.2">
      <c r="A2003" s="139" t="s">
        <v>196</v>
      </c>
      <c r="B2003" s="139" t="s">
        <v>1334</v>
      </c>
      <c r="C2003" s="139" t="s">
        <v>1397</v>
      </c>
      <c r="D2003" s="139" t="s">
        <v>1398</v>
      </c>
      <c r="E2003" s="139" t="s">
        <v>1404</v>
      </c>
      <c r="F2003" s="139" t="s">
        <v>1400</v>
      </c>
      <c r="G2003" s="140">
        <v>-12500</v>
      </c>
      <c r="H2003" s="162">
        <v>17</v>
      </c>
      <c r="J2003" s="149"/>
      <c r="K2003" s="149"/>
    </row>
    <row r="2004" spans="1:11" hidden="1" x14ac:dyDescent="0.2">
      <c r="A2004" s="139" t="s">
        <v>201</v>
      </c>
      <c r="B2004" s="139" t="s">
        <v>1334</v>
      </c>
      <c r="C2004" s="139" t="s">
        <v>1397</v>
      </c>
      <c r="D2004" s="139" t="s">
        <v>1398</v>
      </c>
      <c r="E2004" s="139" t="s">
        <v>1408</v>
      </c>
      <c r="F2004" s="139" t="s">
        <v>1400</v>
      </c>
      <c r="G2004" s="140">
        <v>-349152.8</v>
      </c>
      <c r="H2004" s="162">
        <v>17</v>
      </c>
      <c r="J2004" s="149"/>
      <c r="K2004" s="149"/>
    </row>
    <row r="2005" spans="1:11" hidden="1" x14ac:dyDescent="0.2">
      <c r="A2005" s="139" t="s">
        <v>201</v>
      </c>
      <c r="B2005" s="139" t="s">
        <v>1334</v>
      </c>
      <c r="C2005" s="139" t="s">
        <v>1453</v>
      </c>
      <c r="D2005" s="139" t="s">
        <v>1454</v>
      </c>
      <c r="E2005" s="139" t="s">
        <v>1408</v>
      </c>
      <c r="F2005" s="139" t="s">
        <v>1407</v>
      </c>
      <c r="G2005" s="140">
        <v>-132044.21</v>
      </c>
      <c r="J2005" s="149"/>
      <c r="K2005" s="149"/>
    </row>
    <row r="2006" spans="1:11" hidden="1" x14ac:dyDescent="0.2">
      <c r="A2006" s="139" t="s">
        <v>201</v>
      </c>
      <c r="B2006" s="139" t="s">
        <v>1334</v>
      </c>
      <c r="C2006" s="139" t="s">
        <v>1449</v>
      </c>
      <c r="D2006" s="139" t="s">
        <v>1450</v>
      </c>
      <c r="E2006" s="139" t="s">
        <v>1408</v>
      </c>
      <c r="F2006" s="139" t="s">
        <v>1402</v>
      </c>
      <c r="G2006" s="140">
        <v>-32874915.780000001</v>
      </c>
      <c r="J2006" s="149"/>
      <c r="K2006" s="149"/>
    </row>
    <row r="2007" spans="1:11" hidden="1" x14ac:dyDescent="0.2">
      <c r="A2007" s="139" t="s">
        <v>201</v>
      </c>
      <c r="B2007" s="139" t="s">
        <v>1334</v>
      </c>
      <c r="C2007" s="139" t="s">
        <v>1401</v>
      </c>
      <c r="D2007" s="139" t="s">
        <v>1509</v>
      </c>
      <c r="E2007" s="139" t="s">
        <v>1408</v>
      </c>
      <c r="F2007" s="139" t="s">
        <v>1402</v>
      </c>
      <c r="G2007" s="140">
        <v>-490785.44</v>
      </c>
      <c r="J2007" s="149"/>
      <c r="K2007" s="149"/>
    </row>
    <row r="2008" spans="1:11" hidden="1" x14ac:dyDescent="0.2">
      <c r="A2008" s="139" t="s">
        <v>201</v>
      </c>
      <c r="B2008" s="139" t="s">
        <v>1334</v>
      </c>
      <c r="C2008" s="139" t="s">
        <v>1452</v>
      </c>
      <c r="D2008" s="139" t="s">
        <v>1510</v>
      </c>
      <c r="E2008" s="139" t="s">
        <v>1408</v>
      </c>
      <c r="F2008" s="139" t="s">
        <v>1407</v>
      </c>
      <c r="G2008" s="140">
        <v>-1545833.92</v>
      </c>
      <c r="J2008" s="149"/>
      <c r="K2008" s="149"/>
    </row>
    <row r="2009" spans="1:11" hidden="1" x14ac:dyDescent="0.2">
      <c r="A2009" s="139" t="s">
        <v>201</v>
      </c>
      <c r="B2009" s="139" t="s">
        <v>1334</v>
      </c>
      <c r="C2009" s="139" t="s">
        <v>1511</v>
      </c>
      <c r="D2009" s="139" t="s">
        <v>1512</v>
      </c>
      <c r="E2009" s="139" t="s">
        <v>1408</v>
      </c>
      <c r="F2009" s="139" t="s">
        <v>1407</v>
      </c>
      <c r="G2009" s="140">
        <v>-12637.13</v>
      </c>
      <c r="J2009" s="149"/>
      <c r="K2009" s="149"/>
    </row>
    <row r="2010" spans="1:11" hidden="1" x14ac:dyDescent="0.2">
      <c r="A2010" s="139" t="s">
        <v>196</v>
      </c>
      <c r="B2010" s="139" t="s">
        <v>1334</v>
      </c>
      <c r="C2010" s="139" t="s">
        <v>1401</v>
      </c>
      <c r="D2010" s="139" t="s">
        <v>1509</v>
      </c>
      <c r="E2010" s="139" t="s">
        <v>1409</v>
      </c>
      <c r="F2010" s="139" t="s">
        <v>1402</v>
      </c>
      <c r="G2010" s="140">
        <v>-1686022.32</v>
      </c>
      <c r="J2010" s="149"/>
      <c r="K2010" s="149"/>
    </row>
    <row r="2011" spans="1:11" hidden="1" x14ac:dyDescent="0.2">
      <c r="A2011" s="139" t="s">
        <v>196</v>
      </c>
      <c r="B2011" s="139" t="s">
        <v>1334</v>
      </c>
      <c r="C2011" s="139" t="s">
        <v>1403</v>
      </c>
      <c r="D2011" s="139" t="s">
        <v>1509</v>
      </c>
      <c r="E2011" s="139" t="s">
        <v>1409</v>
      </c>
      <c r="F2011" s="139" t="s">
        <v>1402</v>
      </c>
      <c r="G2011" s="140">
        <v>-191111.23</v>
      </c>
      <c r="J2011" s="149"/>
      <c r="K2011" s="149"/>
    </row>
    <row r="2012" spans="1:11" hidden="1" x14ac:dyDescent="0.2">
      <c r="A2012" s="139" t="s">
        <v>1112</v>
      </c>
      <c r="B2012" s="139" t="s">
        <v>1334</v>
      </c>
      <c r="C2012" s="139" t="s">
        <v>1397</v>
      </c>
      <c r="D2012" s="139" t="s">
        <v>1398</v>
      </c>
      <c r="E2012" s="139" t="s">
        <v>1410</v>
      </c>
      <c r="F2012" s="139" t="s">
        <v>1400</v>
      </c>
      <c r="G2012" s="140">
        <v>-10100</v>
      </c>
      <c r="H2012" s="162">
        <v>17</v>
      </c>
      <c r="J2012" s="149"/>
      <c r="K2012" s="149"/>
    </row>
    <row r="2013" spans="1:11" hidden="1" x14ac:dyDescent="0.2">
      <c r="A2013" s="139" t="s">
        <v>1112</v>
      </c>
      <c r="B2013" s="139" t="s">
        <v>1334</v>
      </c>
      <c r="C2013" s="139" t="s">
        <v>1401</v>
      </c>
      <c r="D2013" s="139" t="s">
        <v>1509</v>
      </c>
      <c r="E2013" s="139" t="s">
        <v>1410</v>
      </c>
      <c r="F2013" s="139" t="s">
        <v>1402</v>
      </c>
      <c r="G2013" s="140">
        <v>-121662</v>
      </c>
      <c r="J2013" s="149"/>
      <c r="K2013" s="149"/>
    </row>
    <row r="2014" spans="1:11" hidden="1" x14ac:dyDescent="0.2">
      <c r="A2014" s="139" t="s">
        <v>1114</v>
      </c>
      <c r="B2014" s="139" t="s">
        <v>1334</v>
      </c>
      <c r="C2014" s="139" t="s">
        <v>1397</v>
      </c>
      <c r="D2014" s="139" t="s">
        <v>1398</v>
      </c>
      <c r="E2014" s="139" t="s">
        <v>1411</v>
      </c>
      <c r="F2014" s="139" t="s">
        <v>1400</v>
      </c>
      <c r="G2014" s="140">
        <v>-632002.93000000005</v>
      </c>
      <c r="H2014" s="162">
        <v>17</v>
      </c>
      <c r="J2014" s="149"/>
      <c r="K2014" s="149"/>
    </row>
    <row r="2015" spans="1:11" hidden="1" x14ac:dyDescent="0.2">
      <c r="A2015" s="139" t="s">
        <v>1114</v>
      </c>
      <c r="B2015" s="139" t="s">
        <v>1334</v>
      </c>
      <c r="C2015" s="139" t="s">
        <v>1397</v>
      </c>
      <c r="D2015" s="139" t="s">
        <v>1412</v>
      </c>
      <c r="E2015" s="139" t="s">
        <v>1411</v>
      </c>
      <c r="F2015" s="139" t="s">
        <v>1400</v>
      </c>
      <c r="G2015" s="140">
        <v>-65659.72</v>
      </c>
      <c r="H2015" s="162">
        <v>17</v>
      </c>
      <c r="J2015" s="149"/>
      <c r="K2015" s="149"/>
    </row>
    <row r="2016" spans="1:11" hidden="1" x14ac:dyDescent="0.2">
      <c r="A2016" s="139" t="s">
        <v>1114</v>
      </c>
      <c r="B2016" s="139" t="s">
        <v>1334</v>
      </c>
      <c r="C2016" s="139" t="s">
        <v>1401</v>
      </c>
      <c r="D2016" s="139" t="s">
        <v>1509</v>
      </c>
      <c r="E2016" s="139" t="s">
        <v>1411</v>
      </c>
      <c r="F2016" s="139" t="s">
        <v>1402</v>
      </c>
      <c r="G2016" s="140">
        <v>-5826626.4900000002</v>
      </c>
      <c r="J2016" s="149"/>
      <c r="K2016" s="149"/>
    </row>
    <row r="2017" spans="1:11" hidden="1" x14ac:dyDescent="0.2">
      <c r="A2017" s="139" t="s">
        <v>1114</v>
      </c>
      <c r="B2017" s="139" t="s">
        <v>1334</v>
      </c>
      <c r="C2017" s="139" t="s">
        <v>1403</v>
      </c>
      <c r="D2017" s="139" t="s">
        <v>1509</v>
      </c>
      <c r="E2017" s="139" t="s">
        <v>1411</v>
      </c>
      <c r="F2017" s="139" t="s">
        <v>1402</v>
      </c>
      <c r="G2017" s="140">
        <v>-158730.57999999999</v>
      </c>
      <c r="J2017" s="149"/>
      <c r="K2017" s="149"/>
    </row>
    <row r="2018" spans="1:11" hidden="1" x14ac:dyDescent="0.2">
      <c r="A2018" s="139" t="s">
        <v>1116</v>
      </c>
      <c r="B2018" s="139" t="s">
        <v>1334</v>
      </c>
      <c r="C2018" s="139" t="s">
        <v>1401</v>
      </c>
      <c r="D2018" s="139" t="s">
        <v>1509</v>
      </c>
      <c r="E2018" s="139" t="s">
        <v>1414</v>
      </c>
      <c r="F2018" s="139" t="s">
        <v>1402</v>
      </c>
      <c r="G2018" s="140">
        <v>-1047045.22</v>
      </c>
      <c r="J2018" s="149"/>
      <c r="K2018" s="149"/>
    </row>
    <row r="2019" spans="1:11" hidden="1" x14ac:dyDescent="0.2">
      <c r="A2019" s="139" t="s">
        <v>1117</v>
      </c>
      <c r="B2019" s="139" t="s">
        <v>1334</v>
      </c>
      <c r="C2019" s="139" t="s">
        <v>1397</v>
      </c>
      <c r="D2019" s="139" t="s">
        <v>1398</v>
      </c>
      <c r="E2019" s="139" t="s">
        <v>1415</v>
      </c>
      <c r="F2019" s="139" t="s">
        <v>1400</v>
      </c>
      <c r="G2019" s="140">
        <v>-276732.24</v>
      </c>
      <c r="H2019" s="162">
        <v>17</v>
      </c>
      <c r="J2019" s="149"/>
      <c r="K2019" s="149"/>
    </row>
    <row r="2020" spans="1:11" hidden="1" x14ac:dyDescent="0.2">
      <c r="A2020" s="139" t="s">
        <v>1117</v>
      </c>
      <c r="B2020" s="139" t="s">
        <v>1334</v>
      </c>
      <c r="C2020" s="139" t="s">
        <v>1416</v>
      </c>
      <c r="D2020" s="139" t="s">
        <v>1417</v>
      </c>
      <c r="E2020" s="139" t="s">
        <v>1415</v>
      </c>
      <c r="F2020" s="139" t="s">
        <v>1402</v>
      </c>
      <c r="G2020" s="140">
        <v>-1165015.8999999999</v>
      </c>
      <c r="J2020" s="149"/>
      <c r="K2020" s="149"/>
    </row>
    <row r="2021" spans="1:11" hidden="1" x14ac:dyDescent="0.2">
      <c r="A2021" s="139" t="s">
        <v>1117</v>
      </c>
      <c r="B2021" s="139" t="s">
        <v>1334</v>
      </c>
      <c r="C2021" s="139" t="s">
        <v>1401</v>
      </c>
      <c r="D2021" s="139" t="s">
        <v>1418</v>
      </c>
      <c r="E2021" s="139" t="s">
        <v>1415</v>
      </c>
      <c r="F2021" s="139" t="s">
        <v>1402</v>
      </c>
      <c r="G2021" s="140">
        <v>-776677.26</v>
      </c>
      <c r="J2021" s="149"/>
      <c r="K2021" s="149"/>
    </row>
    <row r="2022" spans="1:11" hidden="1" x14ac:dyDescent="0.2">
      <c r="A2022" s="139" t="s">
        <v>1117</v>
      </c>
      <c r="B2022" s="139" t="s">
        <v>1334</v>
      </c>
      <c r="C2022" s="139" t="s">
        <v>1449</v>
      </c>
      <c r="D2022" s="139" t="s">
        <v>1450</v>
      </c>
      <c r="E2022" s="139" t="s">
        <v>1415</v>
      </c>
      <c r="F2022" s="139" t="s">
        <v>1402</v>
      </c>
      <c r="G2022" s="140">
        <v>-75203.5</v>
      </c>
      <c r="J2022" s="149"/>
      <c r="K2022" s="149"/>
    </row>
    <row r="2023" spans="1:11" hidden="1" x14ac:dyDescent="0.2">
      <c r="A2023" s="139" t="s">
        <v>1117</v>
      </c>
      <c r="B2023" s="139" t="s">
        <v>1334</v>
      </c>
      <c r="C2023" s="139" t="s">
        <v>1449</v>
      </c>
      <c r="D2023" s="139" t="s">
        <v>1457</v>
      </c>
      <c r="E2023" s="139" t="s">
        <v>1415</v>
      </c>
      <c r="F2023" s="139" t="s">
        <v>1402</v>
      </c>
      <c r="G2023" s="140">
        <v>-29793.29</v>
      </c>
      <c r="J2023" s="149"/>
      <c r="K2023" s="149"/>
    </row>
    <row r="2024" spans="1:11" hidden="1" x14ac:dyDescent="0.2">
      <c r="A2024" s="139" t="s">
        <v>1117</v>
      </c>
      <c r="B2024" s="139" t="s">
        <v>1334</v>
      </c>
      <c r="C2024" s="139" t="s">
        <v>1401</v>
      </c>
      <c r="D2024" s="139" t="s">
        <v>1509</v>
      </c>
      <c r="E2024" s="139" t="s">
        <v>1415</v>
      </c>
      <c r="F2024" s="139" t="s">
        <v>1402</v>
      </c>
      <c r="G2024" s="140">
        <v>-1415912</v>
      </c>
      <c r="J2024" s="149"/>
      <c r="K2024" s="149"/>
    </row>
    <row r="2025" spans="1:11" hidden="1" x14ac:dyDescent="0.2">
      <c r="A2025" s="139" t="s">
        <v>1117</v>
      </c>
      <c r="B2025" s="139" t="s">
        <v>1334</v>
      </c>
      <c r="C2025" s="139" t="s">
        <v>1501</v>
      </c>
      <c r="D2025" s="139" t="s">
        <v>1509</v>
      </c>
      <c r="E2025" s="139" t="s">
        <v>1415</v>
      </c>
      <c r="F2025" s="139" t="s">
        <v>1407</v>
      </c>
      <c r="G2025" s="140">
        <v>-20000</v>
      </c>
      <c r="J2025" s="149"/>
      <c r="K2025" s="149"/>
    </row>
    <row r="2026" spans="1:11" hidden="1" x14ac:dyDescent="0.2">
      <c r="A2026" s="139" t="s">
        <v>1117</v>
      </c>
      <c r="B2026" s="139" t="s">
        <v>1334</v>
      </c>
      <c r="C2026" s="139" t="s">
        <v>1401</v>
      </c>
      <c r="D2026" s="139" t="s">
        <v>1499</v>
      </c>
      <c r="E2026" s="139" t="s">
        <v>1415</v>
      </c>
      <c r="F2026" s="139" t="s">
        <v>1402</v>
      </c>
      <c r="G2026" s="140">
        <v>-36597.58</v>
      </c>
      <c r="J2026" s="149"/>
      <c r="K2026" s="149"/>
    </row>
    <row r="2027" spans="1:11" hidden="1" x14ac:dyDescent="0.2">
      <c r="A2027" s="139" t="s">
        <v>1117</v>
      </c>
      <c r="B2027" s="139" t="s">
        <v>1334</v>
      </c>
      <c r="C2027" s="139" t="s">
        <v>1401</v>
      </c>
      <c r="D2027" s="139" t="s">
        <v>1509</v>
      </c>
      <c r="E2027" s="139" t="s">
        <v>1419</v>
      </c>
      <c r="F2027" s="139" t="s">
        <v>1402</v>
      </c>
      <c r="G2027" s="140">
        <v>-2293.08</v>
      </c>
      <c r="J2027" s="149"/>
      <c r="K2027" s="149"/>
    </row>
    <row r="2028" spans="1:11" hidden="1" x14ac:dyDescent="0.2">
      <c r="A2028" s="139" t="s">
        <v>1117</v>
      </c>
      <c r="B2028" s="139" t="s">
        <v>1334</v>
      </c>
      <c r="C2028" s="139" t="s">
        <v>1401</v>
      </c>
      <c r="D2028" s="139" t="s">
        <v>1499</v>
      </c>
      <c r="E2028" s="139" t="s">
        <v>1419</v>
      </c>
      <c r="F2028" s="139" t="s">
        <v>1402</v>
      </c>
      <c r="G2028" s="140">
        <v>-12140</v>
      </c>
      <c r="J2028" s="149"/>
      <c r="K2028" s="149"/>
    </row>
    <row r="2029" spans="1:11" hidden="1" x14ac:dyDescent="0.2">
      <c r="A2029" s="139" t="s">
        <v>962</v>
      </c>
      <c r="B2029" s="139" t="s">
        <v>1334</v>
      </c>
      <c r="C2029" s="139" t="s">
        <v>1449</v>
      </c>
      <c r="D2029" s="139" t="s">
        <v>1450</v>
      </c>
      <c r="E2029" s="139" t="s">
        <v>1423</v>
      </c>
      <c r="F2029" s="139" t="s">
        <v>1402</v>
      </c>
      <c r="G2029" s="140">
        <v>-568149.49</v>
      </c>
      <c r="J2029" s="149"/>
      <c r="K2029" s="149"/>
    </row>
    <row r="2030" spans="1:11" hidden="1" x14ac:dyDescent="0.2">
      <c r="A2030" s="139" t="s">
        <v>962</v>
      </c>
      <c r="B2030" s="139" t="s">
        <v>1334</v>
      </c>
      <c r="C2030" s="139" t="s">
        <v>1401</v>
      </c>
      <c r="D2030" s="139" t="s">
        <v>1509</v>
      </c>
      <c r="E2030" s="139" t="s">
        <v>1423</v>
      </c>
      <c r="F2030" s="139" t="s">
        <v>1402</v>
      </c>
      <c r="G2030" s="140">
        <v>-174186.85</v>
      </c>
      <c r="J2030" s="149"/>
      <c r="K2030" s="149"/>
    </row>
    <row r="2031" spans="1:11" hidden="1" x14ac:dyDescent="0.2">
      <c r="A2031" s="139" t="s">
        <v>962</v>
      </c>
      <c r="B2031" s="139" t="s">
        <v>1334</v>
      </c>
      <c r="C2031" s="139" t="s">
        <v>1401</v>
      </c>
      <c r="D2031" s="139" t="s">
        <v>1509</v>
      </c>
      <c r="E2031" s="139" t="s">
        <v>1424</v>
      </c>
      <c r="F2031" s="139" t="s">
        <v>1402</v>
      </c>
      <c r="G2031" s="140">
        <v>-55225.51</v>
      </c>
      <c r="J2031" s="149"/>
      <c r="K2031" s="149"/>
    </row>
    <row r="2032" spans="1:11" hidden="1" x14ac:dyDescent="0.2">
      <c r="A2032" s="139" t="s">
        <v>964</v>
      </c>
      <c r="B2032" s="139" t="s">
        <v>1334</v>
      </c>
      <c r="C2032" s="139" t="s">
        <v>1401</v>
      </c>
      <c r="D2032" s="139" t="s">
        <v>1509</v>
      </c>
      <c r="E2032" s="139" t="s">
        <v>1425</v>
      </c>
      <c r="F2032" s="139" t="s">
        <v>1402</v>
      </c>
      <c r="G2032" s="140">
        <v>-944306</v>
      </c>
      <c r="J2032" s="149"/>
      <c r="K2032" s="149"/>
    </row>
    <row r="2033" spans="1:11" hidden="1" x14ac:dyDescent="0.2">
      <c r="A2033" s="139" t="s">
        <v>964</v>
      </c>
      <c r="B2033" s="139" t="s">
        <v>1334</v>
      </c>
      <c r="C2033" s="139" t="s">
        <v>1397</v>
      </c>
      <c r="D2033" s="139" t="s">
        <v>1398</v>
      </c>
      <c r="E2033" s="139" t="s">
        <v>1443</v>
      </c>
      <c r="F2033" s="139" t="s">
        <v>1400</v>
      </c>
      <c r="G2033" s="140">
        <v>-1.71</v>
      </c>
      <c r="H2033" s="162">
        <v>17</v>
      </c>
      <c r="J2033" s="149"/>
      <c r="K2033" s="149"/>
    </row>
    <row r="2034" spans="1:11" hidden="1" x14ac:dyDescent="0.2">
      <c r="A2034" s="139" t="s">
        <v>964</v>
      </c>
      <c r="B2034" s="139" t="s">
        <v>1334</v>
      </c>
      <c r="C2034" s="139" t="s">
        <v>1397</v>
      </c>
      <c r="D2034" s="139" t="s">
        <v>1398</v>
      </c>
      <c r="E2034" s="139" t="s">
        <v>1427</v>
      </c>
      <c r="F2034" s="139" t="s">
        <v>1400</v>
      </c>
      <c r="G2034" s="140">
        <v>-2910.09</v>
      </c>
      <c r="H2034" s="162">
        <v>17</v>
      </c>
      <c r="J2034" s="149"/>
      <c r="K2034" s="149"/>
    </row>
    <row r="2035" spans="1:11" hidden="1" x14ac:dyDescent="0.2">
      <c r="A2035" s="139" t="s">
        <v>1118</v>
      </c>
      <c r="B2035" s="139" t="s">
        <v>1334</v>
      </c>
      <c r="C2035" s="139" t="s">
        <v>1397</v>
      </c>
      <c r="D2035" s="139" t="s">
        <v>1398</v>
      </c>
      <c r="E2035" s="139" t="s">
        <v>1428</v>
      </c>
      <c r="F2035" s="139" t="s">
        <v>1400</v>
      </c>
      <c r="G2035" s="140">
        <v>-292933.46000000002</v>
      </c>
      <c r="H2035" s="162">
        <v>17</v>
      </c>
      <c r="J2035" s="149"/>
      <c r="K2035" s="149"/>
    </row>
    <row r="2036" spans="1:11" hidden="1" x14ac:dyDescent="0.2">
      <c r="A2036" s="139" t="s">
        <v>1118</v>
      </c>
      <c r="B2036" s="139" t="s">
        <v>1334</v>
      </c>
      <c r="C2036" s="139" t="s">
        <v>1397</v>
      </c>
      <c r="D2036" s="139" t="s">
        <v>1442</v>
      </c>
      <c r="E2036" s="139" t="s">
        <v>1428</v>
      </c>
      <c r="F2036" s="139" t="s">
        <v>1400</v>
      </c>
      <c r="G2036" s="140">
        <v>-100000</v>
      </c>
      <c r="H2036" s="162">
        <v>19</v>
      </c>
      <c r="J2036" s="149"/>
      <c r="K2036" s="149"/>
    </row>
    <row r="2037" spans="1:11" hidden="1" x14ac:dyDescent="0.2">
      <c r="A2037" s="139" t="s">
        <v>1118</v>
      </c>
      <c r="B2037" s="139" t="s">
        <v>1334</v>
      </c>
      <c r="C2037" s="139" t="s">
        <v>1449</v>
      </c>
      <c r="D2037" s="139" t="s">
        <v>1450</v>
      </c>
      <c r="E2037" s="139" t="s">
        <v>1428</v>
      </c>
      <c r="F2037" s="139" t="s">
        <v>1402</v>
      </c>
      <c r="G2037" s="140">
        <v>-8928724.2899999991</v>
      </c>
      <c r="J2037" s="149"/>
      <c r="K2037" s="149"/>
    </row>
    <row r="2038" spans="1:11" hidden="1" x14ac:dyDescent="0.2">
      <c r="A2038" s="139" t="s">
        <v>1118</v>
      </c>
      <c r="B2038" s="139" t="s">
        <v>1334</v>
      </c>
      <c r="C2038" s="139" t="s">
        <v>1458</v>
      </c>
      <c r="D2038" s="139" t="s">
        <v>1509</v>
      </c>
      <c r="E2038" s="139" t="s">
        <v>1428</v>
      </c>
      <c r="F2038" s="139" t="s">
        <v>1407</v>
      </c>
      <c r="G2038" s="140">
        <v>-103719</v>
      </c>
      <c r="J2038" s="149"/>
      <c r="K2038" s="149"/>
    </row>
    <row r="2039" spans="1:11" hidden="1" x14ac:dyDescent="0.2">
      <c r="A2039" s="139" t="s">
        <v>1118</v>
      </c>
      <c r="B2039" s="139" t="s">
        <v>1334</v>
      </c>
      <c r="C2039" s="139" t="s">
        <v>1501</v>
      </c>
      <c r="D2039" s="139" t="s">
        <v>1509</v>
      </c>
      <c r="E2039" s="139" t="s">
        <v>1428</v>
      </c>
      <c r="F2039" s="139" t="s">
        <v>1407</v>
      </c>
      <c r="G2039" s="140">
        <v>-483000</v>
      </c>
      <c r="J2039" s="149"/>
      <c r="K2039" s="149"/>
    </row>
    <row r="2040" spans="1:11" hidden="1" x14ac:dyDescent="0.2">
      <c r="A2040" s="139" t="s">
        <v>1118</v>
      </c>
      <c r="B2040" s="139" t="s">
        <v>1334</v>
      </c>
      <c r="C2040" s="139" t="s">
        <v>1513</v>
      </c>
      <c r="D2040" s="139" t="s">
        <v>1509</v>
      </c>
      <c r="E2040" s="139" t="s">
        <v>1428</v>
      </c>
      <c r="F2040" s="139" t="s">
        <v>1407</v>
      </c>
      <c r="G2040" s="140">
        <v>-94585</v>
      </c>
      <c r="J2040" s="149"/>
      <c r="K2040" s="149"/>
    </row>
    <row r="2041" spans="1:11" x14ac:dyDescent="0.2">
      <c r="A2041" s="139" t="s">
        <v>1118</v>
      </c>
      <c r="B2041" s="139" t="s">
        <v>1334</v>
      </c>
      <c r="C2041" s="139" t="s">
        <v>1401</v>
      </c>
      <c r="D2041" s="139" t="s">
        <v>1509</v>
      </c>
      <c r="E2041" s="139" t="s">
        <v>1431</v>
      </c>
      <c r="F2041" s="139" t="s">
        <v>1402</v>
      </c>
      <c r="G2041" s="140">
        <v>-77850</v>
      </c>
      <c r="J2041" s="149"/>
      <c r="K2041" s="149"/>
    </row>
    <row r="2042" spans="1:11" x14ac:dyDescent="0.2">
      <c r="A2042" s="139" t="s">
        <v>1118</v>
      </c>
      <c r="B2042" s="139" t="s">
        <v>1334</v>
      </c>
      <c r="C2042" s="139" t="s">
        <v>1513</v>
      </c>
      <c r="D2042" s="139" t="s">
        <v>1509</v>
      </c>
      <c r="E2042" s="139" t="s">
        <v>1438</v>
      </c>
      <c r="F2042" s="139" t="s">
        <v>1407</v>
      </c>
      <c r="G2042" s="140">
        <v>-3542</v>
      </c>
      <c r="J2042" s="149"/>
      <c r="K2042" s="149"/>
    </row>
    <row r="2043" spans="1:11" x14ac:dyDescent="0.2">
      <c r="A2043" s="139" t="s">
        <v>1118</v>
      </c>
      <c r="B2043" s="139" t="s">
        <v>1334</v>
      </c>
      <c r="C2043" s="139" t="s">
        <v>1397</v>
      </c>
      <c r="D2043" s="139" t="s">
        <v>1398</v>
      </c>
      <c r="E2043" s="139" t="s">
        <v>1432</v>
      </c>
      <c r="F2043" s="139" t="s">
        <v>1400</v>
      </c>
      <c r="G2043" s="140">
        <v>-20000</v>
      </c>
      <c r="H2043" s="162">
        <v>17</v>
      </c>
      <c r="J2043" s="149"/>
      <c r="K2043" s="149"/>
    </row>
    <row r="2044" spans="1:11" x14ac:dyDescent="0.2">
      <c r="A2044" s="139" t="s">
        <v>1118</v>
      </c>
      <c r="B2044" s="139" t="s">
        <v>1334</v>
      </c>
      <c r="C2044" s="139" t="s">
        <v>1449</v>
      </c>
      <c r="D2044" s="139" t="s">
        <v>1450</v>
      </c>
      <c r="E2044" s="139" t="s">
        <v>1432</v>
      </c>
      <c r="F2044" s="139" t="s">
        <v>1402</v>
      </c>
      <c r="G2044" s="140">
        <v>-940645.2</v>
      </c>
      <c r="J2044" s="149"/>
      <c r="K2044" s="149"/>
    </row>
    <row r="2045" spans="1:11" x14ac:dyDescent="0.2">
      <c r="A2045" s="139" t="s">
        <v>1118</v>
      </c>
      <c r="B2045" s="139" t="s">
        <v>1334</v>
      </c>
      <c r="C2045" s="139" t="s">
        <v>1449</v>
      </c>
      <c r="D2045" s="139" t="s">
        <v>1457</v>
      </c>
      <c r="E2045" s="139" t="s">
        <v>1432</v>
      </c>
      <c r="F2045" s="139" t="s">
        <v>1402</v>
      </c>
      <c r="G2045" s="140">
        <v>-420206.71</v>
      </c>
      <c r="J2045" s="149"/>
      <c r="K2045" s="149"/>
    </row>
    <row r="2046" spans="1:11" x14ac:dyDescent="0.2">
      <c r="A2046" s="139" t="s">
        <v>1118</v>
      </c>
      <c r="B2046" s="139" t="s">
        <v>1334</v>
      </c>
      <c r="C2046" s="139" t="s">
        <v>1401</v>
      </c>
      <c r="D2046" s="139" t="s">
        <v>1509</v>
      </c>
      <c r="E2046" s="139" t="s">
        <v>1432</v>
      </c>
      <c r="F2046" s="139" t="s">
        <v>1402</v>
      </c>
      <c r="G2046" s="140">
        <v>-144154.54</v>
      </c>
      <c r="J2046" s="149"/>
      <c r="K2046" s="149"/>
    </row>
    <row r="2047" spans="1:11" x14ac:dyDescent="0.2">
      <c r="A2047" s="139" t="s">
        <v>1118</v>
      </c>
      <c r="B2047" s="139" t="s">
        <v>1334</v>
      </c>
      <c r="C2047" s="139" t="s">
        <v>1513</v>
      </c>
      <c r="D2047" s="139" t="s">
        <v>1509</v>
      </c>
      <c r="E2047" s="139" t="s">
        <v>1432</v>
      </c>
      <c r="F2047" s="139" t="s">
        <v>1407</v>
      </c>
      <c r="G2047" s="140">
        <v>-16182</v>
      </c>
      <c r="J2047" s="149"/>
      <c r="K2047" s="149"/>
    </row>
    <row r="2048" spans="1:11" x14ac:dyDescent="0.2">
      <c r="A2048" s="139" t="s">
        <v>1118</v>
      </c>
      <c r="B2048" s="139" t="s">
        <v>1334</v>
      </c>
      <c r="C2048" s="139" t="s">
        <v>1401</v>
      </c>
      <c r="D2048" s="139" t="s">
        <v>1499</v>
      </c>
      <c r="E2048" s="139" t="s">
        <v>1432</v>
      </c>
      <c r="F2048" s="139" t="s">
        <v>1402</v>
      </c>
      <c r="G2048" s="140">
        <v>-39135.46</v>
      </c>
      <c r="J2048" s="149"/>
      <c r="K2048" s="149"/>
    </row>
    <row r="2049" spans="1:11" x14ac:dyDescent="0.2">
      <c r="A2049" s="139" t="s">
        <v>1118</v>
      </c>
      <c r="B2049" s="139" t="s">
        <v>1334</v>
      </c>
      <c r="C2049" s="139" t="s">
        <v>1449</v>
      </c>
      <c r="D2049" s="139" t="s">
        <v>1450</v>
      </c>
      <c r="E2049" s="139" t="s">
        <v>1434</v>
      </c>
      <c r="F2049" s="139" t="s">
        <v>1402</v>
      </c>
      <c r="G2049" s="140">
        <v>-16398.439999999999</v>
      </c>
      <c r="J2049" s="149"/>
      <c r="K2049" s="149"/>
    </row>
    <row r="2050" spans="1:11" ht="21" hidden="1" x14ac:dyDescent="0.2">
      <c r="A2050" s="139" t="s">
        <v>196</v>
      </c>
      <c r="B2050" s="139" t="s">
        <v>1386</v>
      </c>
      <c r="C2050" s="139" t="s">
        <v>1397</v>
      </c>
      <c r="D2050" s="139" t="s">
        <v>1398</v>
      </c>
      <c r="E2050" s="139" t="s">
        <v>1399</v>
      </c>
      <c r="F2050" s="139" t="s">
        <v>1400</v>
      </c>
      <c r="G2050" s="140">
        <v>-947171.5</v>
      </c>
      <c r="H2050" s="162">
        <v>17</v>
      </c>
      <c r="J2050" s="149"/>
      <c r="K2050" s="149"/>
    </row>
    <row r="2051" spans="1:11" ht="21" hidden="1" x14ac:dyDescent="0.2">
      <c r="A2051" s="139" t="s">
        <v>196</v>
      </c>
      <c r="B2051" s="139" t="s">
        <v>1386</v>
      </c>
      <c r="C2051" s="139" t="s">
        <v>1453</v>
      </c>
      <c r="D2051" s="139" t="s">
        <v>1454</v>
      </c>
      <c r="E2051" s="139" t="s">
        <v>1399</v>
      </c>
      <c r="F2051" s="139" t="s">
        <v>1407</v>
      </c>
      <c r="G2051" s="140">
        <v>-411372.01</v>
      </c>
      <c r="J2051" s="149"/>
      <c r="K2051" s="149"/>
    </row>
    <row r="2052" spans="1:11" ht="21" hidden="1" x14ac:dyDescent="0.2">
      <c r="A2052" s="139" t="s">
        <v>196</v>
      </c>
      <c r="B2052" s="139" t="s">
        <v>1386</v>
      </c>
      <c r="C2052" s="139" t="s">
        <v>1449</v>
      </c>
      <c r="D2052" s="139" t="s">
        <v>1450</v>
      </c>
      <c r="E2052" s="139" t="s">
        <v>1399</v>
      </c>
      <c r="F2052" s="139" t="s">
        <v>1402</v>
      </c>
      <c r="G2052" s="140">
        <v>-102736741.15000001</v>
      </c>
      <c r="J2052" s="149"/>
      <c r="K2052" s="149"/>
    </row>
    <row r="2053" spans="1:11" ht="21" hidden="1" x14ac:dyDescent="0.2">
      <c r="A2053" s="139" t="s">
        <v>196</v>
      </c>
      <c r="B2053" s="139" t="s">
        <v>1386</v>
      </c>
      <c r="C2053" s="139" t="s">
        <v>1452</v>
      </c>
      <c r="D2053" s="139" t="s">
        <v>1510</v>
      </c>
      <c r="E2053" s="139" t="s">
        <v>1399</v>
      </c>
      <c r="F2053" s="139" t="s">
        <v>1407</v>
      </c>
      <c r="G2053" s="140">
        <v>-5007137.7</v>
      </c>
      <c r="J2053" s="149"/>
      <c r="K2053" s="149"/>
    </row>
    <row r="2054" spans="1:11" ht="21" hidden="1" x14ac:dyDescent="0.2">
      <c r="A2054" s="139" t="s">
        <v>196</v>
      </c>
      <c r="B2054" s="139" t="s">
        <v>1386</v>
      </c>
      <c r="C2054" s="139" t="s">
        <v>1511</v>
      </c>
      <c r="D2054" s="139" t="s">
        <v>1512</v>
      </c>
      <c r="E2054" s="139" t="s">
        <v>1399</v>
      </c>
      <c r="F2054" s="139" t="s">
        <v>1407</v>
      </c>
      <c r="G2054" s="140">
        <v>-37348.15</v>
      </c>
      <c r="J2054" s="149"/>
      <c r="K2054" s="149"/>
    </row>
    <row r="2055" spans="1:11" ht="21" hidden="1" x14ac:dyDescent="0.2">
      <c r="A2055" s="139" t="s">
        <v>196</v>
      </c>
      <c r="B2055" s="139" t="s">
        <v>1386</v>
      </c>
      <c r="C2055" s="139" t="s">
        <v>1397</v>
      </c>
      <c r="D2055" s="139" t="s">
        <v>1433</v>
      </c>
      <c r="E2055" s="139" t="s">
        <v>1404</v>
      </c>
      <c r="F2055" s="139" t="s">
        <v>1400</v>
      </c>
      <c r="G2055" s="140">
        <v>-4500</v>
      </c>
      <c r="H2055" s="162">
        <v>17</v>
      </c>
      <c r="J2055" s="149"/>
      <c r="K2055" s="149"/>
    </row>
    <row r="2056" spans="1:11" ht="21" hidden="1" x14ac:dyDescent="0.2">
      <c r="A2056" s="139" t="s">
        <v>201</v>
      </c>
      <c r="B2056" s="139" t="s">
        <v>1386</v>
      </c>
      <c r="C2056" s="139" t="s">
        <v>1397</v>
      </c>
      <c r="D2056" s="139" t="s">
        <v>1398</v>
      </c>
      <c r="E2056" s="139" t="s">
        <v>1408</v>
      </c>
      <c r="F2056" s="139" t="s">
        <v>1400</v>
      </c>
      <c r="G2056" s="140">
        <v>-277553.36</v>
      </c>
      <c r="H2056" s="162">
        <v>17</v>
      </c>
      <c r="J2056" s="149"/>
      <c r="K2056" s="149"/>
    </row>
    <row r="2057" spans="1:11" ht="21" hidden="1" x14ac:dyDescent="0.2">
      <c r="A2057" s="139" t="s">
        <v>201</v>
      </c>
      <c r="B2057" s="139" t="s">
        <v>1386</v>
      </c>
      <c r="C2057" s="139" t="s">
        <v>1453</v>
      </c>
      <c r="D2057" s="139" t="s">
        <v>1454</v>
      </c>
      <c r="E2057" s="139" t="s">
        <v>1408</v>
      </c>
      <c r="F2057" s="139" t="s">
        <v>1407</v>
      </c>
      <c r="G2057" s="140">
        <v>-116380.99</v>
      </c>
      <c r="J2057" s="149"/>
      <c r="K2057" s="149"/>
    </row>
    <row r="2058" spans="1:11" ht="21" hidden="1" x14ac:dyDescent="0.2">
      <c r="A2058" s="139" t="s">
        <v>201</v>
      </c>
      <c r="B2058" s="139" t="s">
        <v>1386</v>
      </c>
      <c r="C2058" s="139" t="s">
        <v>1449</v>
      </c>
      <c r="D2058" s="139" t="s">
        <v>1450</v>
      </c>
      <c r="E2058" s="139" t="s">
        <v>1408</v>
      </c>
      <c r="F2058" s="139" t="s">
        <v>1402</v>
      </c>
      <c r="G2058" s="140">
        <v>-30804824.449999999</v>
      </c>
      <c r="J2058" s="149"/>
      <c r="K2058" s="149"/>
    </row>
    <row r="2059" spans="1:11" ht="21" hidden="1" x14ac:dyDescent="0.2">
      <c r="A2059" s="139" t="s">
        <v>201</v>
      </c>
      <c r="B2059" s="139" t="s">
        <v>1386</v>
      </c>
      <c r="C2059" s="139" t="s">
        <v>1401</v>
      </c>
      <c r="D2059" s="139" t="s">
        <v>1509</v>
      </c>
      <c r="E2059" s="139" t="s">
        <v>1408</v>
      </c>
      <c r="F2059" s="139" t="s">
        <v>1402</v>
      </c>
      <c r="G2059" s="140">
        <v>-240240.79</v>
      </c>
      <c r="J2059" s="149"/>
      <c r="K2059" s="149"/>
    </row>
    <row r="2060" spans="1:11" ht="21" hidden="1" x14ac:dyDescent="0.2">
      <c r="A2060" s="139" t="s">
        <v>201</v>
      </c>
      <c r="B2060" s="139" t="s">
        <v>1386</v>
      </c>
      <c r="C2060" s="139" t="s">
        <v>1452</v>
      </c>
      <c r="D2060" s="139" t="s">
        <v>1510</v>
      </c>
      <c r="E2060" s="139" t="s">
        <v>1408</v>
      </c>
      <c r="F2060" s="139" t="s">
        <v>1407</v>
      </c>
      <c r="G2060" s="140">
        <v>-1502863.3</v>
      </c>
      <c r="J2060" s="149"/>
      <c r="K2060" s="149"/>
    </row>
    <row r="2061" spans="1:11" ht="21" hidden="1" x14ac:dyDescent="0.2">
      <c r="A2061" s="139" t="s">
        <v>201</v>
      </c>
      <c r="B2061" s="139" t="s">
        <v>1386</v>
      </c>
      <c r="C2061" s="139" t="s">
        <v>1511</v>
      </c>
      <c r="D2061" s="139" t="s">
        <v>1512</v>
      </c>
      <c r="E2061" s="139" t="s">
        <v>1408</v>
      </c>
      <c r="F2061" s="139" t="s">
        <v>1407</v>
      </c>
      <c r="G2061" s="140">
        <v>-11257.25</v>
      </c>
      <c r="J2061" s="149"/>
      <c r="K2061" s="149"/>
    </row>
    <row r="2062" spans="1:11" ht="21" hidden="1" x14ac:dyDescent="0.2">
      <c r="A2062" s="139" t="s">
        <v>196</v>
      </c>
      <c r="B2062" s="139" t="s">
        <v>1386</v>
      </c>
      <c r="C2062" s="139" t="s">
        <v>1401</v>
      </c>
      <c r="D2062" s="139" t="s">
        <v>1509</v>
      </c>
      <c r="E2062" s="139" t="s">
        <v>1409</v>
      </c>
      <c r="F2062" s="139" t="s">
        <v>1402</v>
      </c>
      <c r="G2062" s="140">
        <v>-1370699.98</v>
      </c>
      <c r="J2062" s="149"/>
      <c r="K2062" s="149"/>
    </row>
    <row r="2063" spans="1:11" ht="21" hidden="1" x14ac:dyDescent="0.2">
      <c r="A2063" s="139" t="s">
        <v>196</v>
      </c>
      <c r="B2063" s="139" t="s">
        <v>1386</v>
      </c>
      <c r="C2063" s="139" t="s">
        <v>1403</v>
      </c>
      <c r="D2063" s="139" t="s">
        <v>1509</v>
      </c>
      <c r="E2063" s="139" t="s">
        <v>1409</v>
      </c>
      <c r="F2063" s="139" t="s">
        <v>1402</v>
      </c>
      <c r="G2063" s="140">
        <v>-250856.23</v>
      </c>
      <c r="J2063" s="149"/>
      <c r="K2063" s="149"/>
    </row>
    <row r="2064" spans="1:11" ht="21" hidden="1" x14ac:dyDescent="0.2">
      <c r="A2064" s="139" t="s">
        <v>1112</v>
      </c>
      <c r="B2064" s="139" t="s">
        <v>1386</v>
      </c>
      <c r="C2064" s="139" t="s">
        <v>1397</v>
      </c>
      <c r="D2064" s="139" t="s">
        <v>1398</v>
      </c>
      <c r="E2064" s="139" t="s">
        <v>1410</v>
      </c>
      <c r="F2064" s="139" t="s">
        <v>1400</v>
      </c>
      <c r="G2064" s="140">
        <v>-6.84</v>
      </c>
      <c r="H2064" s="162">
        <v>17</v>
      </c>
      <c r="J2064" s="149"/>
      <c r="K2064" s="149"/>
    </row>
    <row r="2065" spans="1:11" ht="21" hidden="1" x14ac:dyDescent="0.2">
      <c r="A2065" s="139" t="s">
        <v>1112</v>
      </c>
      <c r="B2065" s="139" t="s">
        <v>1386</v>
      </c>
      <c r="C2065" s="139" t="s">
        <v>1401</v>
      </c>
      <c r="D2065" s="139" t="s">
        <v>1509</v>
      </c>
      <c r="E2065" s="139" t="s">
        <v>1410</v>
      </c>
      <c r="F2065" s="139" t="s">
        <v>1402</v>
      </c>
      <c r="G2065" s="140">
        <v>-62961.88</v>
      </c>
      <c r="J2065" s="149"/>
      <c r="K2065" s="149"/>
    </row>
    <row r="2066" spans="1:11" ht="21" hidden="1" x14ac:dyDescent="0.2">
      <c r="A2066" s="139" t="s">
        <v>1114</v>
      </c>
      <c r="B2066" s="139" t="s">
        <v>1386</v>
      </c>
      <c r="C2066" s="139" t="s">
        <v>1397</v>
      </c>
      <c r="D2066" s="139" t="s">
        <v>1398</v>
      </c>
      <c r="E2066" s="139" t="s">
        <v>1411</v>
      </c>
      <c r="F2066" s="139" t="s">
        <v>1400</v>
      </c>
      <c r="G2066" s="140">
        <v>-736375.19</v>
      </c>
      <c r="H2066" s="162">
        <v>17</v>
      </c>
      <c r="J2066" s="149"/>
      <c r="K2066" s="149"/>
    </row>
    <row r="2067" spans="1:11" ht="21" hidden="1" x14ac:dyDescent="0.2">
      <c r="A2067" s="139" t="s">
        <v>1114</v>
      </c>
      <c r="B2067" s="139" t="s">
        <v>1386</v>
      </c>
      <c r="C2067" s="139" t="s">
        <v>1397</v>
      </c>
      <c r="D2067" s="139" t="s">
        <v>1412</v>
      </c>
      <c r="E2067" s="139" t="s">
        <v>1411</v>
      </c>
      <c r="F2067" s="139" t="s">
        <v>1400</v>
      </c>
      <c r="G2067" s="140">
        <v>-5610.88</v>
      </c>
      <c r="H2067" s="162">
        <v>17</v>
      </c>
      <c r="J2067" s="149"/>
      <c r="K2067" s="149"/>
    </row>
    <row r="2068" spans="1:11" ht="21" hidden="1" x14ac:dyDescent="0.2">
      <c r="A2068" s="139" t="s">
        <v>1114</v>
      </c>
      <c r="B2068" s="139" t="s">
        <v>1386</v>
      </c>
      <c r="C2068" s="139" t="s">
        <v>1397</v>
      </c>
      <c r="D2068" s="139" t="s">
        <v>1436</v>
      </c>
      <c r="E2068" s="139" t="s">
        <v>1411</v>
      </c>
      <c r="F2068" s="139" t="s">
        <v>1400</v>
      </c>
      <c r="G2068" s="140">
        <v>-21681</v>
      </c>
      <c r="H2068" s="162">
        <v>17</v>
      </c>
      <c r="J2068" s="149"/>
      <c r="K2068" s="149"/>
    </row>
    <row r="2069" spans="1:11" ht="21" hidden="1" x14ac:dyDescent="0.2">
      <c r="A2069" s="139" t="s">
        <v>1114</v>
      </c>
      <c r="B2069" s="139" t="s">
        <v>1386</v>
      </c>
      <c r="C2069" s="139" t="s">
        <v>1401</v>
      </c>
      <c r="D2069" s="139" t="s">
        <v>1509</v>
      </c>
      <c r="E2069" s="139" t="s">
        <v>1411</v>
      </c>
      <c r="F2069" s="139" t="s">
        <v>1402</v>
      </c>
      <c r="G2069" s="140">
        <v>-2533481.0499999998</v>
      </c>
      <c r="J2069" s="149"/>
      <c r="K2069" s="149"/>
    </row>
    <row r="2070" spans="1:11" ht="21" hidden="1" x14ac:dyDescent="0.2">
      <c r="A2070" s="139" t="s">
        <v>1114</v>
      </c>
      <c r="B2070" s="139" t="s">
        <v>1386</v>
      </c>
      <c r="C2070" s="139" t="s">
        <v>1403</v>
      </c>
      <c r="D2070" s="139" t="s">
        <v>1509</v>
      </c>
      <c r="E2070" s="139" t="s">
        <v>1411</v>
      </c>
      <c r="F2070" s="139" t="s">
        <v>1402</v>
      </c>
      <c r="G2070" s="140">
        <v>-66320.850000000006</v>
      </c>
      <c r="J2070" s="149"/>
      <c r="K2070" s="149"/>
    </row>
    <row r="2071" spans="1:11" ht="21" hidden="1" x14ac:dyDescent="0.2">
      <c r="A2071" s="139" t="s">
        <v>1116</v>
      </c>
      <c r="B2071" s="139" t="s">
        <v>1386</v>
      </c>
      <c r="C2071" s="139" t="s">
        <v>1397</v>
      </c>
      <c r="D2071" s="139" t="s">
        <v>1398</v>
      </c>
      <c r="E2071" s="139" t="s">
        <v>1414</v>
      </c>
      <c r="F2071" s="139" t="s">
        <v>1400</v>
      </c>
      <c r="G2071" s="140">
        <v>-46845.67</v>
      </c>
      <c r="H2071" s="162">
        <v>17</v>
      </c>
      <c r="J2071" s="149"/>
      <c r="K2071" s="149"/>
    </row>
    <row r="2072" spans="1:11" ht="21" hidden="1" x14ac:dyDescent="0.2">
      <c r="A2072" s="139" t="s">
        <v>1116</v>
      </c>
      <c r="B2072" s="139" t="s">
        <v>1386</v>
      </c>
      <c r="C2072" s="139" t="s">
        <v>1401</v>
      </c>
      <c r="D2072" s="139" t="s">
        <v>1509</v>
      </c>
      <c r="E2072" s="139" t="s">
        <v>1414</v>
      </c>
      <c r="F2072" s="139" t="s">
        <v>1402</v>
      </c>
      <c r="G2072" s="140">
        <v>-633536.76</v>
      </c>
      <c r="J2072" s="149"/>
      <c r="K2072" s="149"/>
    </row>
    <row r="2073" spans="1:11" ht="21" hidden="1" x14ac:dyDescent="0.2">
      <c r="A2073" s="139" t="s">
        <v>1117</v>
      </c>
      <c r="B2073" s="139" t="s">
        <v>1386</v>
      </c>
      <c r="C2073" s="139" t="s">
        <v>1397</v>
      </c>
      <c r="D2073" s="139" t="s">
        <v>1398</v>
      </c>
      <c r="E2073" s="139" t="s">
        <v>1415</v>
      </c>
      <c r="F2073" s="139" t="s">
        <v>1400</v>
      </c>
      <c r="G2073" s="140">
        <v>-109550.04</v>
      </c>
      <c r="H2073" s="162">
        <v>17</v>
      </c>
      <c r="J2073" s="149"/>
      <c r="K2073" s="149"/>
    </row>
    <row r="2074" spans="1:11" ht="21" hidden="1" x14ac:dyDescent="0.2">
      <c r="A2074" s="139" t="s">
        <v>1117</v>
      </c>
      <c r="B2074" s="139" t="s">
        <v>1386</v>
      </c>
      <c r="C2074" s="139" t="s">
        <v>1397</v>
      </c>
      <c r="D2074" s="139" t="s">
        <v>1433</v>
      </c>
      <c r="E2074" s="139" t="s">
        <v>1415</v>
      </c>
      <c r="F2074" s="139" t="s">
        <v>1400</v>
      </c>
      <c r="G2074" s="140">
        <v>-59768.35</v>
      </c>
      <c r="H2074" s="162">
        <v>17</v>
      </c>
      <c r="J2074" s="149"/>
      <c r="K2074" s="149"/>
    </row>
    <row r="2075" spans="1:11" ht="21" hidden="1" x14ac:dyDescent="0.2">
      <c r="A2075" s="139" t="s">
        <v>1117</v>
      </c>
      <c r="B2075" s="139" t="s">
        <v>1386</v>
      </c>
      <c r="C2075" s="139" t="s">
        <v>1416</v>
      </c>
      <c r="D2075" s="139" t="s">
        <v>1417</v>
      </c>
      <c r="E2075" s="139" t="s">
        <v>1415</v>
      </c>
      <c r="F2075" s="139" t="s">
        <v>1402</v>
      </c>
      <c r="G2075" s="140">
        <v>-673959</v>
      </c>
      <c r="J2075" s="149"/>
      <c r="K2075" s="149"/>
    </row>
    <row r="2076" spans="1:11" ht="21" hidden="1" x14ac:dyDescent="0.2">
      <c r="A2076" s="139" t="s">
        <v>1117</v>
      </c>
      <c r="B2076" s="139" t="s">
        <v>1386</v>
      </c>
      <c r="C2076" s="139" t="s">
        <v>1401</v>
      </c>
      <c r="D2076" s="139" t="s">
        <v>1418</v>
      </c>
      <c r="E2076" s="139" t="s">
        <v>1415</v>
      </c>
      <c r="F2076" s="139" t="s">
        <v>1402</v>
      </c>
      <c r="G2076" s="140">
        <v>-449306</v>
      </c>
      <c r="J2076" s="149"/>
      <c r="K2076" s="149"/>
    </row>
    <row r="2077" spans="1:11" ht="21" hidden="1" x14ac:dyDescent="0.2">
      <c r="A2077" s="139" t="s">
        <v>1117</v>
      </c>
      <c r="B2077" s="139" t="s">
        <v>1386</v>
      </c>
      <c r="C2077" s="139" t="s">
        <v>1449</v>
      </c>
      <c r="D2077" s="139" t="s">
        <v>1450</v>
      </c>
      <c r="E2077" s="139" t="s">
        <v>1415</v>
      </c>
      <c r="F2077" s="139" t="s">
        <v>1402</v>
      </c>
      <c r="G2077" s="140">
        <v>-88074.5</v>
      </c>
      <c r="J2077" s="149"/>
      <c r="K2077" s="149"/>
    </row>
    <row r="2078" spans="1:11" ht="21" hidden="1" x14ac:dyDescent="0.2">
      <c r="A2078" s="139" t="s">
        <v>1117</v>
      </c>
      <c r="B2078" s="139" t="s">
        <v>1386</v>
      </c>
      <c r="C2078" s="139" t="s">
        <v>1401</v>
      </c>
      <c r="D2078" s="139" t="s">
        <v>1509</v>
      </c>
      <c r="E2078" s="139" t="s">
        <v>1415</v>
      </c>
      <c r="F2078" s="139" t="s">
        <v>1402</v>
      </c>
      <c r="G2078" s="140">
        <v>-776648.18</v>
      </c>
      <c r="J2078" s="149"/>
      <c r="K2078" s="149"/>
    </row>
    <row r="2079" spans="1:11" ht="21" hidden="1" x14ac:dyDescent="0.2">
      <c r="A2079" s="139" t="s">
        <v>1117</v>
      </c>
      <c r="B2079" s="139" t="s">
        <v>1386</v>
      </c>
      <c r="C2079" s="139" t="s">
        <v>1401</v>
      </c>
      <c r="D2079" s="139" t="s">
        <v>1499</v>
      </c>
      <c r="E2079" s="139" t="s">
        <v>1415</v>
      </c>
      <c r="F2079" s="139" t="s">
        <v>1402</v>
      </c>
      <c r="G2079" s="140">
        <v>-36597.599999999999</v>
      </c>
      <c r="J2079" s="149"/>
      <c r="K2079" s="149"/>
    </row>
    <row r="2080" spans="1:11" ht="21" hidden="1" x14ac:dyDescent="0.2">
      <c r="A2080" s="139" t="s">
        <v>1117</v>
      </c>
      <c r="B2080" s="139" t="s">
        <v>1386</v>
      </c>
      <c r="C2080" s="139" t="s">
        <v>1439</v>
      </c>
      <c r="D2080" s="139" t="s">
        <v>1520</v>
      </c>
      <c r="E2080" s="139" t="s">
        <v>1415</v>
      </c>
      <c r="F2080" s="139" t="s">
        <v>1407</v>
      </c>
      <c r="G2080" s="140">
        <v>-31824</v>
      </c>
      <c r="J2080" s="149"/>
      <c r="K2080" s="149"/>
    </row>
    <row r="2081" spans="1:11" ht="21" hidden="1" x14ac:dyDescent="0.2">
      <c r="A2081" s="139" t="s">
        <v>1117</v>
      </c>
      <c r="B2081" s="139" t="s">
        <v>1386</v>
      </c>
      <c r="C2081" s="139" t="s">
        <v>1401</v>
      </c>
      <c r="D2081" s="139" t="s">
        <v>1499</v>
      </c>
      <c r="E2081" s="139" t="s">
        <v>1419</v>
      </c>
      <c r="F2081" s="139" t="s">
        <v>1402</v>
      </c>
      <c r="G2081" s="140">
        <v>-7150</v>
      </c>
      <c r="J2081" s="149"/>
      <c r="K2081" s="149"/>
    </row>
    <row r="2082" spans="1:11" ht="21" hidden="1" x14ac:dyDescent="0.2">
      <c r="A2082" s="139" t="s">
        <v>962</v>
      </c>
      <c r="B2082" s="139" t="s">
        <v>1386</v>
      </c>
      <c r="C2082" s="139" t="s">
        <v>1449</v>
      </c>
      <c r="D2082" s="139" t="s">
        <v>1450</v>
      </c>
      <c r="E2082" s="139" t="s">
        <v>1423</v>
      </c>
      <c r="F2082" s="139" t="s">
        <v>1402</v>
      </c>
      <c r="G2082" s="140">
        <v>-180139.46</v>
      </c>
      <c r="J2082" s="149"/>
      <c r="K2082" s="149"/>
    </row>
    <row r="2083" spans="1:11" ht="21" hidden="1" x14ac:dyDescent="0.2">
      <c r="A2083" s="139" t="s">
        <v>962</v>
      </c>
      <c r="B2083" s="139" t="s">
        <v>1386</v>
      </c>
      <c r="C2083" s="139" t="s">
        <v>1397</v>
      </c>
      <c r="D2083" s="139" t="s">
        <v>1398</v>
      </c>
      <c r="E2083" s="139" t="s">
        <v>1424</v>
      </c>
      <c r="F2083" s="139" t="s">
        <v>1400</v>
      </c>
      <c r="G2083" s="140">
        <v>-67974.73</v>
      </c>
      <c r="H2083" s="162">
        <v>17</v>
      </c>
      <c r="J2083" s="149"/>
      <c r="K2083" s="149"/>
    </row>
    <row r="2084" spans="1:11" ht="21" hidden="1" x14ac:dyDescent="0.2">
      <c r="A2084" s="139" t="s">
        <v>962</v>
      </c>
      <c r="B2084" s="139" t="s">
        <v>1386</v>
      </c>
      <c r="C2084" s="139" t="s">
        <v>1397</v>
      </c>
      <c r="D2084" s="139" t="s">
        <v>1433</v>
      </c>
      <c r="E2084" s="139" t="s">
        <v>1424</v>
      </c>
      <c r="F2084" s="139" t="s">
        <v>1400</v>
      </c>
      <c r="G2084" s="140">
        <v>-26414.36</v>
      </c>
      <c r="H2084" s="162">
        <v>17</v>
      </c>
      <c r="J2084" s="149"/>
      <c r="K2084" s="149"/>
    </row>
    <row r="2085" spans="1:11" ht="21" hidden="1" x14ac:dyDescent="0.2">
      <c r="A2085" s="139" t="s">
        <v>962</v>
      </c>
      <c r="B2085" s="139" t="s">
        <v>1386</v>
      </c>
      <c r="C2085" s="139" t="s">
        <v>1401</v>
      </c>
      <c r="D2085" s="139" t="s">
        <v>1509</v>
      </c>
      <c r="E2085" s="139" t="s">
        <v>1424</v>
      </c>
      <c r="F2085" s="139" t="s">
        <v>1402</v>
      </c>
      <c r="G2085" s="140">
        <v>-147695.25</v>
      </c>
      <c r="J2085" s="149"/>
      <c r="K2085" s="149"/>
    </row>
    <row r="2086" spans="1:11" ht="21" hidden="1" x14ac:dyDescent="0.2">
      <c r="A2086" s="139" t="s">
        <v>964</v>
      </c>
      <c r="B2086" s="139" t="s">
        <v>1386</v>
      </c>
      <c r="C2086" s="139" t="s">
        <v>1397</v>
      </c>
      <c r="D2086" s="139" t="s">
        <v>1398</v>
      </c>
      <c r="E2086" s="139" t="s">
        <v>1425</v>
      </c>
      <c r="F2086" s="139" t="s">
        <v>1400</v>
      </c>
      <c r="G2086" s="140">
        <v>-4080</v>
      </c>
      <c r="H2086" s="162">
        <v>17</v>
      </c>
      <c r="J2086" s="149"/>
      <c r="K2086" s="149"/>
    </row>
    <row r="2087" spans="1:11" ht="21" hidden="1" x14ac:dyDescent="0.2">
      <c r="A2087" s="139" t="s">
        <v>964</v>
      </c>
      <c r="B2087" s="139" t="s">
        <v>1386</v>
      </c>
      <c r="C2087" s="139" t="s">
        <v>1401</v>
      </c>
      <c r="D2087" s="139" t="s">
        <v>1509</v>
      </c>
      <c r="E2087" s="139" t="s">
        <v>1425</v>
      </c>
      <c r="F2087" s="139" t="s">
        <v>1402</v>
      </c>
      <c r="G2087" s="140">
        <v>-639457</v>
      </c>
      <c r="J2087" s="149"/>
      <c r="K2087" s="149"/>
    </row>
    <row r="2088" spans="1:11" ht="21" hidden="1" x14ac:dyDescent="0.2">
      <c r="A2088" s="139" t="s">
        <v>964</v>
      </c>
      <c r="B2088" s="139" t="s">
        <v>1386</v>
      </c>
      <c r="C2088" s="139" t="s">
        <v>1397</v>
      </c>
      <c r="D2088" s="139" t="s">
        <v>1398</v>
      </c>
      <c r="E2088" s="139" t="s">
        <v>1469</v>
      </c>
      <c r="F2088" s="139" t="s">
        <v>1400</v>
      </c>
      <c r="G2088" s="140">
        <v>-956.7</v>
      </c>
      <c r="H2088" s="162">
        <v>17</v>
      </c>
      <c r="J2088" s="149"/>
      <c r="K2088" s="149"/>
    </row>
    <row r="2089" spans="1:11" ht="21" hidden="1" x14ac:dyDescent="0.2">
      <c r="A2089" s="139" t="s">
        <v>964</v>
      </c>
      <c r="B2089" s="139" t="s">
        <v>1386</v>
      </c>
      <c r="C2089" s="139" t="s">
        <v>1397</v>
      </c>
      <c r="D2089" s="139" t="s">
        <v>1398</v>
      </c>
      <c r="E2089" s="139" t="s">
        <v>1427</v>
      </c>
      <c r="F2089" s="139" t="s">
        <v>1400</v>
      </c>
      <c r="G2089" s="140">
        <v>-168.32</v>
      </c>
      <c r="H2089" s="162">
        <v>17</v>
      </c>
      <c r="J2089" s="149"/>
      <c r="K2089" s="149"/>
    </row>
    <row r="2090" spans="1:11" ht="21" hidden="1" x14ac:dyDescent="0.2">
      <c r="A2090" s="139" t="s">
        <v>1118</v>
      </c>
      <c r="B2090" s="139" t="s">
        <v>1386</v>
      </c>
      <c r="C2090" s="139" t="s">
        <v>1397</v>
      </c>
      <c r="D2090" s="139" t="s">
        <v>1398</v>
      </c>
      <c r="E2090" s="139" t="s">
        <v>1428</v>
      </c>
      <c r="F2090" s="139" t="s">
        <v>1400</v>
      </c>
      <c r="G2090" s="140">
        <v>-21600</v>
      </c>
      <c r="H2090" s="162">
        <v>17</v>
      </c>
      <c r="J2090" s="149"/>
      <c r="K2090" s="149"/>
    </row>
    <row r="2091" spans="1:11" ht="21" hidden="1" x14ac:dyDescent="0.2">
      <c r="A2091" s="139" t="s">
        <v>1118</v>
      </c>
      <c r="B2091" s="139" t="s">
        <v>1386</v>
      </c>
      <c r="C2091" s="139" t="s">
        <v>1449</v>
      </c>
      <c r="D2091" s="139" t="s">
        <v>1450</v>
      </c>
      <c r="E2091" s="139" t="s">
        <v>1428</v>
      </c>
      <c r="F2091" s="139" t="s">
        <v>1402</v>
      </c>
      <c r="G2091" s="140">
        <v>-13510766.9</v>
      </c>
      <c r="J2091" s="149"/>
      <c r="K2091" s="149"/>
    </row>
    <row r="2092" spans="1:11" ht="21" x14ac:dyDescent="0.2">
      <c r="A2092" s="139" t="s">
        <v>1118</v>
      </c>
      <c r="B2092" s="139" t="s">
        <v>1386</v>
      </c>
      <c r="C2092" s="139" t="s">
        <v>1397</v>
      </c>
      <c r="D2092" s="139" t="s">
        <v>1398</v>
      </c>
      <c r="E2092" s="139" t="s">
        <v>1438</v>
      </c>
      <c r="F2092" s="139" t="s">
        <v>1400</v>
      </c>
      <c r="G2092" s="140">
        <v>-28525</v>
      </c>
      <c r="H2092" s="162">
        <v>17</v>
      </c>
      <c r="J2092" s="149"/>
      <c r="K2092" s="149"/>
    </row>
    <row r="2093" spans="1:11" ht="21" x14ac:dyDescent="0.2">
      <c r="A2093" s="139" t="s">
        <v>1118</v>
      </c>
      <c r="B2093" s="139" t="s">
        <v>1386</v>
      </c>
      <c r="C2093" s="139" t="s">
        <v>1449</v>
      </c>
      <c r="D2093" s="139" t="s">
        <v>1450</v>
      </c>
      <c r="E2093" s="139" t="s">
        <v>1432</v>
      </c>
      <c r="F2093" s="139" t="s">
        <v>1402</v>
      </c>
      <c r="G2093" s="140">
        <v>-229175</v>
      </c>
      <c r="J2093" s="149"/>
      <c r="K2093" s="149"/>
    </row>
    <row r="2094" spans="1:11" ht="21" x14ac:dyDescent="0.2">
      <c r="A2094" s="139" t="s">
        <v>1118</v>
      </c>
      <c r="B2094" s="139" t="s">
        <v>1386</v>
      </c>
      <c r="C2094" s="139" t="s">
        <v>1401</v>
      </c>
      <c r="D2094" s="139" t="s">
        <v>1509</v>
      </c>
      <c r="E2094" s="139" t="s">
        <v>1432</v>
      </c>
      <c r="F2094" s="139" t="s">
        <v>1402</v>
      </c>
      <c r="G2094" s="140">
        <v>-187258.7</v>
      </c>
      <c r="J2094" s="149"/>
      <c r="K2094" s="149"/>
    </row>
    <row r="2095" spans="1:11" ht="21" x14ac:dyDescent="0.2">
      <c r="A2095" s="139" t="s">
        <v>1118</v>
      </c>
      <c r="B2095" s="139" t="s">
        <v>1386</v>
      </c>
      <c r="C2095" s="139" t="s">
        <v>1401</v>
      </c>
      <c r="D2095" s="139" t="s">
        <v>1499</v>
      </c>
      <c r="E2095" s="139" t="s">
        <v>1432</v>
      </c>
      <c r="F2095" s="139" t="s">
        <v>1402</v>
      </c>
      <c r="G2095" s="140">
        <v>-19999.900000000001</v>
      </c>
      <c r="J2095" s="149"/>
      <c r="K2095" s="149"/>
    </row>
    <row r="2096" spans="1:11" ht="21" x14ac:dyDescent="0.2">
      <c r="A2096" s="139" t="s">
        <v>1118</v>
      </c>
      <c r="B2096" s="139" t="s">
        <v>1386</v>
      </c>
      <c r="C2096" s="139" t="s">
        <v>1449</v>
      </c>
      <c r="D2096" s="139" t="s">
        <v>1450</v>
      </c>
      <c r="E2096" s="139" t="s">
        <v>1434</v>
      </c>
      <c r="F2096" s="139" t="s">
        <v>1402</v>
      </c>
      <c r="G2096" s="140">
        <v>-78899</v>
      </c>
      <c r="J2096" s="149"/>
      <c r="K2096" s="149"/>
    </row>
    <row r="2097" spans="1:11" ht="31.5" hidden="1" x14ac:dyDescent="0.2">
      <c r="A2097" s="139" t="s">
        <v>196</v>
      </c>
      <c r="B2097" s="139" t="s">
        <v>1298</v>
      </c>
      <c r="C2097" s="139" t="s">
        <v>1397</v>
      </c>
      <c r="D2097" s="139" t="s">
        <v>1398</v>
      </c>
      <c r="E2097" s="139" t="s">
        <v>1399</v>
      </c>
      <c r="F2097" s="139" t="s">
        <v>1400</v>
      </c>
      <c r="G2097" s="140">
        <v>-1209845.94</v>
      </c>
      <c r="H2097" s="162">
        <v>17</v>
      </c>
      <c r="J2097" s="149"/>
      <c r="K2097" s="149"/>
    </row>
    <row r="2098" spans="1:11" ht="31.5" hidden="1" x14ac:dyDescent="0.2">
      <c r="A2098" s="139" t="s">
        <v>196</v>
      </c>
      <c r="B2098" s="139" t="s">
        <v>1298</v>
      </c>
      <c r="C2098" s="139" t="s">
        <v>1453</v>
      </c>
      <c r="D2098" s="139" t="s">
        <v>1454</v>
      </c>
      <c r="E2098" s="139" t="s">
        <v>1399</v>
      </c>
      <c r="F2098" s="139" t="s">
        <v>1407</v>
      </c>
      <c r="G2098" s="140">
        <v>-430603.85</v>
      </c>
      <c r="J2098" s="149"/>
      <c r="K2098" s="149"/>
    </row>
    <row r="2099" spans="1:11" ht="31.5" hidden="1" x14ac:dyDescent="0.2">
      <c r="A2099" s="139" t="s">
        <v>196</v>
      </c>
      <c r="B2099" s="139" t="s">
        <v>1298</v>
      </c>
      <c r="C2099" s="139" t="s">
        <v>1449</v>
      </c>
      <c r="D2099" s="139" t="s">
        <v>1450</v>
      </c>
      <c r="E2099" s="139" t="s">
        <v>1399</v>
      </c>
      <c r="F2099" s="139" t="s">
        <v>1402</v>
      </c>
      <c r="G2099" s="140">
        <v>-147855334.69999999</v>
      </c>
      <c r="J2099" s="149"/>
      <c r="K2099" s="149"/>
    </row>
    <row r="2100" spans="1:11" ht="31.5" hidden="1" x14ac:dyDescent="0.2">
      <c r="A2100" s="139" t="s">
        <v>196</v>
      </c>
      <c r="B2100" s="139" t="s">
        <v>1298</v>
      </c>
      <c r="C2100" s="139" t="s">
        <v>1401</v>
      </c>
      <c r="D2100" s="139" t="s">
        <v>1509</v>
      </c>
      <c r="E2100" s="139" t="s">
        <v>1399</v>
      </c>
      <c r="F2100" s="139" t="s">
        <v>1402</v>
      </c>
      <c r="G2100" s="140">
        <v>-892972.14</v>
      </c>
      <c r="J2100" s="149"/>
      <c r="K2100" s="149"/>
    </row>
    <row r="2101" spans="1:11" ht="31.5" hidden="1" x14ac:dyDescent="0.2">
      <c r="A2101" s="139" t="s">
        <v>196</v>
      </c>
      <c r="B2101" s="139" t="s">
        <v>1298</v>
      </c>
      <c r="C2101" s="139" t="s">
        <v>1452</v>
      </c>
      <c r="D2101" s="139" t="s">
        <v>1510</v>
      </c>
      <c r="E2101" s="139" t="s">
        <v>1399</v>
      </c>
      <c r="F2101" s="139" t="s">
        <v>1407</v>
      </c>
      <c r="G2101" s="140">
        <v>-6645346.7699999996</v>
      </c>
      <c r="J2101" s="149"/>
      <c r="K2101" s="149"/>
    </row>
    <row r="2102" spans="1:11" ht="31.5" hidden="1" x14ac:dyDescent="0.2">
      <c r="A2102" s="139" t="s">
        <v>196</v>
      </c>
      <c r="B2102" s="139" t="s">
        <v>1298</v>
      </c>
      <c r="C2102" s="139" t="s">
        <v>1511</v>
      </c>
      <c r="D2102" s="139" t="s">
        <v>1512</v>
      </c>
      <c r="E2102" s="139" t="s">
        <v>1399</v>
      </c>
      <c r="F2102" s="139" t="s">
        <v>1407</v>
      </c>
      <c r="G2102" s="140">
        <v>-36509.65</v>
      </c>
      <c r="J2102" s="149"/>
      <c r="K2102" s="149"/>
    </row>
    <row r="2103" spans="1:11" ht="31.5" hidden="1" x14ac:dyDescent="0.2">
      <c r="A2103" s="139" t="s">
        <v>196</v>
      </c>
      <c r="B2103" s="139" t="s">
        <v>1298</v>
      </c>
      <c r="C2103" s="139" t="s">
        <v>1397</v>
      </c>
      <c r="D2103" s="139" t="s">
        <v>1398</v>
      </c>
      <c r="E2103" s="139" t="s">
        <v>1404</v>
      </c>
      <c r="F2103" s="139" t="s">
        <v>1400</v>
      </c>
      <c r="G2103" s="140">
        <v>-18300</v>
      </c>
      <c r="H2103" s="162">
        <v>17</v>
      </c>
      <c r="J2103" s="149"/>
      <c r="K2103" s="149"/>
    </row>
    <row r="2104" spans="1:11" ht="31.5" hidden="1" x14ac:dyDescent="0.2">
      <c r="A2104" s="139" t="s">
        <v>201</v>
      </c>
      <c r="B2104" s="139" t="s">
        <v>1298</v>
      </c>
      <c r="C2104" s="139" t="s">
        <v>1397</v>
      </c>
      <c r="D2104" s="139" t="s">
        <v>1398</v>
      </c>
      <c r="E2104" s="139" t="s">
        <v>1408</v>
      </c>
      <c r="F2104" s="139" t="s">
        <v>1400</v>
      </c>
      <c r="G2104" s="140">
        <v>-363248.41</v>
      </c>
      <c r="H2104" s="162">
        <v>17</v>
      </c>
      <c r="J2104" s="149"/>
      <c r="K2104" s="149"/>
    </row>
    <row r="2105" spans="1:11" ht="31.5" hidden="1" x14ac:dyDescent="0.2">
      <c r="A2105" s="139" t="s">
        <v>201</v>
      </c>
      <c r="B2105" s="139" t="s">
        <v>1298</v>
      </c>
      <c r="C2105" s="139" t="s">
        <v>1453</v>
      </c>
      <c r="D2105" s="139" t="s">
        <v>1454</v>
      </c>
      <c r="E2105" s="139" t="s">
        <v>1408</v>
      </c>
      <c r="F2105" s="139" t="s">
        <v>1407</v>
      </c>
      <c r="G2105" s="140">
        <v>-129753.25</v>
      </c>
      <c r="J2105" s="149"/>
      <c r="K2105" s="149"/>
    </row>
    <row r="2106" spans="1:11" ht="31.5" hidden="1" x14ac:dyDescent="0.2">
      <c r="A2106" s="139" t="s">
        <v>201</v>
      </c>
      <c r="B2106" s="139" t="s">
        <v>1298</v>
      </c>
      <c r="C2106" s="139" t="s">
        <v>1449</v>
      </c>
      <c r="D2106" s="139" t="s">
        <v>1450</v>
      </c>
      <c r="E2106" s="139" t="s">
        <v>1408</v>
      </c>
      <c r="F2106" s="139" t="s">
        <v>1402</v>
      </c>
      <c r="G2106" s="140">
        <v>-44403688.780000001</v>
      </c>
      <c r="J2106" s="149"/>
      <c r="K2106" s="149"/>
    </row>
    <row r="2107" spans="1:11" ht="31.5" hidden="1" x14ac:dyDescent="0.2">
      <c r="A2107" s="139" t="s">
        <v>201</v>
      </c>
      <c r="B2107" s="139" t="s">
        <v>1298</v>
      </c>
      <c r="C2107" s="139" t="s">
        <v>1401</v>
      </c>
      <c r="D2107" s="139" t="s">
        <v>1509</v>
      </c>
      <c r="E2107" s="139" t="s">
        <v>1408</v>
      </c>
      <c r="F2107" s="139" t="s">
        <v>1402</v>
      </c>
      <c r="G2107" s="140">
        <v>-431018.4</v>
      </c>
      <c r="J2107" s="149"/>
      <c r="K2107" s="149"/>
    </row>
    <row r="2108" spans="1:11" ht="31.5" hidden="1" x14ac:dyDescent="0.2">
      <c r="A2108" s="139" t="s">
        <v>201</v>
      </c>
      <c r="B2108" s="139" t="s">
        <v>1298</v>
      </c>
      <c r="C2108" s="139" t="s">
        <v>1452</v>
      </c>
      <c r="D2108" s="139" t="s">
        <v>1510</v>
      </c>
      <c r="E2108" s="139" t="s">
        <v>1408</v>
      </c>
      <c r="F2108" s="139" t="s">
        <v>1407</v>
      </c>
      <c r="G2108" s="140">
        <v>-1977305.51</v>
      </c>
      <c r="J2108" s="149"/>
      <c r="K2108" s="149"/>
    </row>
    <row r="2109" spans="1:11" ht="31.5" hidden="1" x14ac:dyDescent="0.2">
      <c r="A2109" s="139" t="s">
        <v>201</v>
      </c>
      <c r="B2109" s="139" t="s">
        <v>1298</v>
      </c>
      <c r="C2109" s="139" t="s">
        <v>1511</v>
      </c>
      <c r="D2109" s="139" t="s">
        <v>1512</v>
      </c>
      <c r="E2109" s="139" t="s">
        <v>1408</v>
      </c>
      <c r="F2109" s="139" t="s">
        <v>1407</v>
      </c>
      <c r="G2109" s="140">
        <v>-15570.35</v>
      </c>
      <c r="J2109" s="149"/>
      <c r="K2109" s="149"/>
    </row>
    <row r="2110" spans="1:11" ht="31.5" hidden="1" x14ac:dyDescent="0.2">
      <c r="A2110" s="139" t="s">
        <v>196</v>
      </c>
      <c r="B2110" s="139" t="s">
        <v>1298</v>
      </c>
      <c r="C2110" s="139" t="s">
        <v>1401</v>
      </c>
      <c r="D2110" s="139" t="s">
        <v>1509</v>
      </c>
      <c r="E2110" s="139" t="s">
        <v>1409</v>
      </c>
      <c r="F2110" s="139" t="s">
        <v>1402</v>
      </c>
      <c r="G2110" s="140">
        <v>-1847153.49</v>
      </c>
      <c r="J2110" s="149"/>
      <c r="K2110" s="149"/>
    </row>
    <row r="2111" spans="1:11" ht="31.5" hidden="1" x14ac:dyDescent="0.2">
      <c r="A2111" s="139" t="s">
        <v>196</v>
      </c>
      <c r="B2111" s="139" t="s">
        <v>1298</v>
      </c>
      <c r="C2111" s="139" t="s">
        <v>1403</v>
      </c>
      <c r="D2111" s="139" t="s">
        <v>1509</v>
      </c>
      <c r="E2111" s="139" t="s">
        <v>1409</v>
      </c>
      <c r="F2111" s="139" t="s">
        <v>1402</v>
      </c>
      <c r="G2111" s="140">
        <v>-225159.23</v>
      </c>
      <c r="J2111" s="149"/>
      <c r="K2111" s="149"/>
    </row>
    <row r="2112" spans="1:11" ht="31.5" hidden="1" x14ac:dyDescent="0.2">
      <c r="A2112" s="139" t="s">
        <v>1112</v>
      </c>
      <c r="B2112" s="139" t="s">
        <v>1298</v>
      </c>
      <c r="C2112" s="139" t="s">
        <v>1397</v>
      </c>
      <c r="D2112" s="139" t="s">
        <v>1398</v>
      </c>
      <c r="E2112" s="139" t="s">
        <v>1410</v>
      </c>
      <c r="F2112" s="139" t="s">
        <v>1400</v>
      </c>
      <c r="G2112" s="140">
        <v>-1114.97</v>
      </c>
      <c r="H2112" s="162">
        <v>17</v>
      </c>
      <c r="J2112" s="149"/>
      <c r="K2112" s="149"/>
    </row>
    <row r="2113" spans="1:11" ht="31.5" hidden="1" x14ac:dyDescent="0.2">
      <c r="A2113" s="139" t="s">
        <v>1112</v>
      </c>
      <c r="B2113" s="139" t="s">
        <v>1298</v>
      </c>
      <c r="C2113" s="139" t="s">
        <v>1401</v>
      </c>
      <c r="D2113" s="139" t="s">
        <v>1509</v>
      </c>
      <c r="E2113" s="139" t="s">
        <v>1410</v>
      </c>
      <c r="F2113" s="139" t="s">
        <v>1402</v>
      </c>
      <c r="G2113" s="140">
        <v>-189649.2</v>
      </c>
      <c r="J2113" s="149"/>
      <c r="K2113" s="149"/>
    </row>
    <row r="2114" spans="1:11" ht="31.5" hidden="1" x14ac:dyDescent="0.2">
      <c r="A2114" s="139" t="s">
        <v>1114</v>
      </c>
      <c r="B2114" s="139" t="s">
        <v>1298</v>
      </c>
      <c r="C2114" s="139" t="s">
        <v>1397</v>
      </c>
      <c r="D2114" s="139" t="s">
        <v>1398</v>
      </c>
      <c r="E2114" s="139" t="s">
        <v>1411</v>
      </c>
      <c r="F2114" s="139" t="s">
        <v>1400</v>
      </c>
      <c r="G2114" s="140">
        <v>-20654.87</v>
      </c>
      <c r="H2114" s="162">
        <v>17</v>
      </c>
      <c r="J2114" s="149"/>
      <c r="K2114" s="149"/>
    </row>
    <row r="2115" spans="1:11" ht="31.5" hidden="1" x14ac:dyDescent="0.2">
      <c r="A2115" s="139" t="s">
        <v>1114</v>
      </c>
      <c r="B2115" s="139" t="s">
        <v>1298</v>
      </c>
      <c r="C2115" s="139" t="s">
        <v>1397</v>
      </c>
      <c r="D2115" s="139" t="s">
        <v>1412</v>
      </c>
      <c r="E2115" s="139" t="s">
        <v>1411</v>
      </c>
      <c r="F2115" s="139" t="s">
        <v>1400</v>
      </c>
      <c r="G2115" s="140">
        <v>-17244.509999999998</v>
      </c>
      <c r="H2115" s="162">
        <v>17</v>
      </c>
      <c r="J2115" s="149"/>
      <c r="K2115" s="149"/>
    </row>
    <row r="2116" spans="1:11" ht="31.5" hidden="1" x14ac:dyDescent="0.2">
      <c r="A2116" s="139" t="s">
        <v>1114</v>
      </c>
      <c r="B2116" s="139" t="s">
        <v>1298</v>
      </c>
      <c r="C2116" s="139" t="s">
        <v>1397</v>
      </c>
      <c r="D2116" s="139" t="s">
        <v>1433</v>
      </c>
      <c r="E2116" s="139" t="s">
        <v>1411</v>
      </c>
      <c r="F2116" s="139" t="s">
        <v>1400</v>
      </c>
      <c r="G2116" s="140">
        <v>-2784.23</v>
      </c>
      <c r="H2116" s="162">
        <v>17</v>
      </c>
      <c r="J2116" s="149"/>
      <c r="K2116" s="149"/>
    </row>
    <row r="2117" spans="1:11" ht="31.5" hidden="1" x14ac:dyDescent="0.2">
      <c r="A2117" s="139" t="s">
        <v>1114</v>
      </c>
      <c r="B2117" s="139" t="s">
        <v>1298</v>
      </c>
      <c r="C2117" s="139" t="s">
        <v>1401</v>
      </c>
      <c r="D2117" s="139" t="s">
        <v>1509</v>
      </c>
      <c r="E2117" s="139" t="s">
        <v>1411</v>
      </c>
      <c r="F2117" s="139" t="s">
        <v>1402</v>
      </c>
      <c r="G2117" s="140">
        <v>-9777252.3599999994</v>
      </c>
      <c r="J2117" s="149"/>
      <c r="K2117" s="149"/>
    </row>
    <row r="2118" spans="1:11" ht="31.5" hidden="1" x14ac:dyDescent="0.2">
      <c r="A2118" s="139" t="s">
        <v>1114</v>
      </c>
      <c r="B2118" s="139" t="s">
        <v>1298</v>
      </c>
      <c r="C2118" s="139" t="s">
        <v>1403</v>
      </c>
      <c r="D2118" s="139" t="s">
        <v>1509</v>
      </c>
      <c r="E2118" s="139" t="s">
        <v>1411</v>
      </c>
      <c r="F2118" s="139" t="s">
        <v>1402</v>
      </c>
      <c r="G2118" s="140">
        <v>-365723.14</v>
      </c>
      <c r="J2118" s="149"/>
      <c r="K2118" s="149"/>
    </row>
    <row r="2119" spans="1:11" ht="31.5" hidden="1" x14ac:dyDescent="0.2">
      <c r="A2119" s="139" t="s">
        <v>1116</v>
      </c>
      <c r="B2119" s="139" t="s">
        <v>1298</v>
      </c>
      <c r="C2119" s="139" t="s">
        <v>1397</v>
      </c>
      <c r="D2119" s="139" t="s">
        <v>1398</v>
      </c>
      <c r="E2119" s="139" t="s">
        <v>1414</v>
      </c>
      <c r="F2119" s="139" t="s">
        <v>1400</v>
      </c>
      <c r="G2119" s="140">
        <v>-155958.04</v>
      </c>
      <c r="H2119" s="162">
        <v>17</v>
      </c>
      <c r="J2119" s="149"/>
      <c r="K2119" s="149"/>
    </row>
    <row r="2120" spans="1:11" ht="31.5" hidden="1" x14ac:dyDescent="0.2">
      <c r="A2120" s="139" t="s">
        <v>1116</v>
      </c>
      <c r="B2120" s="139" t="s">
        <v>1298</v>
      </c>
      <c r="C2120" s="139" t="s">
        <v>1401</v>
      </c>
      <c r="D2120" s="139" t="s">
        <v>1509</v>
      </c>
      <c r="E2120" s="139" t="s">
        <v>1414</v>
      </c>
      <c r="F2120" s="139" t="s">
        <v>1402</v>
      </c>
      <c r="G2120" s="140">
        <v>-2074780.06</v>
      </c>
      <c r="J2120" s="149"/>
      <c r="K2120" s="149"/>
    </row>
    <row r="2121" spans="1:11" ht="31.5" hidden="1" x14ac:dyDescent="0.2">
      <c r="A2121" s="139" t="s">
        <v>1117</v>
      </c>
      <c r="B2121" s="139" t="s">
        <v>1298</v>
      </c>
      <c r="C2121" s="139" t="s">
        <v>1397</v>
      </c>
      <c r="D2121" s="139" t="s">
        <v>1398</v>
      </c>
      <c r="E2121" s="139" t="s">
        <v>1415</v>
      </c>
      <c r="F2121" s="139" t="s">
        <v>1400</v>
      </c>
      <c r="G2121" s="140">
        <v>-345908.82</v>
      </c>
      <c r="H2121" s="162">
        <v>17</v>
      </c>
      <c r="J2121" s="149"/>
      <c r="K2121" s="149"/>
    </row>
    <row r="2122" spans="1:11" ht="31.5" hidden="1" x14ac:dyDescent="0.2">
      <c r="A2122" s="139" t="s">
        <v>1117</v>
      </c>
      <c r="B2122" s="139" t="s">
        <v>1298</v>
      </c>
      <c r="C2122" s="139" t="s">
        <v>1416</v>
      </c>
      <c r="D2122" s="139" t="s">
        <v>1417</v>
      </c>
      <c r="E2122" s="139" t="s">
        <v>1415</v>
      </c>
      <c r="F2122" s="139" t="s">
        <v>1402</v>
      </c>
      <c r="G2122" s="140">
        <v>-1077297.54</v>
      </c>
      <c r="J2122" s="149"/>
      <c r="K2122" s="149"/>
    </row>
    <row r="2123" spans="1:11" ht="31.5" hidden="1" x14ac:dyDescent="0.2">
      <c r="A2123" s="139" t="s">
        <v>1117</v>
      </c>
      <c r="B2123" s="139" t="s">
        <v>1298</v>
      </c>
      <c r="C2123" s="139" t="s">
        <v>1401</v>
      </c>
      <c r="D2123" s="139" t="s">
        <v>1418</v>
      </c>
      <c r="E2123" s="139" t="s">
        <v>1415</v>
      </c>
      <c r="F2123" s="139" t="s">
        <v>1402</v>
      </c>
      <c r="G2123" s="140">
        <v>-718198.36</v>
      </c>
      <c r="J2123" s="149"/>
      <c r="K2123" s="149"/>
    </row>
    <row r="2124" spans="1:11" ht="31.5" hidden="1" x14ac:dyDescent="0.2">
      <c r="A2124" s="139" t="s">
        <v>1117</v>
      </c>
      <c r="B2124" s="139" t="s">
        <v>1298</v>
      </c>
      <c r="C2124" s="139" t="s">
        <v>1449</v>
      </c>
      <c r="D2124" s="139" t="s">
        <v>1450</v>
      </c>
      <c r="E2124" s="139" t="s">
        <v>1415</v>
      </c>
      <c r="F2124" s="139" t="s">
        <v>1402</v>
      </c>
      <c r="G2124" s="140">
        <v>-117284</v>
      </c>
      <c r="J2124" s="149"/>
      <c r="K2124" s="149"/>
    </row>
    <row r="2125" spans="1:11" ht="31.5" hidden="1" x14ac:dyDescent="0.2">
      <c r="A2125" s="139" t="s">
        <v>1117</v>
      </c>
      <c r="B2125" s="139" t="s">
        <v>1298</v>
      </c>
      <c r="C2125" s="139" t="s">
        <v>1449</v>
      </c>
      <c r="D2125" s="139" t="s">
        <v>1457</v>
      </c>
      <c r="E2125" s="139" t="s">
        <v>1415</v>
      </c>
      <c r="F2125" s="139" t="s">
        <v>1402</v>
      </c>
      <c r="G2125" s="140">
        <v>-29793.29</v>
      </c>
      <c r="J2125" s="149"/>
      <c r="K2125" s="149"/>
    </row>
    <row r="2126" spans="1:11" ht="31.5" hidden="1" x14ac:dyDescent="0.2">
      <c r="A2126" s="139" t="s">
        <v>1117</v>
      </c>
      <c r="B2126" s="139" t="s">
        <v>1298</v>
      </c>
      <c r="C2126" s="139" t="s">
        <v>1401</v>
      </c>
      <c r="D2126" s="139" t="s">
        <v>1509</v>
      </c>
      <c r="E2126" s="139" t="s">
        <v>1415</v>
      </c>
      <c r="F2126" s="139" t="s">
        <v>1402</v>
      </c>
      <c r="G2126" s="140">
        <v>-3479525.57</v>
      </c>
      <c r="J2126" s="149"/>
      <c r="K2126" s="149"/>
    </row>
    <row r="2127" spans="1:11" ht="31.5" hidden="1" x14ac:dyDescent="0.2">
      <c r="A2127" s="139" t="s">
        <v>1117</v>
      </c>
      <c r="B2127" s="139" t="s">
        <v>1298</v>
      </c>
      <c r="C2127" s="139" t="s">
        <v>1523</v>
      </c>
      <c r="D2127" s="139" t="s">
        <v>1509</v>
      </c>
      <c r="E2127" s="139" t="s">
        <v>1415</v>
      </c>
      <c r="F2127" s="139" t="s">
        <v>1407</v>
      </c>
      <c r="G2127" s="140">
        <v>-150000</v>
      </c>
      <c r="J2127" s="149"/>
      <c r="K2127" s="149"/>
    </row>
    <row r="2128" spans="1:11" ht="31.5" hidden="1" x14ac:dyDescent="0.2">
      <c r="A2128" s="139" t="s">
        <v>1117</v>
      </c>
      <c r="B2128" s="139" t="s">
        <v>1298</v>
      </c>
      <c r="C2128" s="139" t="s">
        <v>1401</v>
      </c>
      <c r="D2128" s="139" t="s">
        <v>1499</v>
      </c>
      <c r="E2128" s="139" t="s">
        <v>1415</v>
      </c>
      <c r="F2128" s="139" t="s">
        <v>1402</v>
      </c>
      <c r="G2128" s="140">
        <v>-73194.5</v>
      </c>
      <c r="J2128" s="149"/>
      <c r="K2128" s="149"/>
    </row>
    <row r="2129" spans="1:11" ht="31.5" hidden="1" x14ac:dyDescent="0.2">
      <c r="A2129" s="139" t="s">
        <v>1117</v>
      </c>
      <c r="B2129" s="139" t="s">
        <v>1298</v>
      </c>
      <c r="C2129" s="139" t="s">
        <v>1401</v>
      </c>
      <c r="D2129" s="139" t="s">
        <v>1509</v>
      </c>
      <c r="E2129" s="139" t="s">
        <v>1419</v>
      </c>
      <c r="F2129" s="139" t="s">
        <v>1402</v>
      </c>
      <c r="G2129" s="140">
        <v>-1080</v>
      </c>
      <c r="J2129" s="149"/>
      <c r="K2129" s="149"/>
    </row>
    <row r="2130" spans="1:11" ht="31.5" hidden="1" x14ac:dyDescent="0.2">
      <c r="A2130" s="139" t="s">
        <v>1117</v>
      </c>
      <c r="B2130" s="139" t="s">
        <v>1298</v>
      </c>
      <c r="C2130" s="139" t="s">
        <v>1401</v>
      </c>
      <c r="D2130" s="139" t="s">
        <v>1499</v>
      </c>
      <c r="E2130" s="139" t="s">
        <v>1419</v>
      </c>
      <c r="F2130" s="139" t="s">
        <v>1402</v>
      </c>
      <c r="G2130" s="140">
        <v>-11440</v>
      </c>
      <c r="J2130" s="149"/>
      <c r="K2130" s="149"/>
    </row>
    <row r="2131" spans="1:11" ht="31.5" hidden="1" x14ac:dyDescent="0.2">
      <c r="A2131" s="139" t="s">
        <v>962</v>
      </c>
      <c r="B2131" s="139" t="s">
        <v>1298</v>
      </c>
      <c r="C2131" s="139" t="s">
        <v>1449</v>
      </c>
      <c r="D2131" s="139" t="s">
        <v>1450</v>
      </c>
      <c r="E2131" s="139" t="s">
        <v>1440</v>
      </c>
      <c r="F2131" s="139" t="s">
        <v>1402</v>
      </c>
      <c r="G2131" s="140">
        <v>-2220.21</v>
      </c>
      <c r="J2131" s="149"/>
      <c r="K2131" s="149"/>
    </row>
    <row r="2132" spans="1:11" ht="31.5" hidden="1" x14ac:dyDescent="0.2">
      <c r="A2132" s="139" t="s">
        <v>962</v>
      </c>
      <c r="B2132" s="139" t="s">
        <v>1298</v>
      </c>
      <c r="C2132" s="139" t="s">
        <v>1449</v>
      </c>
      <c r="D2132" s="139" t="s">
        <v>1450</v>
      </c>
      <c r="E2132" s="139" t="s">
        <v>1467</v>
      </c>
      <c r="F2132" s="139" t="s">
        <v>1402</v>
      </c>
      <c r="G2132" s="140">
        <v>-5000</v>
      </c>
      <c r="J2132" s="149"/>
      <c r="K2132" s="149"/>
    </row>
    <row r="2133" spans="1:11" ht="31.5" hidden="1" x14ac:dyDescent="0.2">
      <c r="A2133" s="139" t="s">
        <v>962</v>
      </c>
      <c r="B2133" s="139" t="s">
        <v>1298</v>
      </c>
      <c r="C2133" s="139" t="s">
        <v>1449</v>
      </c>
      <c r="D2133" s="139" t="s">
        <v>1450</v>
      </c>
      <c r="E2133" s="139" t="s">
        <v>1423</v>
      </c>
      <c r="F2133" s="139" t="s">
        <v>1402</v>
      </c>
      <c r="G2133" s="140">
        <v>-567183.11</v>
      </c>
      <c r="J2133" s="149"/>
      <c r="K2133" s="149"/>
    </row>
    <row r="2134" spans="1:11" ht="31.5" hidden="1" x14ac:dyDescent="0.2">
      <c r="A2134" s="139" t="s">
        <v>962</v>
      </c>
      <c r="B2134" s="139" t="s">
        <v>1298</v>
      </c>
      <c r="C2134" s="139" t="s">
        <v>1401</v>
      </c>
      <c r="D2134" s="139" t="s">
        <v>1509</v>
      </c>
      <c r="E2134" s="139" t="s">
        <v>1423</v>
      </c>
      <c r="F2134" s="139" t="s">
        <v>1402</v>
      </c>
      <c r="G2134" s="140">
        <v>-203972.44</v>
      </c>
      <c r="J2134" s="149"/>
      <c r="K2134" s="149"/>
    </row>
    <row r="2135" spans="1:11" ht="31.5" hidden="1" x14ac:dyDescent="0.2">
      <c r="A2135" s="139" t="s">
        <v>964</v>
      </c>
      <c r="B2135" s="139" t="s">
        <v>1298</v>
      </c>
      <c r="C2135" s="139" t="s">
        <v>1397</v>
      </c>
      <c r="D2135" s="139" t="s">
        <v>1398</v>
      </c>
      <c r="E2135" s="139" t="s">
        <v>1425</v>
      </c>
      <c r="F2135" s="139" t="s">
        <v>1400</v>
      </c>
      <c r="G2135" s="140">
        <v>-14947.48</v>
      </c>
      <c r="H2135" s="162">
        <v>17</v>
      </c>
      <c r="J2135" s="149"/>
      <c r="K2135" s="149"/>
    </row>
    <row r="2136" spans="1:11" ht="31.5" hidden="1" x14ac:dyDescent="0.2">
      <c r="A2136" s="139" t="s">
        <v>964</v>
      </c>
      <c r="B2136" s="139" t="s">
        <v>1298</v>
      </c>
      <c r="C2136" s="139" t="s">
        <v>1401</v>
      </c>
      <c r="D2136" s="139" t="s">
        <v>1509</v>
      </c>
      <c r="E2136" s="139" t="s">
        <v>1425</v>
      </c>
      <c r="F2136" s="139" t="s">
        <v>1402</v>
      </c>
      <c r="G2136" s="140">
        <v>-2487541.52</v>
      </c>
      <c r="J2136" s="149"/>
      <c r="K2136" s="149"/>
    </row>
    <row r="2137" spans="1:11" ht="31.5" hidden="1" x14ac:dyDescent="0.2">
      <c r="A2137" s="139" t="s">
        <v>964</v>
      </c>
      <c r="B2137" s="139" t="s">
        <v>1298</v>
      </c>
      <c r="C2137" s="139" t="s">
        <v>1397</v>
      </c>
      <c r="D2137" s="139" t="s">
        <v>1398</v>
      </c>
      <c r="E2137" s="139" t="s">
        <v>1443</v>
      </c>
      <c r="F2137" s="139" t="s">
        <v>1400</v>
      </c>
      <c r="G2137" s="140">
        <v>-2.2599999999999998</v>
      </c>
      <c r="H2137" s="162">
        <v>17</v>
      </c>
      <c r="J2137" s="149"/>
      <c r="K2137" s="149"/>
    </row>
    <row r="2138" spans="1:11" ht="31.5" hidden="1" x14ac:dyDescent="0.2">
      <c r="A2138" s="139" t="s">
        <v>964</v>
      </c>
      <c r="B2138" s="139" t="s">
        <v>1298</v>
      </c>
      <c r="C2138" s="139" t="s">
        <v>1397</v>
      </c>
      <c r="D2138" s="139" t="s">
        <v>1398</v>
      </c>
      <c r="E2138" s="139" t="s">
        <v>1469</v>
      </c>
      <c r="F2138" s="139" t="s">
        <v>1400</v>
      </c>
      <c r="G2138" s="140">
        <v>-480.78</v>
      </c>
      <c r="H2138" s="162">
        <v>17</v>
      </c>
      <c r="J2138" s="149"/>
      <c r="K2138" s="149"/>
    </row>
    <row r="2139" spans="1:11" ht="31.5" hidden="1" x14ac:dyDescent="0.2">
      <c r="A2139" s="139" t="s">
        <v>964</v>
      </c>
      <c r="B2139" s="139" t="s">
        <v>1298</v>
      </c>
      <c r="C2139" s="139" t="s">
        <v>1397</v>
      </c>
      <c r="D2139" s="139" t="s">
        <v>1398</v>
      </c>
      <c r="E2139" s="139" t="s">
        <v>1427</v>
      </c>
      <c r="F2139" s="139" t="s">
        <v>1400</v>
      </c>
      <c r="G2139" s="140">
        <v>-3797.18</v>
      </c>
      <c r="H2139" s="162">
        <v>17</v>
      </c>
      <c r="J2139" s="149"/>
      <c r="K2139" s="149"/>
    </row>
    <row r="2140" spans="1:11" ht="31.5" hidden="1" x14ac:dyDescent="0.2">
      <c r="A2140" s="139" t="s">
        <v>1118</v>
      </c>
      <c r="B2140" s="139" t="s">
        <v>1298</v>
      </c>
      <c r="C2140" s="139" t="s">
        <v>1397</v>
      </c>
      <c r="D2140" s="139" t="s">
        <v>1398</v>
      </c>
      <c r="E2140" s="139" t="s">
        <v>1428</v>
      </c>
      <c r="F2140" s="139" t="s">
        <v>1400</v>
      </c>
      <c r="G2140" s="140">
        <v>-331910.64</v>
      </c>
      <c r="H2140" s="162">
        <v>17</v>
      </c>
      <c r="J2140" s="149"/>
      <c r="K2140" s="149"/>
    </row>
    <row r="2141" spans="1:11" ht="31.5" hidden="1" x14ac:dyDescent="0.2">
      <c r="A2141" s="139" t="s">
        <v>1118</v>
      </c>
      <c r="B2141" s="139" t="s">
        <v>1298</v>
      </c>
      <c r="C2141" s="139" t="s">
        <v>1397</v>
      </c>
      <c r="D2141" s="139" t="s">
        <v>1442</v>
      </c>
      <c r="E2141" s="139" t="s">
        <v>1428</v>
      </c>
      <c r="F2141" s="139" t="s">
        <v>1400</v>
      </c>
      <c r="G2141" s="140">
        <v>-300000</v>
      </c>
      <c r="H2141" s="162">
        <v>19</v>
      </c>
      <c r="J2141" s="149"/>
      <c r="K2141" s="149"/>
    </row>
    <row r="2142" spans="1:11" ht="31.5" hidden="1" x14ac:dyDescent="0.2">
      <c r="A2142" s="139" t="s">
        <v>1118</v>
      </c>
      <c r="B2142" s="139" t="s">
        <v>1298</v>
      </c>
      <c r="C2142" s="139" t="s">
        <v>1449</v>
      </c>
      <c r="D2142" s="139" t="s">
        <v>1450</v>
      </c>
      <c r="E2142" s="139" t="s">
        <v>1428</v>
      </c>
      <c r="F2142" s="139" t="s">
        <v>1402</v>
      </c>
      <c r="G2142" s="140">
        <v>-20580207.84</v>
      </c>
      <c r="J2142" s="149"/>
      <c r="K2142" s="149"/>
    </row>
    <row r="2143" spans="1:11" ht="31.5" x14ac:dyDescent="0.2">
      <c r="A2143" s="139" t="s">
        <v>1118</v>
      </c>
      <c r="B2143" s="139" t="s">
        <v>1298</v>
      </c>
      <c r="C2143" s="139" t="s">
        <v>1401</v>
      </c>
      <c r="D2143" s="139" t="s">
        <v>1509</v>
      </c>
      <c r="E2143" s="139" t="s">
        <v>1431</v>
      </c>
      <c r="F2143" s="139" t="s">
        <v>1402</v>
      </c>
      <c r="G2143" s="140">
        <v>-79821</v>
      </c>
      <c r="J2143" s="149"/>
      <c r="K2143" s="149"/>
    </row>
    <row r="2144" spans="1:11" ht="31.5" x14ac:dyDescent="0.2">
      <c r="A2144" s="139" t="s">
        <v>1118</v>
      </c>
      <c r="B2144" s="139" t="s">
        <v>1298</v>
      </c>
      <c r="C2144" s="139" t="s">
        <v>1397</v>
      </c>
      <c r="D2144" s="139" t="s">
        <v>1398</v>
      </c>
      <c r="E2144" s="139" t="s">
        <v>1432</v>
      </c>
      <c r="F2144" s="139" t="s">
        <v>1400</v>
      </c>
      <c r="G2144" s="140">
        <v>-459877.22</v>
      </c>
      <c r="H2144" s="162">
        <v>17</v>
      </c>
      <c r="J2144" s="149"/>
      <c r="K2144" s="149"/>
    </row>
    <row r="2145" spans="1:11" ht="31.5" x14ac:dyDescent="0.2">
      <c r="A2145" s="139" t="s">
        <v>1118</v>
      </c>
      <c r="B2145" s="139" t="s">
        <v>1298</v>
      </c>
      <c r="C2145" s="139" t="s">
        <v>1397</v>
      </c>
      <c r="D2145" s="139" t="s">
        <v>1436</v>
      </c>
      <c r="E2145" s="139" t="s">
        <v>1432</v>
      </c>
      <c r="F2145" s="139" t="s">
        <v>1400</v>
      </c>
      <c r="G2145" s="140">
        <v>-2659.19</v>
      </c>
      <c r="H2145" s="162">
        <v>17</v>
      </c>
      <c r="J2145" s="149"/>
      <c r="K2145" s="149"/>
    </row>
    <row r="2146" spans="1:11" ht="31.5" x14ac:dyDescent="0.2">
      <c r="A2146" s="139" t="s">
        <v>1118</v>
      </c>
      <c r="B2146" s="139" t="s">
        <v>1298</v>
      </c>
      <c r="C2146" s="139" t="s">
        <v>1449</v>
      </c>
      <c r="D2146" s="139" t="s">
        <v>1450</v>
      </c>
      <c r="E2146" s="139" t="s">
        <v>1432</v>
      </c>
      <c r="F2146" s="139" t="s">
        <v>1402</v>
      </c>
      <c r="G2146" s="140">
        <v>-267731.55</v>
      </c>
      <c r="J2146" s="149"/>
      <c r="K2146" s="149"/>
    </row>
    <row r="2147" spans="1:11" ht="31.5" x14ac:dyDescent="0.2">
      <c r="A2147" s="139" t="s">
        <v>1118</v>
      </c>
      <c r="B2147" s="139" t="s">
        <v>1298</v>
      </c>
      <c r="C2147" s="139" t="s">
        <v>1449</v>
      </c>
      <c r="D2147" s="139" t="s">
        <v>1457</v>
      </c>
      <c r="E2147" s="139" t="s">
        <v>1432</v>
      </c>
      <c r="F2147" s="139" t="s">
        <v>1402</v>
      </c>
      <c r="G2147" s="140">
        <v>-420206.71</v>
      </c>
      <c r="J2147" s="149"/>
      <c r="K2147" s="149"/>
    </row>
    <row r="2148" spans="1:11" ht="31.5" x14ac:dyDescent="0.2">
      <c r="A2148" s="139" t="s">
        <v>1118</v>
      </c>
      <c r="B2148" s="139" t="s">
        <v>1298</v>
      </c>
      <c r="C2148" s="139" t="s">
        <v>1401</v>
      </c>
      <c r="D2148" s="139" t="s">
        <v>1509</v>
      </c>
      <c r="E2148" s="139" t="s">
        <v>1432</v>
      </c>
      <c r="F2148" s="139" t="s">
        <v>1402</v>
      </c>
      <c r="G2148" s="140">
        <v>-47494.94</v>
      </c>
      <c r="J2148" s="149"/>
      <c r="K2148" s="149"/>
    </row>
    <row r="2149" spans="1:11" ht="31.5" x14ac:dyDescent="0.2">
      <c r="A2149" s="139" t="s">
        <v>1118</v>
      </c>
      <c r="B2149" s="139" t="s">
        <v>1298</v>
      </c>
      <c r="C2149" s="139" t="s">
        <v>1513</v>
      </c>
      <c r="D2149" s="139" t="s">
        <v>1509</v>
      </c>
      <c r="E2149" s="139" t="s">
        <v>1432</v>
      </c>
      <c r="F2149" s="139" t="s">
        <v>1407</v>
      </c>
      <c r="G2149" s="140">
        <v>-1629</v>
      </c>
      <c r="J2149" s="149"/>
      <c r="K2149" s="149"/>
    </row>
    <row r="2150" spans="1:11" ht="31.5" x14ac:dyDescent="0.2">
      <c r="A2150" s="139" t="s">
        <v>1118</v>
      </c>
      <c r="B2150" s="139" t="s">
        <v>1298</v>
      </c>
      <c r="C2150" s="139" t="s">
        <v>1401</v>
      </c>
      <c r="D2150" s="139" t="s">
        <v>1499</v>
      </c>
      <c r="E2150" s="139" t="s">
        <v>1432</v>
      </c>
      <c r="F2150" s="139" t="s">
        <v>1402</v>
      </c>
      <c r="G2150" s="140">
        <v>-32000</v>
      </c>
      <c r="J2150" s="149"/>
      <c r="K2150" s="149"/>
    </row>
    <row r="2151" spans="1:11" ht="31.5" x14ac:dyDescent="0.2">
      <c r="A2151" s="139" t="s">
        <v>1118</v>
      </c>
      <c r="B2151" s="139" t="s">
        <v>1298</v>
      </c>
      <c r="C2151" s="139" t="s">
        <v>1397</v>
      </c>
      <c r="D2151" s="139" t="s">
        <v>1398</v>
      </c>
      <c r="E2151" s="139" t="s">
        <v>1473</v>
      </c>
      <c r="F2151" s="139" t="s">
        <v>1400</v>
      </c>
      <c r="G2151" s="140">
        <v>-311300</v>
      </c>
      <c r="H2151" s="162">
        <v>17</v>
      </c>
      <c r="J2151" s="149"/>
      <c r="K2151" s="149"/>
    </row>
    <row r="2152" spans="1:11" ht="31.5" x14ac:dyDescent="0.2">
      <c r="A2152" s="139" t="s">
        <v>1118</v>
      </c>
      <c r="B2152" s="139" t="s">
        <v>1298</v>
      </c>
      <c r="C2152" s="139" t="s">
        <v>1397</v>
      </c>
      <c r="D2152" s="139" t="s">
        <v>1398</v>
      </c>
      <c r="E2152" s="139" t="s">
        <v>1434</v>
      </c>
      <c r="F2152" s="139" t="s">
        <v>1400</v>
      </c>
      <c r="G2152" s="140">
        <v>-198</v>
      </c>
      <c r="H2152" s="162">
        <v>17</v>
      </c>
      <c r="J2152" s="149"/>
      <c r="K2152" s="149"/>
    </row>
    <row r="2153" spans="1:11" ht="31.5" x14ac:dyDescent="0.2">
      <c r="A2153" s="139" t="s">
        <v>1118</v>
      </c>
      <c r="B2153" s="139" t="s">
        <v>1298</v>
      </c>
      <c r="C2153" s="139" t="s">
        <v>1401</v>
      </c>
      <c r="D2153" s="139" t="s">
        <v>1456</v>
      </c>
      <c r="E2153" s="139" t="s">
        <v>1434</v>
      </c>
      <c r="F2153" s="139" t="s">
        <v>1402</v>
      </c>
      <c r="G2153" s="140">
        <v>-4178</v>
      </c>
      <c r="J2153" s="149"/>
      <c r="K2153" s="149"/>
    </row>
    <row r="2154" spans="1:11" ht="31.5" x14ac:dyDescent="0.2">
      <c r="A2154" s="139" t="s">
        <v>1118</v>
      </c>
      <c r="B2154" s="139" t="s">
        <v>1298</v>
      </c>
      <c r="C2154" s="139" t="s">
        <v>1449</v>
      </c>
      <c r="D2154" s="139" t="s">
        <v>1450</v>
      </c>
      <c r="E2154" s="139" t="s">
        <v>1434</v>
      </c>
      <c r="F2154" s="139" t="s">
        <v>1402</v>
      </c>
      <c r="G2154" s="140">
        <v>-116387.4</v>
      </c>
      <c r="J2154" s="149"/>
      <c r="K2154" s="149"/>
    </row>
    <row r="2155" spans="1:11" hidden="1" x14ac:dyDescent="0.2">
      <c r="A2155" s="139" t="s">
        <v>196</v>
      </c>
      <c r="B2155" s="139" t="s">
        <v>1338</v>
      </c>
      <c r="C2155" s="139" t="s">
        <v>1397</v>
      </c>
      <c r="D2155" s="139" t="s">
        <v>1398</v>
      </c>
      <c r="E2155" s="139" t="s">
        <v>1399</v>
      </c>
      <c r="F2155" s="139" t="s">
        <v>1400</v>
      </c>
      <c r="G2155" s="140">
        <v>-608484.71</v>
      </c>
      <c r="H2155" s="162">
        <v>17</v>
      </c>
      <c r="J2155" s="149"/>
      <c r="K2155" s="149"/>
    </row>
    <row r="2156" spans="1:11" hidden="1" x14ac:dyDescent="0.2">
      <c r="A2156" s="139" t="s">
        <v>196</v>
      </c>
      <c r="B2156" s="139" t="s">
        <v>1338</v>
      </c>
      <c r="C2156" s="139" t="s">
        <v>1460</v>
      </c>
      <c r="D2156" s="139" t="s">
        <v>1461</v>
      </c>
      <c r="E2156" s="139" t="s">
        <v>1399</v>
      </c>
      <c r="F2156" s="139" t="s">
        <v>1407</v>
      </c>
      <c r="G2156" s="140">
        <v>-62260.93</v>
      </c>
      <c r="J2156" s="149"/>
      <c r="K2156" s="149"/>
    </row>
    <row r="2157" spans="1:11" hidden="1" x14ac:dyDescent="0.2">
      <c r="A2157" s="139" t="s">
        <v>196</v>
      </c>
      <c r="B2157" s="139" t="s">
        <v>1338</v>
      </c>
      <c r="C2157" s="139" t="s">
        <v>1453</v>
      </c>
      <c r="D2157" s="139" t="s">
        <v>1454</v>
      </c>
      <c r="E2157" s="139" t="s">
        <v>1399</v>
      </c>
      <c r="F2157" s="139" t="s">
        <v>1407</v>
      </c>
      <c r="G2157" s="140">
        <v>-381902.93</v>
      </c>
      <c r="J2157" s="149"/>
      <c r="K2157" s="149"/>
    </row>
    <row r="2158" spans="1:11" hidden="1" x14ac:dyDescent="0.2">
      <c r="A2158" s="139" t="s">
        <v>196</v>
      </c>
      <c r="B2158" s="139" t="s">
        <v>1338</v>
      </c>
      <c r="C2158" s="139" t="s">
        <v>1451</v>
      </c>
      <c r="D2158" s="139" t="s">
        <v>1462</v>
      </c>
      <c r="E2158" s="139" t="s">
        <v>1399</v>
      </c>
      <c r="F2158" s="139" t="s">
        <v>1402</v>
      </c>
      <c r="G2158" s="140">
        <v>-11707.68</v>
      </c>
      <c r="J2158" s="149"/>
      <c r="K2158" s="149"/>
    </row>
    <row r="2159" spans="1:11" hidden="1" x14ac:dyDescent="0.2">
      <c r="A2159" s="139" t="s">
        <v>196</v>
      </c>
      <c r="B2159" s="139" t="s">
        <v>1338</v>
      </c>
      <c r="C2159" s="139" t="s">
        <v>1449</v>
      </c>
      <c r="D2159" s="139" t="s">
        <v>1462</v>
      </c>
      <c r="E2159" s="139" t="s">
        <v>1399</v>
      </c>
      <c r="F2159" s="139" t="s">
        <v>1402</v>
      </c>
      <c r="G2159" s="140">
        <v>-48974657.009999998</v>
      </c>
      <c r="J2159" s="149"/>
      <c r="K2159" s="149"/>
    </row>
    <row r="2160" spans="1:11" hidden="1" x14ac:dyDescent="0.2">
      <c r="A2160" s="139" t="s">
        <v>196</v>
      </c>
      <c r="B2160" s="139" t="s">
        <v>1338</v>
      </c>
      <c r="C2160" s="139" t="s">
        <v>1449</v>
      </c>
      <c r="D2160" s="139" t="s">
        <v>1450</v>
      </c>
      <c r="E2160" s="139" t="s">
        <v>1399</v>
      </c>
      <c r="F2160" s="139" t="s">
        <v>1402</v>
      </c>
      <c r="G2160" s="140">
        <v>-160535394.30000001</v>
      </c>
      <c r="J2160" s="149"/>
      <c r="K2160" s="149"/>
    </row>
    <row r="2161" spans="1:11" hidden="1" x14ac:dyDescent="0.2">
      <c r="A2161" s="139" t="s">
        <v>196</v>
      </c>
      <c r="B2161" s="139" t="s">
        <v>1338</v>
      </c>
      <c r="C2161" s="139" t="s">
        <v>1401</v>
      </c>
      <c r="D2161" s="139" t="s">
        <v>1514</v>
      </c>
      <c r="E2161" s="139" t="s">
        <v>1399</v>
      </c>
      <c r="F2161" s="139" t="s">
        <v>1402</v>
      </c>
      <c r="G2161" s="140">
        <v>-1296533.08</v>
      </c>
      <c r="J2161" s="149"/>
      <c r="K2161" s="149"/>
    </row>
    <row r="2162" spans="1:11" hidden="1" x14ac:dyDescent="0.2">
      <c r="A2162" s="139" t="s">
        <v>196</v>
      </c>
      <c r="B2162" s="139" t="s">
        <v>1338</v>
      </c>
      <c r="C2162" s="139" t="s">
        <v>1401</v>
      </c>
      <c r="D2162" s="139" t="s">
        <v>1509</v>
      </c>
      <c r="E2162" s="139" t="s">
        <v>1399</v>
      </c>
      <c r="F2162" s="139" t="s">
        <v>1402</v>
      </c>
      <c r="G2162" s="140">
        <v>-806050.35</v>
      </c>
      <c r="J2162" s="149"/>
      <c r="K2162" s="149"/>
    </row>
    <row r="2163" spans="1:11" hidden="1" x14ac:dyDescent="0.2">
      <c r="A2163" s="139" t="s">
        <v>196</v>
      </c>
      <c r="B2163" s="139" t="s">
        <v>1338</v>
      </c>
      <c r="C2163" s="139" t="s">
        <v>1452</v>
      </c>
      <c r="D2163" s="139" t="s">
        <v>1510</v>
      </c>
      <c r="E2163" s="139" t="s">
        <v>1399</v>
      </c>
      <c r="F2163" s="139" t="s">
        <v>1407</v>
      </c>
      <c r="G2163" s="140">
        <v>-7854456.2300000004</v>
      </c>
      <c r="J2163" s="149"/>
      <c r="K2163" s="149"/>
    </row>
    <row r="2164" spans="1:11" hidden="1" x14ac:dyDescent="0.2">
      <c r="A2164" s="139" t="s">
        <v>196</v>
      </c>
      <c r="B2164" s="139" t="s">
        <v>1338</v>
      </c>
      <c r="C2164" s="139" t="s">
        <v>1511</v>
      </c>
      <c r="D2164" s="139" t="s">
        <v>1512</v>
      </c>
      <c r="E2164" s="139" t="s">
        <v>1399</v>
      </c>
      <c r="F2164" s="139" t="s">
        <v>1407</v>
      </c>
      <c r="G2164" s="140">
        <v>-37525.47</v>
      </c>
      <c r="J2164" s="149"/>
      <c r="K2164" s="149"/>
    </row>
    <row r="2165" spans="1:11" hidden="1" x14ac:dyDescent="0.2">
      <c r="A2165" s="139" t="s">
        <v>201</v>
      </c>
      <c r="B2165" s="139" t="s">
        <v>1338</v>
      </c>
      <c r="C2165" s="139" t="s">
        <v>1397</v>
      </c>
      <c r="D2165" s="139" t="s">
        <v>1398</v>
      </c>
      <c r="E2165" s="139" t="s">
        <v>1408</v>
      </c>
      <c r="F2165" s="139" t="s">
        <v>1400</v>
      </c>
      <c r="G2165" s="140">
        <v>-183160.53</v>
      </c>
      <c r="H2165" s="162">
        <v>17</v>
      </c>
      <c r="J2165" s="149"/>
      <c r="K2165" s="149"/>
    </row>
    <row r="2166" spans="1:11" hidden="1" x14ac:dyDescent="0.2">
      <c r="A2166" s="139" t="s">
        <v>201</v>
      </c>
      <c r="B2166" s="139" t="s">
        <v>1338</v>
      </c>
      <c r="C2166" s="139" t="s">
        <v>1460</v>
      </c>
      <c r="D2166" s="139" t="s">
        <v>1461</v>
      </c>
      <c r="E2166" s="139" t="s">
        <v>1408</v>
      </c>
      <c r="F2166" s="139" t="s">
        <v>1407</v>
      </c>
      <c r="G2166" s="140">
        <v>-18853.09</v>
      </c>
      <c r="J2166" s="149"/>
      <c r="K2166" s="149"/>
    </row>
    <row r="2167" spans="1:11" hidden="1" x14ac:dyDescent="0.2">
      <c r="A2167" s="139" t="s">
        <v>201</v>
      </c>
      <c r="B2167" s="139" t="s">
        <v>1338</v>
      </c>
      <c r="C2167" s="139" t="s">
        <v>1453</v>
      </c>
      <c r="D2167" s="139" t="s">
        <v>1454</v>
      </c>
      <c r="E2167" s="139" t="s">
        <v>1408</v>
      </c>
      <c r="F2167" s="139" t="s">
        <v>1407</v>
      </c>
      <c r="G2167" s="140">
        <v>-114593.22</v>
      </c>
      <c r="J2167" s="149"/>
      <c r="K2167" s="149"/>
    </row>
    <row r="2168" spans="1:11" hidden="1" x14ac:dyDescent="0.2">
      <c r="A2168" s="139" t="s">
        <v>201</v>
      </c>
      <c r="B2168" s="139" t="s">
        <v>1338</v>
      </c>
      <c r="C2168" s="139" t="s">
        <v>1449</v>
      </c>
      <c r="D2168" s="139" t="s">
        <v>1462</v>
      </c>
      <c r="E2168" s="139" t="s">
        <v>1408</v>
      </c>
      <c r="F2168" s="139" t="s">
        <v>1402</v>
      </c>
      <c r="G2168" s="140">
        <v>-14699547.199999999</v>
      </c>
      <c r="J2168" s="149"/>
      <c r="K2168" s="149"/>
    </row>
    <row r="2169" spans="1:11" hidden="1" x14ac:dyDescent="0.2">
      <c r="A2169" s="139" t="s">
        <v>201</v>
      </c>
      <c r="B2169" s="139" t="s">
        <v>1338</v>
      </c>
      <c r="C2169" s="139" t="s">
        <v>1449</v>
      </c>
      <c r="D2169" s="139" t="s">
        <v>1450</v>
      </c>
      <c r="E2169" s="139" t="s">
        <v>1408</v>
      </c>
      <c r="F2169" s="139" t="s">
        <v>1402</v>
      </c>
      <c r="G2169" s="140">
        <v>-48148049.840000004</v>
      </c>
      <c r="J2169" s="149"/>
      <c r="K2169" s="149"/>
    </row>
    <row r="2170" spans="1:11" hidden="1" x14ac:dyDescent="0.2">
      <c r="A2170" s="139" t="s">
        <v>201</v>
      </c>
      <c r="B2170" s="139" t="s">
        <v>1338</v>
      </c>
      <c r="C2170" s="139" t="s">
        <v>1401</v>
      </c>
      <c r="D2170" s="139" t="s">
        <v>1514</v>
      </c>
      <c r="E2170" s="139" t="s">
        <v>1408</v>
      </c>
      <c r="F2170" s="139" t="s">
        <v>1402</v>
      </c>
      <c r="G2170" s="140">
        <v>-475884.1</v>
      </c>
      <c r="J2170" s="149"/>
      <c r="K2170" s="149"/>
    </row>
    <row r="2171" spans="1:11" hidden="1" x14ac:dyDescent="0.2">
      <c r="A2171" s="139" t="s">
        <v>201</v>
      </c>
      <c r="B2171" s="139" t="s">
        <v>1338</v>
      </c>
      <c r="C2171" s="139" t="s">
        <v>1401</v>
      </c>
      <c r="D2171" s="139" t="s">
        <v>1509</v>
      </c>
      <c r="E2171" s="139" t="s">
        <v>1408</v>
      </c>
      <c r="F2171" s="139" t="s">
        <v>1402</v>
      </c>
      <c r="G2171" s="140">
        <v>-516108.89</v>
      </c>
      <c r="J2171" s="149"/>
      <c r="K2171" s="149"/>
    </row>
    <row r="2172" spans="1:11" hidden="1" x14ac:dyDescent="0.2">
      <c r="A2172" s="139" t="s">
        <v>201</v>
      </c>
      <c r="B2172" s="139" t="s">
        <v>1338</v>
      </c>
      <c r="C2172" s="139" t="s">
        <v>1452</v>
      </c>
      <c r="D2172" s="139" t="s">
        <v>1510</v>
      </c>
      <c r="E2172" s="139" t="s">
        <v>1408</v>
      </c>
      <c r="F2172" s="139" t="s">
        <v>1407</v>
      </c>
      <c r="G2172" s="140">
        <v>-2365543.48</v>
      </c>
      <c r="J2172" s="149"/>
      <c r="K2172" s="149"/>
    </row>
    <row r="2173" spans="1:11" hidden="1" x14ac:dyDescent="0.2">
      <c r="A2173" s="139" t="s">
        <v>201</v>
      </c>
      <c r="B2173" s="139" t="s">
        <v>1338</v>
      </c>
      <c r="C2173" s="139" t="s">
        <v>1511</v>
      </c>
      <c r="D2173" s="139" t="s">
        <v>1512</v>
      </c>
      <c r="E2173" s="139" t="s">
        <v>1408</v>
      </c>
      <c r="F2173" s="139" t="s">
        <v>1407</v>
      </c>
      <c r="G2173" s="140">
        <v>-11310.67</v>
      </c>
      <c r="J2173" s="149"/>
      <c r="K2173" s="149"/>
    </row>
    <row r="2174" spans="1:11" hidden="1" x14ac:dyDescent="0.2">
      <c r="A2174" s="139" t="s">
        <v>196</v>
      </c>
      <c r="B2174" s="139" t="s">
        <v>1338</v>
      </c>
      <c r="C2174" s="139" t="s">
        <v>1401</v>
      </c>
      <c r="D2174" s="139" t="s">
        <v>1514</v>
      </c>
      <c r="E2174" s="139" t="s">
        <v>1409</v>
      </c>
      <c r="F2174" s="139" t="s">
        <v>1402</v>
      </c>
      <c r="G2174" s="140">
        <v>-939461.86</v>
      </c>
      <c r="J2174" s="149"/>
      <c r="K2174" s="149"/>
    </row>
    <row r="2175" spans="1:11" hidden="1" x14ac:dyDescent="0.2">
      <c r="A2175" s="139" t="s">
        <v>196</v>
      </c>
      <c r="B2175" s="139" t="s">
        <v>1338</v>
      </c>
      <c r="C2175" s="139" t="s">
        <v>1403</v>
      </c>
      <c r="D2175" s="139" t="s">
        <v>1514</v>
      </c>
      <c r="E2175" s="139" t="s">
        <v>1409</v>
      </c>
      <c r="F2175" s="139" t="s">
        <v>1402</v>
      </c>
      <c r="G2175" s="140">
        <v>-547847.13</v>
      </c>
      <c r="J2175" s="149"/>
      <c r="K2175" s="149"/>
    </row>
    <row r="2176" spans="1:11" hidden="1" x14ac:dyDescent="0.2">
      <c r="A2176" s="139" t="s">
        <v>196</v>
      </c>
      <c r="B2176" s="139" t="s">
        <v>1338</v>
      </c>
      <c r="C2176" s="139" t="s">
        <v>1401</v>
      </c>
      <c r="D2176" s="139" t="s">
        <v>1509</v>
      </c>
      <c r="E2176" s="139" t="s">
        <v>1409</v>
      </c>
      <c r="F2176" s="139" t="s">
        <v>1402</v>
      </c>
      <c r="G2176" s="140">
        <v>-2235813.52</v>
      </c>
      <c r="J2176" s="149"/>
      <c r="K2176" s="149"/>
    </row>
    <row r="2177" spans="1:11" hidden="1" x14ac:dyDescent="0.2">
      <c r="A2177" s="139" t="s">
        <v>196</v>
      </c>
      <c r="B2177" s="139" t="s">
        <v>1338</v>
      </c>
      <c r="C2177" s="139" t="s">
        <v>1403</v>
      </c>
      <c r="D2177" s="139" t="s">
        <v>1509</v>
      </c>
      <c r="E2177" s="139" t="s">
        <v>1409</v>
      </c>
      <c r="F2177" s="139" t="s">
        <v>1402</v>
      </c>
      <c r="G2177" s="140">
        <v>-277407.81</v>
      </c>
      <c r="J2177" s="149"/>
      <c r="K2177" s="149"/>
    </row>
    <row r="2178" spans="1:11" hidden="1" x14ac:dyDescent="0.2">
      <c r="A2178" s="139" t="s">
        <v>1112</v>
      </c>
      <c r="B2178" s="139" t="s">
        <v>1338</v>
      </c>
      <c r="C2178" s="139" t="s">
        <v>1397</v>
      </c>
      <c r="D2178" s="139" t="s">
        <v>1398</v>
      </c>
      <c r="E2178" s="139" t="s">
        <v>1410</v>
      </c>
      <c r="F2178" s="139" t="s">
        <v>1400</v>
      </c>
      <c r="G2178" s="140">
        <v>-92510.52</v>
      </c>
      <c r="H2178" s="162">
        <v>17</v>
      </c>
      <c r="J2178" s="149"/>
      <c r="K2178" s="149"/>
    </row>
    <row r="2179" spans="1:11" hidden="1" x14ac:dyDescent="0.2">
      <c r="A2179" s="139" t="s">
        <v>1112</v>
      </c>
      <c r="B2179" s="139" t="s">
        <v>1338</v>
      </c>
      <c r="C2179" s="139" t="s">
        <v>1401</v>
      </c>
      <c r="D2179" s="139" t="s">
        <v>1514</v>
      </c>
      <c r="E2179" s="139" t="s">
        <v>1410</v>
      </c>
      <c r="F2179" s="139" t="s">
        <v>1402</v>
      </c>
      <c r="G2179" s="140">
        <v>-51804.63</v>
      </c>
      <c r="J2179" s="149"/>
      <c r="K2179" s="149"/>
    </row>
    <row r="2180" spans="1:11" hidden="1" x14ac:dyDescent="0.2">
      <c r="A2180" s="139" t="s">
        <v>1112</v>
      </c>
      <c r="B2180" s="139" t="s">
        <v>1338</v>
      </c>
      <c r="C2180" s="139" t="s">
        <v>1401</v>
      </c>
      <c r="D2180" s="139" t="s">
        <v>1509</v>
      </c>
      <c r="E2180" s="139" t="s">
        <v>1410</v>
      </c>
      <c r="F2180" s="139" t="s">
        <v>1402</v>
      </c>
      <c r="G2180" s="140">
        <v>-58539.73</v>
      </c>
      <c r="J2180" s="149"/>
      <c r="K2180" s="149"/>
    </row>
    <row r="2181" spans="1:11" hidden="1" x14ac:dyDescent="0.2">
      <c r="A2181" s="139" t="s">
        <v>1114</v>
      </c>
      <c r="B2181" s="139" t="s">
        <v>1338</v>
      </c>
      <c r="C2181" s="139" t="s">
        <v>1397</v>
      </c>
      <c r="D2181" s="139" t="s">
        <v>1398</v>
      </c>
      <c r="E2181" s="139" t="s">
        <v>1411</v>
      </c>
      <c r="F2181" s="139" t="s">
        <v>1400</v>
      </c>
      <c r="G2181" s="140">
        <v>-2065.9699999999998</v>
      </c>
      <c r="H2181" s="162">
        <v>17</v>
      </c>
      <c r="J2181" s="149"/>
      <c r="K2181" s="149"/>
    </row>
    <row r="2182" spans="1:11" hidden="1" x14ac:dyDescent="0.2">
      <c r="A2182" s="139" t="s">
        <v>1114</v>
      </c>
      <c r="B2182" s="139" t="s">
        <v>1338</v>
      </c>
      <c r="C2182" s="139" t="s">
        <v>1397</v>
      </c>
      <c r="D2182" s="139" t="s">
        <v>1412</v>
      </c>
      <c r="E2182" s="139" t="s">
        <v>1411</v>
      </c>
      <c r="F2182" s="139" t="s">
        <v>1400</v>
      </c>
      <c r="G2182" s="140">
        <v>-5000</v>
      </c>
      <c r="H2182" s="162">
        <v>17</v>
      </c>
      <c r="J2182" s="149"/>
      <c r="K2182" s="149"/>
    </row>
    <row r="2183" spans="1:11" hidden="1" x14ac:dyDescent="0.2">
      <c r="A2183" s="139" t="s">
        <v>1114</v>
      </c>
      <c r="B2183" s="139" t="s">
        <v>1338</v>
      </c>
      <c r="C2183" s="139" t="s">
        <v>1401</v>
      </c>
      <c r="D2183" s="139" t="s">
        <v>1514</v>
      </c>
      <c r="E2183" s="139" t="s">
        <v>1411</v>
      </c>
      <c r="F2183" s="139" t="s">
        <v>1402</v>
      </c>
      <c r="G2183" s="140">
        <v>-5796972.4400000004</v>
      </c>
      <c r="J2183" s="149"/>
      <c r="K2183" s="149"/>
    </row>
    <row r="2184" spans="1:11" hidden="1" x14ac:dyDescent="0.2">
      <c r="A2184" s="139" t="s">
        <v>1114</v>
      </c>
      <c r="B2184" s="139" t="s">
        <v>1338</v>
      </c>
      <c r="C2184" s="139" t="s">
        <v>1403</v>
      </c>
      <c r="D2184" s="139" t="s">
        <v>1514</v>
      </c>
      <c r="E2184" s="139" t="s">
        <v>1411</v>
      </c>
      <c r="F2184" s="139" t="s">
        <v>1402</v>
      </c>
      <c r="G2184" s="140">
        <v>-276419.11</v>
      </c>
      <c r="J2184" s="149"/>
      <c r="K2184" s="149"/>
    </row>
    <row r="2185" spans="1:11" hidden="1" x14ac:dyDescent="0.2">
      <c r="A2185" s="139" t="s">
        <v>1114</v>
      </c>
      <c r="B2185" s="139" t="s">
        <v>1338</v>
      </c>
      <c r="C2185" s="139" t="s">
        <v>1401</v>
      </c>
      <c r="D2185" s="139" t="s">
        <v>1509</v>
      </c>
      <c r="E2185" s="139" t="s">
        <v>1411</v>
      </c>
      <c r="F2185" s="139" t="s">
        <v>1402</v>
      </c>
      <c r="G2185" s="140">
        <v>-6776059.5099999998</v>
      </c>
      <c r="J2185" s="149"/>
      <c r="K2185" s="149"/>
    </row>
    <row r="2186" spans="1:11" hidden="1" x14ac:dyDescent="0.2">
      <c r="A2186" s="139" t="s">
        <v>1114</v>
      </c>
      <c r="B2186" s="139" t="s">
        <v>1338</v>
      </c>
      <c r="C2186" s="139" t="s">
        <v>1403</v>
      </c>
      <c r="D2186" s="139" t="s">
        <v>1509</v>
      </c>
      <c r="E2186" s="139" t="s">
        <v>1411</v>
      </c>
      <c r="F2186" s="139" t="s">
        <v>1402</v>
      </c>
      <c r="G2186" s="140">
        <v>-110634.4</v>
      </c>
      <c r="J2186" s="149"/>
      <c r="K2186" s="149"/>
    </row>
    <row r="2187" spans="1:11" hidden="1" x14ac:dyDescent="0.2">
      <c r="A2187" s="139" t="s">
        <v>1116</v>
      </c>
      <c r="B2187" s="139" t="s">
        <v>1338</v>
      </c>
      <c r="C2187" s="139" t="s">
        <v>1397</v>
      </c>
      <c r="D2187" s="139" t="s">
        <v>1398</v>
      </c>
      <c r="E2187" s="139" t="s">
        <v>1414</v>
      </c>
      <c r="F2187" s="139" t="s">
        <v>1400</v>
      </c>
      <c r="G2187" s="140">
        <v>-132150</v>
      </c>
      <c r="H2187" s="162">
        <v>17</v>
      </c>
      <c r="J2187" s="149"/>
      <c r="K2187" s="149"/>
    </row>
    <row r="2188" spans="1:11" hidden="1" x14ac:dyDescent="0.2">
      <c r="A2188" s="139" t="s">
        <v>1116</v>
      </c>
      <c r="B2188" s="139" t="s">
        <v>1338</v>
      </c>
      <c r="C2188" s="139" t="s">
        <v>1401</v>
      </c>
      <c r="D2188" s="139" t="s">
        <v>1514</v>
      </c>
      <c r="E2188" s="139" t="s">
        <v>1414</v>
      </c>
      <c r="F2188" s="139" t="s">
        <v>1402</v>
      </c>
      <c r="G2188" s="140">
        <v>-1488836.6</v>
      </c>
      <c r="J2188" s="149"/>
      <c r="K2188" s="149"/>
    </row>
    <row r="2189" spans="1:11" hidden="1" x14ac:dyDescent="0.2">
      <c r="A2189" s="139" t="s">
        <v>1116</v>
      </c>
      <c r="B2189" s="139" t="s">
        <v>1338</v>
      </c>
      <c r="C2189" s="139" t="s">
        <v>1401</v>
      </c>
      <c r="D2189" s="139" t="s">
        <v>1509</v>
      </c>
      <c r="E2189" s="139" t="s">
        <v>1414</v>
      </c>
      <c r="F2189" s="139" t="s">
        <v>1402</v>
      </c>
      <c r="G2189" s="140">
        <v>-1372885.32</v>
      </c>
      <c r="J2189" s="149"/>
      <c r="K2189" s="149"/>
    </row>
    <row r="2190" spans="1:11" hidden="1" x14ac:dyDescent="0.2">
      <c r="A2190" s="139" t="s">
        <v>1117</v>
      </c>
      <c r="B2190" s="139" t="s">
        <v>1338</v>
      </c>
      <c r="C2190" s="139" t="s">
        <v>1397</v>
      </c>
      <c r="D2190" s="139" t="s">
        <v>1398</v>
      </c>
      <c r="E2190" s="139" t="s">
        <v>1415</v>
      </c>
      <c r="F2190" s="139" t="s">
        <v>1400</v>
      </c>
      <c r="G2190" s="140">
        <v>-178990.58</v>
      </c>
      <c r="H2190" s="162">
        <v>17</v>
      </c>
      <c r="J2190" s="149"/>
      <c r="K2190" s="149"/>
    </row>
    <row r="2191" spans="1:11" hidden="1" x14ac:dyDescent="0.2">
      <c r="A2191" s="139" t="s">
        <v>1117</v>
      </c>
      <c r="B2191" s="139" t="s">
        <v>1338</v>
      </c>
      <c r="C2191" s="139" t="s">
        <v>1397</v>
      </c>
      <c r="D2191" s="139" t="s">
        <v>1463</v>
      </c>
      <c r="E2191" s="139" t="s">
        <v>1415</v>
      </c>
      <c r="F2191" s="139" t="s">
        <v>1400</v>
      </c>
      <c r="G2191" s="140">
        <v>-7964</v>
      </c>
      <c r="H2191" s="162">
        <v>17</v>
      </c>
      <c r="J2191" s="149"/>
      <c r="K2191" s="149"/>
    </row>
    <row r="2192" spans="1:11" hidden="1" x14ac:dyDescent="0.2">
      <c r="A2192" s="139" t="s">
        <v>1117</v>
      </c>
      <c r="B2192" s="139" t="s">
        <v>1338</v>
      </c>
      <c r="C2192" s="139" t="s">
        <v>1416</v>
      </c>
      <c r="D2192" s="139" t="s">
        <v>1417</v>
      </c>
      <c r="E2192" s="139" t="s">
        <v>1415</v>
      </c>
      <c r="F2192" s="139" t="s">
        <v>1402</v>
      </c>
      <c r="G2192" s="140">
        <v>-1331950.3600000001</v>
      </c>
      <c r="J2192" s="149"/>
      <c r="K2192" s="149"/>
    </row>
    <row r="2193" spans="1:11" hidden="1" x14ac:dyDescent="0.2">
      <c r="A2193" s="139" t="s">
        <v>1117</v>
      </c>
      <c r="B2193" s="139" t="s">
        <v>1338</v>
      </c>
      <c r="C2193" s="139" t="s">
        <v>1401</v>
      </c>
      <c r="D2193" s="139" t="s">
        <v>1418</v>
      </c>
      <c r="E2193" s="139" t="s">
        <v>1415</v>
      </c>
      <c r="F2193" s="139" t="s">
        <v>1402</v>
      </c>
      <c r="G2193" s="140">
        <v>-887966.9</v>
      </c>
      <c r="J2193" s="149"/>
      <c r="K2193" s="149"/>
    </row>
    <row r="2194" spans="1:11" hidden="1" x14ac:dyDescent="0.2">
      <c r="A2194" s="139" t="s">
        <v>1117</v>
      </c>
      <c r="B2194" s="139" t="s">
        <v>1338</v>
      </c>
      <c r="C2194" s="139" t="s">
        <v>1449</v>
      </c>
      <c r="D2194" s="139" t="s">
        <v>1450</v>
      </c>
      <c r="E2194" s="139" t="s">
        <v>1415</v>
      </c>
      <c r="F2194" s="139" t="s">
        <v>1402</v>
      </c>
      <c r="G2194" s="140">
        <v>-170443.95</v>
      </c>
      <c r="J2194" s="149"/>
      <c r="K2194" s="149"/>
    </row>
    <row r="2195" spans="1:11" hidden="1" x14ac:dyDescent="0.2">
      <c r="A2195" s="139" t="s">
        <v>1117</v>
      </c>
      <c r="B2195" s="139" t="s">
        <v>1338</v>
      </c>
      <c r="C2195" s="139" t="s">
        <v>1449</v>
      </c>
      <c r="D2195" s="139" t="s">
        <v>1457</v>
      </c>
      <c r="E2195" s="139" t="s">
        <v>1415</v>
      </c>
      <c r="F2195" s="139" t="s">
        <v>1402</v>
      </c>
      <c r="G2195" s="140">
        <v>-29793.29</v>
      </c>
      <c r="J2195" s="149"/>
      <c r="K2195" s="149"/>
    </row>
    <row r="2196" spans="1:11" hidden="1" x14ac:dyDescent="0.2">
      <c r="A2196" s="139" t="s">
        <v>1117</v>
      </c>
      <c r="B2196" s="139" t="s">
        <v>1338</v>
      </c>
      <c r="C2196" s="139" t="s">
        <v>1401</v>
      </c>
      <c r="D2196" s="139" t="s">
        <v>1514</v>
      </c>
      <c r="E2196" s="139" t="s">
        <v>1415</v>
      </c>
      <c r="F2196" s="139" t="s">
        <v>1402</v>
      </c>
      <c r="G2196" s="140">
        <v>-1362540.4</v>
      </c>
      <c r="J2196" s="149"/>
      <c r="K2196" s="149"/>
    </row>
    <row r="2197" spans="1:11" hidden="1" x14ac:dyDescent="0.2">
      <c r="A2197" s="139" t="s">
        <v>1117</v>
      </c>
      <c r="B2197" s="139" t="s">
        <v>1338</v>
      </c>
      <c r="C2197" s="139" t="s">
        <v>1501</v>
      </c>
      <c r="D2197" s="139" t="s">
        <v>1514</v>
      </c>
      <c r="E2197" s="139" t="s">
        <v>1415</v>
      </c>
      <c r="F2197" s="139" t="s">
        <v>1407</v>
      </c>
      <c r="G2197" s="140">
        <v>-20000</v>
      </c>
      <c r="J2197" s="149"/>
      <c r="K2197" s="149"/>
    </row>
    <row r="2198" spans="1:11" hidden="1" x14ac:dyDescent="0.2">
      <c r="A2198" s="139" t="s">
        <v>1117</v>
      </c>
      <c r="B2198" s="139" t="s">
        <v>1338</v>
      </c>
      <c r="C2198" s="139" t="s">
        <v>1401</v>
      </c>
      <c r="D2198" s="139" t="s">
        <v>1509</v>
      </c>
      <c r="E2198" s="139" t="s">
        <v>1415</v>
      </c>
      <c r="F2198" s="139" t="s">
        <v>1402</v>
      </c>
      <c r="G2198" s="140">
        <v>-2662625.08</v>
      </c>
      <c r="J2198" s="149"/>
      <c r="K2198" s="149"/>
    </row>
    <row r="2199" spans="1:11" hidden="1" x14ac:dyDescent="0.2">
      <c r="A2199" s="139" t="s">
        <v>1117</v>
      </c>
      <c r="B2199" s="139" t="s">
        <v>1338</v>
      </c>
      <c r="C2199" s="139" t="s">
        <v>1501</v>
      </c>
      <c r="D2199" s="139" t="s">
        <v>1509</v>
      </c>
      <c r="E2199" s="139" t="s">
        <v>1415</v>
      </c>
      <c r="F2199" s="139" t="s">
        <v>1407</v>
      </c>
      <c r="G2199" s="140">
        <v>-20000</v>
      </c>
      <c r="J2199" s="149"/>
      <c r="K2199" s="149"/>
    </row>
    <row r="2200" spans="1:11" hidden="1" x14ac:dyDescent="0.2">
      <c r="A2200" s="139" t="s">
        <v>1117</v>
      </c>
      <c r="B2200" s="139" t="s">
        <v>1338</v>
      </c>
      <c r="C2200" s="139" t="s">
        <v>1401</v>
      </c>
      <c r="D2200" s="139" t="s">
        <v>1499</v>
      </c>
      <c r="E2200" s="139" t="s">
        <v>1415</v>
      </c>
      <c r="F2200" s="139" t="s">
        <v>1402</v>
      </c>
      <c r="G2200" s="140">
        <v>-73195</v>
      </c>
      <c r="J2200" s="149"/>
      <c r="K2200" s="149"/>
    </row>
    <row r="2201" spans="1:11" hidden="1" x14ac:dyDescent="0.2">
      <c r="A2201" s="139" t="s">
        <v>1117</v>
      </c>
      <c r="B2201" s="139" t="s">
        <v>1338</v>
      </c>
      <c r="C2201" s="139" t="s">
        <v>1401</v>
      </c>
      <c r="D2201" s="139" t="s">
        <v>1509</v>
      </c>
      <c r="E2201" s="139" t="s">
        <v>1419</v>
      </c>
      <c r="F2201" s="139" t="s">
        <v>1402</v>
      </c>
      <c r="G2201" s="140">
        <v>-4460.1400000000003</v>
      </c>
      <c r="J2201" s="149"/>
      <c r="K2201" s="149"/>
    </row>
    <row r="2202" spans="1:11" hidden="1" x14ac:dyDescent="0.2">
      <c r="A2202" s="139" t="s">
        <v>1117</v>
      </c>
      <c r="B2202" s="139" t="s">
        <v>1338</v>
      </c>
      <c r="C2202" s="139" t="s">
        <v>1401</v>
      </c>
      <c r="D2202" s="139" t="s">
        <v>1499</v>
      </c>
      <c r="E2202" s="139" t="s">
        <v>1419</v>
      </c>
      <c r="F2202" s="139" t="s">
        <v>1402</v>
      </c>
      <c r="G2202" s="140">
        <v>-14300</v>
      </c>
      <c r="J2202" s="149"/>
      <c r="K2202" s="149"/>
    </row>
    <row r="2203" spans="1:11" hidden="1" x14ac:dyDescent="0.2">
      <c r="A2203" s="139" t="s">
        <v>962</v>
      </c>
      <c r="B2203" s="139" t="s">
        <v>1338</v>
      </c>
      <c r="C2203" s="139" t="s">
        <v>1449</v>
      </c>
      <c r="D2203" s="139" t="s">
        <v>1462</v>
      </c>
      <c r="E2203" s="139" t="s">
        <v>1440</v>
      </c>
      <c r="F2203" s="139" t="s">
        <v>1402</v>
      </c>
      <c r="G2203" s="140">
        <v>-56056.68</v>
      </c>
      <c r="J2203" s="149"/>
      <c r="K2203" s="149"/>
    </row>
    <row r="2204" spans="1:11" hidden="1" x14ac:dyDescent="0.2">
      <c r="A2204" s="139" t="s">
        <v>962</v>
      </c>
      <c r="B2204" s="139" t="s">
        <v>1338</v>
      </c>
      <c r="C2204" s="139" t="s">
        <v>1449</v>
      </c>
      <c r="D2204" s="139" t="s">
        <v>1450</v>
      </c>
      <c r="E2204" s="139" t="s">
        <v>1440</v>
      </c>
      <c r="F2204" s="139" t="s">
        <v>1402</v>
      </c>
      <c r="G2204" s="140">
        <v>-12108</v>
      </c>
      <c r="J2204" s="149"/>
      <c r="K2204" s="149"/>
    </row>
    <row r="2205" spans="1:11" hidden="1" x14ac:dyDescent="0.2">
      <c r="A2205" s="139" t="s">
        <v>962</v>
      </c>
      <c r="B2205" s="139" t="s">
        <v>1338</v>
      </c>
      <c r="C2205" s="139" t="s">
        <v>1401</v>
      </c>
      <c r="D2205" s="139" t="s">
        <v>1509</v>
      </c>
      <c r="E2205" s="139" t="s">
        <v>1467</v>
      </c>
      <c r="F2205" s="139" t="s">
        <v>1402</v>
      </c>
      <c r="G2205" s="140">
        <v>-82000</v>
      </c>
      <c r="J2205" s="149"/>
      <c r="K2205" s="149"/>
    </row>
    <row r="2206" spans="1:11" hidden="1" x14ac:dyDescent="0.2">
      <c r="A2206" s="139" t="s">
        <v>962</v>
      </c>
      <c r="B2206" s="139" t="s">
        <v>1338</v>
      </c>
      <c r="C2206" s="139" t="s">
        <v>1449</v>
      </c>
      <c r="D2206" s="139" t="s">
        <v>1462</v>
      </c>
      <c r="E2206" s="139" t="s">
        <v>1423</v>
      </c>
      <c r="F2206" s="139" t="s">
        <v>1402</v>
      </c>
      <c r="G2206" s="140">
        <v>-171630.36</v>
      </c>
      <c r="J2206" s="149"/>
      <c r="K2206" s="149"/>
    </row>
    <row r="2207" spans="1:11" hidden="1" x14ac:dyDescent="0.2">
      <c r="A2207" s="139" t="s">
        <v>962</v>
      </c>
      <c r="B2207" s="139" t="s">
        <v>1338</v>
      </c>
      <c r="C2207" s="139" t="s">
        <v>1449</v>
      </c>
      <c r="D2207" s="139" t="s">
        <v>1450</v>
      </c>
      <c r="E2207" s="139" t="s">
        <v>1423</v>
      </c>
      <c r="F2207" s="139" t="s">
        <v>1402</v>
      </c>
      <c r="G2207" s="140">
        <v>-718636.33</v>
      </c>
      <c r="J2207" s="149"/>
      <c r="K2207" s="149"/>
    </row>
    <row r="2208" spans="1:11" hidden="1" x14ac:dyDescent="0.2">
      <c r="A2208" s="139" t="s">
        <v>962</v>
      </c>
      <c r="B2208" s="139" t="s">
        <v>1338</v>
      </c>
      <c r="C2208" s="139" t="s">
        <v>1401</v>
      </c>
      <c r="D2208" s="139" t="s">
        <v>1509</v>
      </c>
      <c r="E2208" s="139" t="s">
        <v>1423</v>
      </c>
      <c r="F2208" s="139" t="s">
        <v>1402</v>
      </c>
      <c r="G2208" s="140">
        <v>-164214.6</v>
      </c>
      <c r="J2208" s="149"/>
      <c r="K2208" s="149"/>
    </row>
    <row r="2209" spans="1:11" hidden="1" x14ac:dyDescent="0.2">
      <c r="A2209" s="139" t="s">
        <v>962</v>
      </c>
      <c r="B2209" s="139" t="s">
        <v>1338</v>
      </c>
      <c r="C2209" s="139" t="s">
        <v>1397</v>
      </c>
      <c r="D2209" s="139" t="s">
        <v>1398</v>
      </c>
      <c r="E2209" s="139" t="s">
        <v>1424</v>
      </c>
      <c r="F2209" s="139" t="s">
        <v>1400</v>
      </c>
      <c r="G2209" s="140">
        <v>-43182.93</v>
      </c>
      <c r="H2209" s="162">
        <v>17</v>
      </c>
      <c r="J2209" s="149"/>
      <c r="K2209" s="149"/>
    </row>
    <row r="2210" spans="1:11" hidden="1" x14ac:dyDescent="0.2">
      <c r="A2210" s="139" t="s">
        <v>962</v>
      </c>
      <c r="B2210" s="139" t="s">
        <v>1338</v>
      </c>
      <c r="C2210" s="139" t="s">
        <v>1401</v>
      </c>
      <c r="D2210" s="139" t="s">
        <v>1509</v>
      </c>
      <c r="E2210" s="139" t="s">
        <v>1424</v>
      </c>
      <c r="F2210" s="139" t="s">
        <v>1402</v>
      </c>
      <c r="G2210" s="140">
        <v>-191146.27</v>
      </c>
      <c r="J2210" s="149"/>
      <c r="K2210" s="149"/>
    </row>
    <row r="2211" spans="1:11" hidden="1" x14ac:dyDescent="0.2">
      <c r="A2211" s="139" t="s">
        <v>964</v>
      </c>
      <c r="B2211" s="139" t="s">
        <v>1338</v>
      </c>
      <c r="C2211" s="139" t="s">
        <v>1397</v>
      </c>
      <c r="D2211" s="139" t="s">
        <v>1398</v>
      </c>
      <c r="E2211" s="139" t="s">
        <v>1425</v>
      </c>
      <c r="F2211" s="139" t="s">
        <v>1400</v>
      </c>
      <c r="G2211" s="140">
        <v>-3002</v>
      </c>
      <c r="H2211" s="162">
        <v>17</v>
      </c>
      <c r="J2211" s="149"/>
      <c r="K2211" s="149"/>
    </row>
    <row r="2212" spans="1:11" hidden="1" x14ac:dyDescent="0.2">
      <c r="A2212" s="139" t="s">
        <v>964</v>
      </c>
      <c r="B2212" s="139" t="s">
        <v>1338</v>
      </c>
      <c r="C2212" s="139" t="s">
        <v>1401</v>
      </c>
      <c r="D2212" s="139" t="s">
        <v>1514</v>
      </c>
      <c r="E2212" s="139" t="s">
        <v>1425</v>
      </c>
      <c r="F2212" s="139" t="s">
        <v>1402</v>
      </c>
      <c r="G2212" s="140">
        <v>-298502</v>
      </c>
      <c r="J2212" s="149"/>
      <c r="K2212" s="149"/>
    </row>
    <row r="2213" spans="1:11" hidden="1" x14ac:dyDescent="0.2">
      <c r="A2213" s="139" t="s">
        <v>964</v>
      </c>
      <c r="B2213" s="139" t="s">
        <v>1338</v>
      </c>
      <c r="C2213" s="139" t="s">
        <v>1401</v>
      </c>
      <c r="D2213" s="139" t="s">
        <v>1509</v>
      </c>
      <c r="E2213" s="139" t="s">
        <v>1425</v>
      </c>
      <c r="F2213" s="139" t="s">
        <v>1402</v>
      </c>
      <c r="G2213" s="140">
        <v>-1072871</v>
      </c>
      <c r="J2213" s="149"/>
      <c r="K2213" s="149"/>
    </row>
    <row r="2214" spans="1:11" hidden="1" x14ac:dyDescent="0.2">
      <c r="A2214" s="139" t="s">
        <v>964</v>
      </c>
      <c r="B2214" s="139" t="s">
        <v>1338</v>
      </c>
      <c r="C2214" s="139" t="s">
        <v>1397</v>
      </c>
      <c r="D2214" s="139" t="s">
        <v>1398</v>
      </c>
      <c r="E2214" s="139" t="s">
        <v>1426</v>
      </c>
      <c r="F2214" s="139" t="s">
        <v>1400</v>
      </c>
      <c r="G2214" s="140">
        <v>-2000</v>
      </c>
      <c r="H2214" s="162">
        <v>17</v>
      </c>
      <c r="J2214" s="149"/>
      <c r="K2214" s="149"/>
    </row>
    <row r="2215" spans="1:11" hidden="1" x14ac:dyDescent="0.2">
      <c r="A2215" s="139" t="s">
        <v>964</v>
      </c>
      <c r="B2215" s="139" t="s">
        <v>1338</v>
      </c>
      <c r="C2215" s="139" t="s">
        <v>1397</v>
      </c>
      <c r="D2215" s="139" t="s">
        <v>1398</v>
      </c>
      <c r="E2215" s="139" t="s">
        <v>1427</v>
      </c>
      <c r="F2215" s="139" t="s">
        <v>1400</v>
      </c>
      <c r="G2215" s="140">
        <v>-691.51</v>
      </c>
      <c r="H2215" s="162">
        <v>17</v>
      </c>
      <c r="J2215" s="149"/>
      <c r="K2215" s="149"/>
    </row>
    <row r="2216" spans="1:11" hidden="1" x14ac:dyDescent="0.2">
      <c r="A2216" s="139" t="s">
        <v>1118</v>
      </c>
      <c r="B2216" s="139" t="s">
        <v>1338</v>
      </c>
      <c r="C2216" s="139" t="s">
        <v>1397</v>
      </c>
      <c r="D2216" s="139" t="s">
        <v>1398</v>
      </c>
      <c r="E2216" s="139" t="s">
        <v>1428</v>
      </c>
      <c r="F2216" s="139" t="s">
        <v>1400</v>
      </c>
      <c r="G2216" s="140">
        <v>-59200</v>
      </c>
      <c r="H2216" s="162">
        <v>17</v>
      </c>
      <c r="J2216" s="149"/>
      <c r="K2216" s="149"/>
    </row>
    <row r="2217" spans="1:11" hidden="1" x14ac:dyDescent="0.2">
      <c r="A2217" s="139" t="s">
        <v>1118</v>
      </c>
      <c r="B2217" s="139" t="s">
        <v>1338</v>
      </c>
      <c r="C2217" s="139" t="s">
        <v>1397</v>
      </c>
      <c r="D2217" s="139" t="s">
        <v>1463</v>
      </c>
      <c r="E2217" s="139" t="s">
        <v>1428</v>
      </c>
      <c r="F2217" s="139" t="s">
        <v>1400</v>
      </c>
      <c r="G2217" s="140">
        <v>-600600</v>
      </c>
      <c r="H2217" s="162">
        <v>17</v>
      </c>
      <c r="J2217" s="149"/>
      <c r="K2217" s="149"/>
    </row>
    <row r="2218" spans="1:11" hidden="1" x14ac:dyDescent="0.2">
      <c r="A2218" s="139" t="s">
        <v>1118</v>
      </c>
      <c r="B2218" s="139" t="s">
        <v>1338</v>
      </c>
      <c r="C2218" s="139" t="s">
        <v>1449</v>
      </c>
      <c r="D2218" s="139" t="s">
        <v>1462</v>
      </c>
      <c r="E2218" s="139" t="s">
        <v>1428</v>
      </c>
      <c r="F2218" s="139" t="s">
        <v>1402</v>
      </c>
      <c r="G2218" s="140">
        <v>-4330895</v>
      </c>
      <c r="J2218" s="149"/>
      <c r="K2218" s="149"/>
    </row>
    <row r="2219" spans="1:11" hidden="1" x14ac:dyDescent="0.2">
      <c r="A2219" s="139" t="s">
        <v>1118</v>
      </c>
      <c r="B2219" s="139" t="s">
        <v>1338</v>
      </c>
      <c r="C2219" s="139" t="s">
        <v>1449</v>
      </c>
      <c r="D2219" s="139" t="s">
        <v>1450</v>
      </c>
      <c r="E2219" s="139" t="s">
        <v>1428</v>
      </c>
      <c r="F2219" s="139" t="s">
        <v>1402</v>
      </c>
      <c r="G2219" s="140">
        <v>-23292869.449999999</v>
      </c>
      <c r="J2219" s="149"/>
      <c r="K2219" s="149"/>
    </row>
    <row r="2220" spans="1:11" hidden="1" x14ac:dyDescent="0.2">
      <c r="A2220" s="139" t="s">
        <v>1118</v>
      </c>
      <c r="B2220" s="139" t="s">
        <v>1338</v>
      </c>
      <c r="C2220" s="139" t="s">
        <v>1501</v>
      </c>
      <c r="D2220" s="139" t="s">
        <v>1514</v>
      </c>
      <c r="E2220" s="139" t="s">
        <v>1428</v>
      </c>
      <c r="F2220" s="139" t="s">
        <v>1407</v>
      </c>
      <c r="G2220" s="140">
        <v>-501390</v>
      </c>
      <c r="J2220" s="149"/>
      <c r="K2220" s="149"/>
    </row>
    <row r="2221" spans="1:11" hidden="1" x14ac:dyDescent="0.2">
      <c r="A2221" s="139" t="s">
        <v>1118</v>
      </c>
      <c r="B2221" s="139" t="s">
        <v>1338</v>
      </c>
      <c r="C2221" s="139" t="s">
        <v>1458</v>
      </c>
      <c r="D2221" s="139" t="s">
        <v>1509</v>
      </c>
      <c r="E2221" s="139" t="s">
        <v>1428</v>
      </c>
      <c r="F2221" s="139" t="s">
        <v>1407</v>
      </c>
      <c r="G2221" s="140">
        <v>-196200</v>
      </c>
      <c r="J2221" s="149"/>
      <c r="K2221" s="149"/>
    </row>
    <row r="2222" spans="1:11" hidden="1" x14ac:dyDescent="0.2">
      <c r="A2222" s="139" t="s">
        <v>1118</v>
      </c>
      <c r="B2222" s="139" t="s">
        <v>1338</v>
      </c>
      <c r="C2222" s="139" t="s">
        <v>1501</v>
      </c>
      <c r="D2222" s="139" t="s">
        <v>1509</v>
      </c>
      <c r="E2222" s="139" t="s">
        <v>1428</v>
      </c>
      <c r="F2222" s="139" t="s">
        <v>1407</v>
      </c>
      <c r="G2222" s="140">
        <v>-504252</v>
      </c>
      <c r="J2222" s="149"/>
      <c r="K2222" s="149"/>
    </row>
    <row r="2223" spans="1:11" x14ac:dyDescent="0.2">
      <c r="A2223" s="139" t="s">
        <v>1118</v>
      </c>
      <c r="B2223" s="139" t="s">
        <v>1338</v>
      </c>
      <c r="C2223" s="139" t="s">
        <v>1397</v>
      </c>
      <c r="D2223" s="139" t="s">
        <v>1463</v>
      </c>
      <c r="E2223" s="139" t="s">
        <v>1471</v>
      </c>
      <c r="F2223" s="139" t="s">
        <v>1400</v>
      </c>
      <c r="G2223" s="140">
        <v>-5081753.49</v>
      </c>
      <c r="H2223" s="162">
        <v>17</v>
      </c>
      <c r="J2223" s="149"/>
      <c r="K2223" s="149"/>
    </row>
    <row r="2224" spans="1:11" x14ac:dyDescent="0.2">
      <c r="A2224" s="139" t="s">
        <v>1118</v>
      </c>
      <c r="B2224" s="139" t="s">
        <v>1338</v>
      </c>
      <c r="C2224" s="139" t="s">
        <v>1401</v>
      </c>
      <c r="D2224" s="139" t="s">
        <v>1514</v>
      </c>
      <c r="E2224" s="139" t="s">
        <v>1471</v>
      </c>
      <c r="F2224" s="139" t="s">
        <v>1402</v>
      </c>
      <c r="G2224" s="140">
        <v>-809342.87</v>
      </c>
      <c r="J2224" s="149"/>
      <c r="K2224" s="149"/>
    </row>
    <row r="2225" spans="1:11" x14ac:dyDescent="0.2">
      <c r="A2225" s="139" t="s">
        <v>1118</v>
      </c>
      <c r="B2225" s="139" t="s">
        <v>1338</v>
      </c>
      <c r="C2225" s="139" t="s">
        <v>1401</v>
      </c>
      <c r="D2225" s="139" t="s">
        <v>1509</v>
      </c>
      <c r="E2225" s="139" t="s">
        <v>1431</v>
      </c>
      <c r="F2225" s="139" t="s">
        <v>1402</v>
      </c>
      <c r="G2225" s="140">
        <v>-121181.7</v>
      </c>
      <c r="J2225" s="149"/>
      <c r="K2225" s="149"/>
    </row>
    <row r="2226" spans="1:11" x14ac:dyDescent="0.2">
      <c r="A2226" s="139" t="s">
        <v>1118</v>
      </c>
      <c r="B2226" s="139" t="s">
        <v>1338</v>
      </c>
      <c r="C2226" s="139" t="s">
        <v>1397</v>
      </c>
      <c r="D2226" s="139" t="s">
        <v>1398</v>
      </c>
      <c r="E2226" s="139" t="s">
        <v>1432</v>
      </c>
      <c r="F2226" s="139" t="s">
        <v>1400</v>
      </c>
      <c r="G2226" s="140">
        <v>-16000</v>
      </c>
      <c r="H2226" s="162">
        <v>17</v>
      </c>
      <c r="J2226" s="149"/>
      <c r="K2226" s="149"/>
    </row>
    <row r="2227" spans="1:11" x14ac:dyDescent="0.2">
      <c r="A2227" s="139" t="s">
        <v>1118</v>
      </c>
      <c r="B2227" s="139" t="s">
        <v>1338</v>
      </c>
      <c r="C2227" s="139" t="s">
        <v>1397</v>
      </c>
      <c r="D2227" s="139" t="s">
        <v>1463</v>
      </c>
      <c r="E2227" s="139" t="s">
        <v>1432</v>
      </c>
      <c r="F2227" s="139" t="s">
        <v>1400</v>
      </c>
      <c r="G2227" s="140">
        <v>-241217</v>
      </c>
      <c r="H2227" s="162">
        <v>17</v>
      </c>
      <c r="J2227" s="149"/>
      <c r="K2227" s="149"/>
    </row>
    <row r="2228" spans="1:11" x14ac:dyDescent="0.2">
      <c r="A2228" s="139" t="s">
        <v>1118</v>
      </c>
      <c r="B2228" s="139" t="s">
        <v>1338</v>
      </c>
      <c r="C2228" s="139" t="s">
        <v>1449</v>
      </c>
      <c r="D2228" s="139" t="s">
        <v>1462</v>
      </c>
      <c r="E2228" s="139" t="s">
        <v>1432</v>
      </c>
      <c r="F2228" s="139" t="s">
        <v>1402</v>
      </c>
      <c r="G2228" s="140">
        <v>-443420.36</v>
      </c>
      <c r="J2228" s="149"/>
      <c r="K2228" s="149"/>
    </row>
    <row r="2229" spans="1:11" x14ac:dyDescent="0.2">
      <c r="A2229" s="139" t="s">
        <v>1118</v>
      </c>
      <c r="B2229" s="139" t="s">
        <v>1338</v>
      </c>
      <c r="C2229" s="139" t="s">
        <v>1449</v>
      </c>
      <c r="D2229" s="139" t="s">
        <v>1450</v>
      </c>
      <c r="E2229" s="139" t="s">
        <v>1432</v>
      </c>
      <c r="F2229" s="139" t="s">
        <v>1402</v>
      </c>
      <c r="G2229" s="140">
        <v>-574626.52</v>
      </c>
      <c r="J2229" s="149"/>
      <c r="K2229" s="149"/>
    </row>
    <row r="2230" spans="1:11" x14ac:dyDescent="0.2">
      <c r="A2230" s="139" t="s">
        <v>1118</v>
      </c>
      <c r="B2230" s="139" t="s">
        <v>1338</v>
      </c>
      <c r="C2230" s="139" t="s">
        <v>1449</v>
      </c>
      <c r="D2230" s="139" t="s">
        <v>1457</v>
      </c>
      <c r="E2230" s="139" t="s">
        <v>1432</v>
      </c>
      <c r="F2230" s="139" t="s">
        <v>1402</v>
      </c>
      <c r="G2230" s="140">
        <v>-420206.71</v>
      </c>
      <c r="J2230" s="149"/>
      <c r="K2230" s="149"/>
    </row>
    <row r="2231" spans="1:11" x14ac:dyDescent="0.2">
      <c r="A2231" s="139" t="s">
        <v>1118</v>
      </c>
      <c r="B2231" s="139" t="s">
        <v>1338</v>
      </c>
      <c r="C2231" s="139" t="s">
        <v>1401</v>
      </c>
      <c r="D2231" s="139" t="s">
        <v>1514</v>
      </c>
      <c r="E2231" s="139" t="s">
        <v>1432</v>
      </c>
      <c r="F2231" s="139" t="s">
        <v>1402</v>
      </c>
      <c r="G2231" s="140">
        <v>-91743.33</v>
      </c>
      <c r="J2231" s="149"/>
      <c r="K2231" s="149"/>
    </row>
    <row r="2232" spans="1:11" x14ac:dyDescent="0.2">
      <c r="A2232" s="139" t="s">
        <v>1118</v>
      </c>
      <c r="B2232" s="139" t="s">
        <v>1338</v>
      </c>
      <c r="C2232" s="139" t="s">
        <v>1401</v>
      </c>
      <c r="D2232" s="139" t="s">
        <v>1509</v>
      </c>
      <c r="E2232" s="139" t="s">
        <v>1432</v>
      </c>
      <c r="F2232" s="139" t="s">
        <v>1402</v>
      </c>
      <c r="G2232" s="140">
        <v>-34295</v>
      </c>
      <c r="J2232" s="149"/>
      <c r="K2232" s="149"/>
    </row>
    <row r="2233" spans="1:11" x14ac:dyDescent="0.2">
      <c r="A2233" s="139" t="s">
        <v>1118</v>
      </c>
      <c r="B2233" s="139" t="s">
        <v>1338</v>
      </c>
      <c r="C2233" s="139" t="s">
        <v>1474</v>
      </c>
      <c r="D2233" s="139" t="s">
        <v>1509</v>
      </c>
      <c r="E2233" s="139" t="s">
        <v>1432</v>
      </c>
      <c r="F2233" s="139" t="s">
        <v>1407</v>
      </c>
      <c r="G2233" s="140">
        <v>-360024.42</v>
      </c>
      <c r="J2233" s="149"/>
      <c r="K2233" s="149"/>
    </row>
    <row r="2234" spans="1:11" x14ac:dyDescent="0.2">
      <c r="A2234" s="139" t="s">
        <v>1118</v>
      </c>
      <c r="B2234" s="139" t="s">
        <v>1338</v>
      </c>
      <c r="C2234" s="139" t="s">
        <v>1401</v>
      </c>
      <c r="D2234" s="139" t="s">
        <v>1499</v>
      </c>
      <c r="E2234" s="139" t="s">
        <v>1432</v>
      </c>
      <c r="F2234" s="139" t="s">
        <v>1402</v>
      </c>
      <c r="G2234" s="140">
        <v>-40000</v>
      </c>
      <c r="J2234" s="149"/>
      <c r="K2234" s="149"/>
    </row>
    <row r="2235" spans="1:11" x14ac:dyDescent="0.2">
      <c r="A2235" s="139" t="s">
        <v>1118</v>
      </c>
      <c r="B2235" s="139" t="s">
        <v>1338</v>
      </c>
      <c r="C2235" s="139" t="s">
        <v>1401</v>
      </c>
      <c r="D2235" s="139" t="s">
        <v>1456</v>
      </c>
      <c r="E2235" s="139" t="s">
        <v>1434</v>
      </c>
      <c r="F2235" s="139" t="s">
        <v>1402</v>
      </c>
      <c r="G2235" s="140">
        <v>-6720</v>
      </c>
      <c r="J2235" s="149"/>
      <c r="K2235" s="149"/>
    </row>
    <row r="2236" spans="1:11" x14ac:dyDescent="0.2">
      <c r="A2236" s="139" t="s">
        <v>1118</v>
      </c>
      <c r="B2236" s="139" t="s">
        <v>1338</v>
      </c>
      <c r="C2236" s="139" t="s">
        <v>1449</v>
      </c>
      <c r="D2236" s="139" t="s">
        <v>1450</v>
      </c>
      <c r="E2236" s="139" t="s">
        <v>1434</v>
      </c>
      <c r="F2236" s="139" t="s">
        <v>1402</v>
      </c>
      <c r="G2236" s="140">
        <v>-105729.2</v>
      </c>
      <c r="J2236" s="149"/>
      <c r="K2236" s="149"/>
    </row>
    <row r="2237" spans="1:11" hidden="1" x14ac:dyDescent="0.2">
      <c r="A2237" s="139" t="s">
        <v>196</v>
      </c>
      <c r="B2237" s="139" t="s">
        <v>1350</v>
      </c>
      <c r="C2237" s="139" t="s">
        <v>1397</v>
      </c>
      <c r="D2237" s="139" t="s">
        <v>1398</v>
      </c>
      <c r="E2237" s="139" t="s">
        <v>1399</v>
      </c>
      <c r="F2237" s="139" t="s">
        <v>1400</v>
      </c>
      <c r="G2237" s="140">
        <v>-1083387.6399999999</v>
      </c>
      <c r="H2237" s="162">
        <v>17</v>
      </c>
      <c r="J2237" s="149"/>
      <c r="K2237" s="149"/>
    </row>
    <row r="2238" spans="1:11" hidden="1" x14ac:dyDescent="0.2">
      <c r="A2238" s="139" t="s">
        <v>196</v>
      </c>
      <c r="B2238" s="139" t="s">
        <v>1350</v>
      </c>
      <c r="C2238" s="139" t="s">
        <v>1453</v>
      </c>
      <c r="D2238" s="139" t="s">
        <v>1454</v>
      </c>
      <c r="E2238" s="139" t="s">
        <v>1399</v>
      </c>
      <c r="F2238" s="139" t="s">
        <v>1407</v>
      </c>
      <c r="G2238" s="140">
        <v>-393987.24</v>
      </c>
      <c r="J2238" s="149"/>
      <c r="K2238" s="149"/>
    </row>
    <row r="2239" spans="1:11" hidden="1" x14ac:dyDescent="0.2">
      <c r="A2239" s="139" t="s">
        <v>196</v>
      </c>
      <c r="B2239" s="139" t="s">
        <v>1350</v>
      </c>
      <c r="C2239" s="139" t="s">
        <v>1449</v>
      </c>
      <c r="D2239" s="139" t="s">
        <v>1450</v>
      </c>
      <c r="E2239" s="139" t="s">
        <v>1399</v>
      </c>
      <c r="F2239" s="139" t="s">
        <v>1402</v>
      </c>
      <c r="G2239" s="140">
        <v>-225256997.65000001</v>
      </c>
      <c r="J2239" s="149"/>
      <c r="K2239" s="149"/>
    </row>
    <row r="2240" spans="1:11" hidden="1" x14ac:dyDescent="0.2">
      <c r="A2240" s="139" t="s">
        <v>196</v>
      </c>
      <c r="B2240" s="139" t="s">
        <v>1350</v>
      </c>
      <c r="C2240" s="139" t="s">
        <v>1401</v>
      </c>
      <c r="D2240" s="139" t="s">
        <v>1509</v>
      </c>
      <c r="E2240" s="139" t="s">
        <v>1399</v>
      </c>
      <c r="F2240" s="139" t="s">
        <v>1402</v>
      </c>
      <c r="G2240" s="140">
        <v>-792925.8</v>
      </c>
      <c r="J2240" s="149"/>
      <c r="K2240" s="149"/>
    </row>
    <row r="2241" spans="1:11" hidden="1" x14ac:dyDescent="0.2">
      <c r="A2241" s="139" t="s">
        <v>196</v>
      </c>
      <c r="B2241" s="139" t="s">
        <v>1350</v>
      </c>
      <c r="C2241" s="139" t="s">
        <v>1452</v>
      </c>
      <c r="D2241" s="139" t="s">
        <v>1510</v>
      </c>
      <c r="E2241" s="139" t="s">
        <v>1399</v>
      </c>
      <c r="F2241" s="139" t="s">
        <v>1407</v>
      </c>
      <c r="G2241" s="140">
        <v>-10376458.16</v>
      </c>
      <c r="J2241" s="149"/>
      <c r="K2241" s="149"/>
    </row>
    <row r="2242" spans="1:11" hidden="1" x14ac:dyDescent="0.2">
      <c r="A2242" s="139" t="s">
        <v>196</v>
      </c>
      <c r="B2242" s="139" t="s">
        <v>1350</v>
      </c>
      <c r="C2242" s="139" t="s">
        <v>1511</v>
      </c>
      <c r="D2242" s="139" t="s">
        <v>1512</v>
      </c>
      <c r="E2242" s="139" t="s">
        <v>1399</v>
      </c>
      <c r="F2242" s="139" t="s">
        <v>1407</v>
      </c>
      <c r="G2242" s="140">
        <v>-40000</v>
      </c>
      <c r="J2242" s="149"/>
      <c r="K2242" s="149"/>
    </row>
    <row r="2243" spans="1:11" hidden="1" x14ac:dyDescent="0.2">
      <c r="A2243" s="139" t="s">
        <v>196</v>
      </c>
      <c r="B2243" s="139" t="s">
        <v>1350</v>
      </c>
      <c r="C2243" s="139" t="s">
        <v>1397</v>
      </c>
      <c r="D2243" s="139" t="s">
        <v>1398</v>
      </c>
      <c r="E2243" s="139" t="s">
        <v>1404</v>
      </c>
      <c r="F2243" s="139" t="s">
        <v>1400</v>
      </c>
      <c r="G2243" s="140">
        <v>-32500</v>
      </c>
      <c r="H2243" s="162">
        <v>17</v>
      </c>
      <c r="J2243" s="149"/>
      <c r="K2243" s="149"/>
    </row>
    <row r="2244" spans="1:11" hidden="1" x14ac:dyDescent="0.2">
      <c r="A2244" s="139" t="s">
        <v>201</v>
      </c>
      <c r="B2244" s="139" t="s">
        <v>1350</v>
      </c>
      <c r="C2244" s="139" t="s">
        <v>1397</v>
      </c>
      <c r="D2244" s="139" t="s">
        <v>1398</v>
      </c>
      <c r="E2244" s="139" t="s">
        <v>1408</v>
      </c>
      <c r="F2244" s="139" t="s">
        <v>1400</v>
      </c>
      <c r="G2244" s="140">
        <v>-325579.19</v>
      </c>
      <c r="H2244" s="162">
        <v>17</v>
      </c>
      <c r="J2244" s="149"/>
      <c r="K2244" s="149"/>
    </row>
    <row r="2245" spans="1:11" hidden="1" x14ac:dyDescent="0.2">
      <c r="A2245" s="139" t="s">
        <v>201</v>
      </c>
      <c r="B2245" s="139" t="s">
        <v>1350</v>
      </c>
      <c r="C2245" s="139" t="s">
        <v>1453</v>
      </c>
      <c r="D2245" s="139" t="s">
        <v>1454</v>
      </c>
      <c r="E2245" s="139" t="s">
        <v>1408</v>
      </c>
      <c r="F2245" s="139" t="s">
        <v>1407</v>
      </c>
      <c r="G2245" s="140">
        <v>-118204.83</v>
      </c>
      <c r="J2245" s="149"/>
      <c r="K2245" s="149"/>
    </row>
    <row r="2246" spans="1:11" hidden="1" x14ac:dyDescent="0.2">
      <c r="A2246" s="139" t="s">
        <v>201</v>
      </c>
      <c r="B2246" s="139" t="s">
        <v>1350</v>
      </c>
      <c r="C2246" s="139" t="s">
        <v>1449</v>
      </c>
      <c r="D2246" s="139" t="s">
        <v>1450</v>
      </c>
      <c r="E2246" s="139" t="s">
        <v>1408</v>
      </c>
      <c r="F2246" s="139" t="s">
        <v>1402</v>
      </c>
      <c r="G2246" s="140">
        <v>-67437887.040000007</v>
      </c>
      <c r="J2246" s="149"/>
      <c r="K2246" s="149"/>
    </row>
    <row r="2247" spans="1:11" hidden="1" x14ac:dyDescent="0.2">
      <c r="A2247" s="139" t="s">
        <v>201</v>
      </c>
      <c r="B2247" s="139" t="s">
        <v>1350</v>
      </c>
      <c r="C2247" s="139" t="s">
        <v>1401</v>
      </c>
      <c r="D2247" s="139" t="s">
        <v>1509</v>
      </c>
      <c r="E2247" s="139" t="s">
        <v>1408</v>
      </c>
      <c r="F2247" s="139" t="s">
        <v>1402</v>
      </c>
      <c r="G2247" s="140">
        <v>-722659.93</v>
      </c>
      <c r="J2247" s="149"/>
      <c r="K2247" s="149"/>
    </row>
    <row r="2248" spans="1:11" hidden="1" x14ac:dyDescent="0.2">
      <c r="A2248" s="139" t="s">
        <v>201</v>
      </c>
      <c r="B2248" s="139" t="s">
        <v>1350</v>
      </c>
      <c r="C2248" s="139" t="s">
        <v>1452</v>
      </c>
      <c r="D2248" s="139" t="s">
        <v>1510</v>
      </c>
      <c r="E2248" s="139" t="s">
        <v>1408</v>
      </c>
      <c r="F2248" s="139" t="s">
        <v>1407</v>
      </c>
      <c r="G2248" s="140">
        <v>-3121248.19</v>
      </c>
      <c r="J2248" s="149"/>
      <c r="K2248" s="149"/>
    </row>
    <row r="2249" spans="1:11" hidden="1" x14ac:dyDescent="0.2">
      <c r="A2249" s="139" t="s">
        <v>201</v>
      </c>
      <c r="B2249" s="139" t="s">
        <v>1350</v>
      </c>
      <c r="C2249" s="139" t="s">
        <v>1511</v>
      </c>
      <c r="D2249" s="139" t="s">
        <v>1512</v>
      </c>
      <c r="E2249" s="139" t="s">
        <v>1408</v>
      </c>
      <c r="F2249" s="139" t="s">
        <v>1407</v>
      </c>
      <c r="G2249" s="140">
        <v>-12056</v>
      </c>
      <c r="J2249" s="149"/>
      <c r="K2249" s="149"/>
    </row>
    <row r="2250" spans="1:11" hidden="1" x14ac:dyDescent="0.2">
      <c r="A2250" s="139" t="s">
        <v>196</v>
      </c>
      <c r="B2250" s="139" t="s">
        <v>1350</v>
      </c>
      <c r="C2250" s="139" t="s">
        <v>1401</v>
      </c>
      <c r="D2250" s="139" t="s">
        <v>1509</v>
      </c>
      <c r="E2250" s="139" t="s">
        <v>1409</v>
      </c>
      <c r="F2250" s="139" t="s">
        <v>1402</v>
      </c>
      <c r="G2250" s="140">
        <v>-4899468.5999999996</v>
      </c>
      <c r="J2250" s="149"/>
      <c r="K2250" s="149"/>
    </row>
    <row r="2251" spans="1:11" hidden="1" x14ac:dyDescent="0.2">
      <c r="A2251" s="139" t="s">
        <v>196</v>
      </c>
      <c r="B2251" s="139" t="s">
        <v>1350</v>
      </c>
      <c r="C2251" s="139" t="s">
        <v>1403</v>
      </c>
      <c r="D2251" s="139" t="s">
        <v>1509</v>
      </c>
      <c r="E2251" s="139" t="s">
        <v>1409</v>
      </c>
      <c r="F2251" s="139" t="s">
        <v>1402</v>
      </c>
      <c r="G2251" s="140">
        <v>-279162.3</v>
      </c>
      <c r="J2251" s="149"/>
      <c r="K2251" s="149"/>
    </row>
    <row r="2252" spans="1:11" hidden="1" x14ac:dyDescent="0.2">
      <c r="A2252" s="139" t="s">
        <v>1112</v>
      </c>
      <c r="B2252" s="139" t="s">
        <v>1350</v>
      </c>
      <c r="C2252" s="139" t="s">
        <v>1397</v>
      </c>
      <c r="D2252" s="139" t="s">
        <v>1398</v>
      </c>
      <c r="E2252" s="139" t="s">
        <v>1410</v>
      </c>
      <c r="F2252" s="139" t="s">
        <v>1400</v>
      </c>
      <c r="G2252" s="140">
        <v>-18960</v>
      </c>
      <c r="H2252" s="162">
        <v>17</v>
      </c>
      <c r="J2252" s="149"/>
      <c r="K2252" s="149"/>
    </row>
    <row r="2253" spans="1:11" hidden="1" x14ac:dyDescent="0.2">
      <c r="A2253" s="139" t="s">
        <v>1112</v>
      </c>
      <c r="B2253" s="139" t="s">
        <v>1350</v>
      </c>
      <c r="C2253" s="139" t="s">
        <v>1401</v>
      </c>
      <c r="D2253" s="139" t="s">
        <v>1509</v>
      </c>
      <c r="E2253" s="139" t="s">
        <v>1410</v>
      </c>
      <c r="F2253" s="139" t="s">
        <v>1402</v>
      </c>
      <c r="G2253" s="140">
        <v>-84568.07</v>
      </c>
      <c r="J2253" s="149"/>
      <c r="K2253" s="149"/>
    </row>
    <row r="2254" spans="1:11" hidden="1" x14ac:dyDescent="0.2">
      <c r="A2254" s="139" t="s">
        <v>1114</v>
      </c>
      <c r="B2254" s="139" t="s">
        <v>1350</v>
      </c>
      <c r="C2254" s="139" t="s">
        <v>1397</v>
      </c>
      <c r="D2254" s="139" t="s">
        <v>1398</v>
      </c>
      <c r="E2254" s="139" t="s">
        <v>1411</v>
      </c>
      <c r="F2254" s="139" t="s">
        <v>1400</v>
      </c>
      <c r="G2254" s="140">
        <v>-173123.81</v>
      </c>
      <c r="H2254" s="162">
        <v>17</v>
      </c>
      <c r="J2254" s="149"/>
      <c r="K2254" s="149"/>
    </row>
    <row r="2255" spans="1:11" hidden="1" x14ac:dyDescent="0.2">
      <c r="A2255" s="139" t="s">
        <v>1114</v>
      </c>
      <c r="B2255" s="139" t="s">
        <v>1350</v>
      </c>
      <c r="C2255" s="139" t="s">
        <v>1397</v>
      </c>
      <c r="D2255" s="139" t="s">
        <v>1412</v>
      </c>
      <c r="E2255" s="139" t="s">
        <v>1411</v>
      </c>
      <c r="F2255" s="139" t="s">
        <v>1400</v>
      </c>
      <c r="G2255" s="140">
        <v>-10815.03</v>
      </c>
      <c r="H2255" s="162">
        <v>17</v>
      </c>
      <c r="J2255" s="149"/>
      <c r="K2255" s="149"/>
    </row>
    <row r="2256" spans="1:11" hidden="1" x14ac:dyDescent="0.2">
      <c r="A2256" s="139" t="s">
        <v>1114</v>
      </c>
      <c r="B2256" s="139" t="s">
        <v>1350</v>
      </c>
      <c r="C2256" s="139" t="s">
        <v>1401</v>
      </c>
      <c r="D2256" s="139" t="s">
        <v>1509</v>
      </c>
      <c r="E2256" s="139" t="s">
        <v>1411</v>
      </c>
      <c r="F2256" s="139" t="s">
        <v>1402</v>
      </c>
      <c r="G2256" s="140">
        <v>-13459447.439999999</v>
      </c>
      <c r="J2256" s="149"/>
      <c r="K2256" s="149"/>
    </row>
    <row r="2257" spans="1:11" hidden="1" x14ac:dyDescent="0.2">
      <c r="A2257" s="139" t="s">
        <v>1114</v>
      </c>
      <c r="B2257" s="139" t="s">
        <v>1350</v>
      </c>
      <c r="C2257" s="139" t="s">
        <v>1403</v>
      </c>
      <c r="D2257" s="139" t="s">
        <v>1509</v>
      </c>
      <c r="E2257" s="139" t="s">
        <v>1411</v>
      </c>
      <c r="F2257" s="139" t="s">
        <v>1402</v>
      </c>
      <c r="G2257" s="140">
        <v>-117522.43</v>
      </c>
      <c r="J2257" s="149"/>
      <c r="K2257" s="149"/>
    </row>
    <row r="2258" spans="1:11" hidden="1" x14ac:dyDescent="0.2">
      <c r="A2258" s="139" t="s">
        <v>1116</v>
      </c>
      <c r="B2258" s="139" t="s">
        <v>1350</v>
      </c>
      <c r="C2258" s="139" t="s">
        <v>1401</v>
      </c>
      <c r="D2258" s="139" t="s">
        <v>1509</v>
      </c>
      <c r="E2258" s="139" t="s">
        <v>1414</v>
      </c>
      <c r="F2258" s="139" t="s">
        <v>1402</v>
      </c>
      <c r="G2258" s="140">
        <v>-1982733.12</v>
      </c>
      <c r="J2258" s="149"/>
      <c r="K2258" s="149"/>
    </row>
    <row r="2259" spans="1:11" hidden="1" x14ac:dyDescent="0.2">
      <c r="A2259" s="139" t="s">
        <v>1117</v>
      </c>
      <c r="B2259" s="139" t="s">
        <v>1350</v>
      </c>
      <c r="C2259" s="139" t="s">
        <v>1397</v>
      </c>
      <c r="D2259" s="139" t="s">
        <v>1398</v>
      </c>
      <c r="E2259" s="139" t="s">
        <v>1415</v>
      </c>
      <c r="F2259" s="139" t="s">
        <v>1400</v>
      </c>
      <c r="G2259" s="140">
        <v>-200508.83</v>
      </c>
      <c r="H2259" s="162">
        <v>17</v>
      </c>
      <c r="J2259" s="149"/>
      <c r="K2259" s="149"/>
    </row>
    <row r="2260" spans="1:11" hidden="1" x14ac:dyDescent="0.2">
      <c r="A2260" s="139" t="s">
        <v>1117</v>
      </c>
      <c r="B2260" s="139" t="s">
        <v>1350</v>
      </c>
      <c r="C2260" s="139" t="s">
        <v>1416</v>
      </c>
      <c r="D2260" s="139" t="s">
        <v>1417</v>
      </c>
      <c r="E2260" s="139" t="s">
        <v>1415</v>
      </c>
      <c r="F2260" s="139" t="s">
        <v>1402</v>
      </c>
      <c r="G2260" s="140">
        <v>-2040540.48</v>
      </c>
      <c r="J2260" s="149"/>
      <c r="K2260" s="149"/>
    </row>
    <row r="2261" spans="1:11" hidden="1" x14ac:dyDescent="0.2">
      <c r="A2261" s="139" t="s">
        <v>1117</v>
      </c>
      <c r="B2261" s="139" t="s">
        <v>1350</v>
      </c>
      <c r="C2261" s="139" t="s">
        <v>1401</v>
      </c>
      <c r="D2261" s="139" t="s">
        <v>1418</v>
      </c>
      <c r="E2261" s="139" t="s">
        <v>1415</v>
      </c>
      <c r="F2261" s="139" t="s">
        <v>1402</v>
      </c>
      <c r="G2261" s="140">
        <v>-1360360.32</v>
      </c>
      <c r="J2261" s="149"/>
      <c r="K2261" s="149"/>
    </row>
    <row r="2262" spans="1:11" hidden="1" x14ac:dyDescent="0.2">
      <c r="A2262" s="139" t="s">
        <v>1117</v>
      </c>
      <c r="B2262" s="139" t="s">
        <v>1350</v>
      </c>
      <c r="C2262" s="139" t="s">
        <v>1449</v>
      </c>
      <c r="D2262" s="139" t="s">
        <v>1450</v>
      </c>
      <c r="E2262" s="139" t="s">
        <v>1415</v>
      </c>
      <c r="F2262" s="139" t="s">
        <v>1402</v>
      </c>
      <c r="G2262" s="140">
        <v>-313253.78999999998</v>
      </c>
      <c r="J2262" s="149"/>
      <c r="K2262" s="149"/>
    </row>
    <row r="2263" spans="1:11" hidden="1" x14ac:dyDescent="0.2">
      <c r="A2263" s="139" t="s">
        <v>1117</v>
      </c>
      <c r="B2263" s="139" t="s">
        <v>1350</v>
      </c>
      <c r="C2263" s="139" t="s">
        <v>1401</v>
      </c>
      <c r="D2263" s="139" t="s">
        <v>1509</v>
      </c>
      <c r="E2263" s="139" t="s">
        <v>1415</v>
      </c>
      <c r="F2263" s="139" t="s">
        <v>1402</v>
      </c>
      <c r="G2263" s="140">
        <v>-3196552.65</v>
      </c>
      <c r="J2263" s="149"/>
      <c r="K2263" s="149"/>
    </row>
    <row r="2264" spans="1:11" hidden="1" x14ac:dyDescent="0.2">
      <c r="A2264" s="139" t="s">
        <v>1117</v>
      </c>
      <c r="B2264" s="139" t="s">
        <v>1350</v>
      </c>
      <c r="C2264" s="139" t="s">
        <v>1401</v>
      </c>
      <c r="D2264" s="139" t="s">
        <v>1499</v>
      </c>
      <c r="E2264" s="139" t="s">
        <v>1415</v>
      </c>
      <c r="F2264" s="139" t="s">
        <v>1402</v>
      </c>
      <c r="G2264" s="140">
        <v>-36597.58</v>
      </c>
      <c r="J2264" s="149"/>
      <c r="K2264" s="149"/>
    </row>
    <row r="2265" spans="1:11" hidden="1" x14ac:dyDescent="0.2">
      <c r="A2265" s="139" t="s">
        <v>1117</v>
      </c>
      <c r="B2265" s="139" t="s">
        <v>1350</v>
      </c>
      <c r="C2265" s="139" t="s">
        <v>1401</v>
      </c>
      <c r="D2265" s="139" t="s">
        <v>1509</v>
      </c>
      <c r="E2265" s="139" t="s">
        <v>1419</v>
      </c>
      <c r="F2265" s="139" t="s">
        <v>1402</v>
      </c>
      <c r="G2265" s="140">
        <v>-7976.54</v>
      </c>
      <c r="J2265" s="149"/>
      <c r="K2265" s="149"/>
    </row>
    <row r="2266" spans="1:11" hidden="1" x14ac:dyDescent="0.2">
      <c r="A2266" s="139" t="s">
        <v>1117</v>
      </c>
      <c r="B2266" s="139" t="s">
        <v>1350</v>
      </c>
      <c r="C2266" s="139" t="s">
        <v>1401</v>
      </c>
      <c r="D2266" s="139" t="s">
        <v>1499</v>
      </c>
      <c r="E2266" s="139" t="s">
        <v>1419</v>
      </c>
      <c r="F2266" s="139" t="s">
        <v>1402</v>
      </c>
      <c r="G2266" s="140">
        <v>-21310.5</v>
      </c>
      <c r="J2266" s="149"/>
      <c r="K2266" s="149"/>
    </row>
    <row r="2267" spans="1:11" hidden="1" x14ac:dyDescent="0.2">
      <c r="A2267" s="139" t="s">
        <v>962</v>
      </c>
      <c r="B2267" s="139" t="s">
        <v>1350</v>
      </c>
      <c r="C2267" s="139" t="s">
        <v>1449</v>
      </c>
      <c r="D2267" s="139" t="s">
        <v>1450</v>
      </c>
      <c r="E2267" s="139" t="s">
        <v>1423</v>
      </c>
      <c r="F2267" s="139" t="s">
        <v>1402</v>
      </c>
      <c r="G2267" s="140">
        <v>-1121706.6200000001</v>
      </c>
      <c r="J2267" s="149"/>
      <c r="K2267" s="149"/>
    </row>
    <row r="2268" spans="1:11" hidden="1" x14ac:dyDescent="0.2">
      <c r="A2268" s="139" t="s">
        <v>962</v>
      </c>
      <c r="B2268" s="139" t="s">
        <v>1350</v>
      </c>
      <c r="C2268" s="139" t="s">
        <v>1401</v>
      </c>
      <c r="D2268" s="139" t="s">
        <v>1509</v>
      </c>
      <c r="E2268" s="139" t="s">
        <v>1423</v>
      </c>
      <c r="F2268" s="139" t="s">
        <v>1402</v>
      </c>
      <c r="G2268" s="140">
        <v>-207978.98</v>
      </c>
      <c r="J2268" s="149"/>
      <c r="K2268" s="149"/>
    </row>
    <row r="2269" spans="1:11" hidden="1" x14ac:dyDescent="0.2">
      <c r="A2269" s="139" t="s">
        <v>962</v>
      </c>
      <c r="B2269" s="139" t="s">
        <v>1350</v>
      </c>
      <c r="C2269" s="139" t="s">
        <v>1401</v>
      </c>
      <c r="D2269" s="139" t="s">
        <v>1509</v>
      </c>
      <c r="E2269" s="139" t="s">
        <v>1424</v>
      </c>
      <c r="F2269" s="139" t="s">
        <v>1402</v>
      </c>
      <c r="G2269" s="140">
        <v>-135889.68</v>
      </c>
      <c r="J2269" s="149"/>
      <c r="K2269" s="149"/>
    </row>
    <row r="2270" spans="1:11" hidden="1" x14ac:dyDescent="0.2">
      <c r="A2270" s="139" t="s">
        <v>964</v>
      </c>
      <c r="B2270" s="139" t="s">
        <v>1350</v>
      </c>
      <c r="C2270" s="139" t="s">
        <v>1397</v>
      </c>
      <c r="D2270" s="139" t="s">
        <v>1398</v>
      </c>
      <c r="E2270" s="139" t="s">
        <v>1425</v>
      </c>
      <c r="F2270" s="139" t="s">
        <v>1400</v>
      </c>
      <c r="G2270" s="140">
        <v>-57</v>
      </c>
      <c r="H2270" s="162">
        <v>17</v>
      </c>
      <c r="J2270" s="149"/>
      <c r="K2270" s="149"/>
    </row>
    <row r="2271" spans="1:11" hidden="1" x14ac:dyDescent="0.2">
      <c r="A2271" s="139" t="s">
        <v>964</v>
      </c>
      <c r="B2271" s="139" t="s">
        <v>1350</v>
      </c>
      <c r="C2271" s="139" t="s">
        <v>1401</v>
      </c>
      <c r="D2271" s="139" t="s">
        <v>1509</v>
      </c>
      <c r="E2271" s="139" t="s">
        <v>1425</v>
      </c>
      <c r="F2271" s="139" t="s">
        <v>1402</v>
      </c>
      <c r="G2271" s="140">
        <v>-15018394</v>
      </c>
      <c r="J2271" s="149"/>
      <c r="K2271" s="149"/>
    </row>
    <row r="2272" spans="1:11" hidden="1" x14ac:dyDescent="0.2">
      <c r="A2272" s="139" t="s">
        <v>964</v>
      </c>
      <c r="B2272" s="139" t="s">
        <v>1350</v>
      </c>
      <c r="C2272" s="139" t="s">
        <v>1397</v>
      </c>
      <c r="D2272" s="139" t="s">
        <v>1398</v>
      </c>
      <c r="E2272" s="139" t="s">
        <v>1469</v>
      </c>
      <c r="F2272" s="139" t="s">
        <v>1400</v>
      </c>
      <c r="G2272" s="140">
        <v>-540.88</v>
      </c>
      <c r="H2272" s="162">
        <v>17</v>
      </c>
      <c r="J2272" s="149"/>
      <c r="K2272" s="149"/>
    </row>
    <row r="2273" spans="1:11" hidden="1" x14ac:dyDescent="0.2">
      <c r="A2273" s="139" t="s">
        <v>964</v>
      </c>
      <c r="B2273" s="139" t="s">
        <v>1350</v>
      </c>
      <c r="C2273" s="139" t="s">
        <v>1397</v>
      </c>
      <c r="D2273" s="139" t="s">
        <v>1433</v>
      </c>
      <c r="E2273" s="139" t="s">
        <v>1427</v>
      </c>
      <c r="F2273" s="139" t="s">
        <v>1400</v>
      </c>
      <c r="G2273" s="140">
        <v>-1305.68</v>
      </c>
      <c r="H2273" s="162">
        <v>17</v>
      </c>
      <c r="J2273" s="149"/>
      <c r="K2273" s="149"/>
    </row>
    <row r="2274" spans="1:11" hidden="1" x14ac:dyDescent="0.2">
      <c r="A2274" s="139" t="s">
        <v>1118</v>
      </c>
      <c r="B2274" s="139" t="s">
        <v>1350</v>
      </c>
      <c r="C2274" s="139" t="s">
        <v>1397</v>
      </c>
      <c r="D2274" s="139" t="s">
        <v>1398</v>
      </c>
      <c r="E2274" s="139" t="s">
        <v>1428</v>
      </c>
      <c r="F2274" s="139" t="s">
        <v>1400</v>
      </c>
      <c r="G2274" s="140">
        <v>-131084</v>
      </c>
      <c r="H2274" s="162">
        <v>17</v>
      </c>
      <c r="J2274" s="149"/>
      <c r="K2274" s="149"/>
    </row>
    <row r="2275" spans="1:11" hidden="1" x14ac:dyDescent="0.2">
      <c r="A2275" s="139" t="s">
        <v>1118</v>
      </c>
      <c r="B2275" s="139" t="s">
        <v>1350</v>
      </c>
      <c r="C2275" s="139" t="s">
        <v>1449</v>
      </c>
      <c r="D2275" s="139" t="s">
        <v>1450</v>
      </c>
      <c r="E2275" s="139" t="s">
        <v>1428</v>
      </c>
      <c r="F2275" s="139" t="s">
        <v>1402</v>
      </c>
      <c r="G2275" s="140">
        <v>-43923220.799999997</v>
      </c>
      <c r="J2275" s="149"/>
      <c r="K2275" s="149"/>
    </row>
    <row r="2276" spans="1:11" hidden="1" x14ac:dyDescent="0.2">
      <c r="A2276" s="139" t="s">
        <v>1118</v>
      </c>
      <c r="B2276" s="139" t="s">
        <v>1350</v>
      </c>
      <c r="C2276" s="139" t="s">
        <v>1513</v>
      </c>
      <c r="D2276" s="139" t="s">
        <v>1509</v>
      </c>
      <c r="E2276" s="139" t="s">
        <v>1428</v>
      </c>
      <c r="F2276" s="139" t="s">
        <v>1407</v>
      </c>
      <c r="G2276" s="140">
        <v>-62908</v>
      </c>
      <c r="J2276" s="149"/>
      <c r="K2276" s="149"/>
    </row>
    <row r="2277" spans="1:11" x14ac:dyDescent="0.2">
      <c r="A2277" s="139" t="s">
        <v>1118</v>
      </c>
      <c r="B2277" s="139" t="s">
        <v>1350</v>
      </c>
      <c r="C2277" s="139" t="s">
        <v>1401</v>
      </c>
      <c r="D2277" s="139" t="s">
        <v>1509</v>
      </c>
      <c r="E2277" s="139" t="s">
        <v>1431</v>
      </c>
      <c r="F2277" s="139" t="s">
        <v>1402</v>
      </c>
      <c r="G2277" s="140">
        <v>-111308.67</v>
      </c>
      <c r="J2277" s="149"/>
      <c r="K2277" s="149"/>
    </row>
    <row r="2278" spans="1:11" x14ac:dyDescent="0.2">
      <c r="A2278" s="139" t="s">
        <v>1118</v>
      </c>
      <c r="B2278" s="139" t="s">
        <v>1350</v>
      </c>
      <c r="C2278" s="139" t="s">
        <v>1449</v>
      </c>
      <c r="D2278" s="139" t="s">
        <v>1450</v>
      </c>
      <c r="E2278" s="139" t="s">
        <v>1438</v>
      </c>
      <c r="F2278" s="139" t="s">
        <v>1402</v>
      </c>
      <c r="G2278" s="140">
        <v>-480520</v>
      </c>
      <c r="J2278" s="149"/>
      <c r="K2278" s="149"/>
    </row>
    <row r="2279" spans="1:11" x14ac:dyDescent="0.2">
      <c r="A2279" s="139" t="s">
        <v>1118</v>
      </c>
      <c r="B2279" s="139" t="s">
        <v>1350</v>
      </c>
      <c r="C2279" s="139" t="s">
        <v>1397</v>
      </c>
      <c r="D2279" s="139" t="s">
        <v>1398</v>
      </c>
      <c r="E2279" s="139" t="s">
        <v>1432</v>
      </c>
      <c r="F2279" s="139" t="s">
        <v>1400</v>
      </c>
      <c r="G2279" s="140">
        <v>-48495</v>
      </c>
      <c r="H2279" s="162">
        <v>17</v>
      </c>
      <c r="J2279" s="149"/>
      <c r="K2279" s="149"/>
    </row>
    <row r="2280" spans="1:11" x14ac:dyDescent="0.2">
      <c r="A2280" s="139" t="s">
        <v>1118</v>
      </c>
      <c r="B2280" s="139" t="s">
        <v>1350</v>
      </c>
      <c r="C2280" s="139" t="s">
        <v>1449</v>
      </c>
      <c r="D2280" s="139" t="s">
        <v>1450</v>
      </c>
      <c r="E2280" s="139" t="s">
        <v>1432</v>
      </c>
      <c r="F2280" s="139" t="s">
        <v>1402</v>
      </c>
      <c r="G2280" s="140">
        <v>-5463644.0199999996</v>
      </c>
      <c r="J2280" s="149"/>
      <c r="K2280" s="149"/>
    </row>
    <row r="2281" spans="1:11" x14ac:dyDescent="0.2">
      <c r="A2281" s="139" t="s">
        <v>1118</v>
      </c>
      <c r="B2281" s="139" t="s">
        <v>1350</v>
      </c>
      <c r="C2281" s="139" t="s">
        <v>1449</v>
      </c>
      <c r="D2281" s="139" t="s">
        <v>1457</v>
      </c>
      <c r="E2281" s="139" t="s">
        <v>1432</v>
      </c>
      <c r="F2281" s="139" t="s">
        <v>1402</v>
      </c>
      <c r="G2281" s="140">
        <v>-40000</v>
      </c>
      <c r="J2281" s="149"/>
      <c r="K2281" s="149"/>
    </row>
    <row r="2282" spans="1:11" x14ac:dyDescent="0.2">
      <c r="A2282" s="139" t="s">
        <v>1118</v>
      </c>
      <c r="B2282" s="139" t="s">
        <v>1350</v>
      </c>
      <c r="C2282" s="139" t="s">
        <v>1401</v>
      </c>
      <c r="D2282" s="139" t="s">
        <v>1509</v>
      </c>
      <c r="E2282" s="139" t="s">
        <v>1432</v>
      </c>
      <c r="F2282" s="139" t="s">
        <v>1402</v>
      </c>
      <c r="G2282" s="140">
        <v>-341871.75</v>
      </c>
      <c r="J2282" s="149"/>
      <c r="K2282" s="149"/>
    </row>
    <row r="2283" spans="1:11" x14ac:dyDescent="0.2">
      <c r="A2283" s="139" t="s">
        <v>1118</v>
      </c>
      <c r="B2283" s="139" t="s">
        <v>1350</v>
      </c>
      <c r="C2283" s="139" t="s">
        <v>1401</v>
      </c>
      <c r="D2283" s="139" t="s">
        <v>1499</v>
      </c>
      <c r="E2283" s="139" t="s">
        <v>1432</v>
      </c>
      <c r="F2283" s="139" t="s">
        <v>1402</v>
      </c>
      <c r="G2283" s="140">
        <v>-66400</v>
      </c>
      <c r="J2283" s="149"/>
      <c r="K2283" s="149"/>
    </row>
    <row r="2284" spans="1:11" x14ac:dyDescent="0.2">
      <c r="A2284" s="139" t="s">
        <v>1118</v>
      </c>
      <c r="B2284" s="139" t="s">
        <v>1350</v>
      </c>
      <c r="C2284" s="139" t="s">
        <v>1449</v>
      </c>
      <c r="D2284" s="139" t="s">
        <v>1450</v>
      </c>
      <c r="E2284" s="139" t="s">
        <v>1434</v>
      </c>
      <c r="F2284" s="139" t="s">
        <v>1402</v>
      </c>
      <c r="G2284" s="140">
        <v>-151590</v>
      </c>
      <c r="J2284" s="149"/>
      <c r="K2284" s="149"/>
    </row>
    <row r="2285" spans="1:11" hidden="1" x14ac:dyDescent="0.2">
      <c r="A2285" s="139" t="s">
        <v>196</v>
      </c>
      <c r="B2285" s="139" t="s">
        <v>1336</v>
      </c>
      <c r="C2285" s="139" t="s">
        <v>1397</v>
      </c>
      <c r="D2285" s="139" t="s">
        <v>1398</v>
      </c>
      <c r="E2285" s="139" t="s">
        <v>1399</v>
      </c>
      <c r="F2285" s="139" t="s">
        <v>1400</v>
      </c>
      <c r="G2285" s="140">
        <v>-1919116.76</v>
      </c>
      <c r="H2285" s="162">
        <v>17</v>
      </c>
      <c r="J2285" s="149"/>
      <c r="K2285" s="149"/>
    </row>
    <row r="2286" spans="1:11" hidden="1" x14ac:dyDescent="0.2">
      <c r="A2286" s="139" t="s">
        <v>196</v>
      </c>
      <c r="B2286" s="139" t="s">
        <v>1336</v>
      </c>
      <c r="C2286" s="139" t="s">
        <v>1460</v>
      </c>
      <c r="D2286" s="139" t="s">
        <v>1461</v>
      </c>
      <c r="E2286" s="139" t="s">
        <v>1399</v>
      </c>
      <c r="F2286" s="139" t="s">
        <v>1407</v>
      </c>
      <c r="G2286" s="140">
        <v>-21208.1</v>
      </c>
      <c r="J2286" s="149"/>
      <c r="K2286" s="149"/>
    </row>
    <row r="2287" spans="1:11" hidden="1" x14ac:dyDescent="0.2">
      <c r="A2287" s="139" t="s">
        <v>196</v>
      </c>
      <c r="B2287" s="139" t="s">
        <v>1336</v>
      </c>
      <c r="C2287" s="139" t="s">
        <v>1453</v>
      </c>
      <c r="D2287" s="139" t="s">
        <v>1454</v>
      </c>
      <c r="E2287" s="139" t="s">
        <v>1399</v>
      </c>
      <c r="F2287" s="139" t="s">
        <v>1407</v>
      </c>
      <c r="G2287" s="140">
        <v>-509515.77</v>
      </c>
      <c r="J2287" s="149"/>
      <c r="K2287" s="149"/>
    </row>
    <row r="2288" spans="1:11" hidden="1" x14ac:dyDescent="0.2">
      <c r="A2288" s="139" t="s">
        <v>196</v>
      </c>
      <c r="B2288" s="139" t="s">
        <v>1336</v>
      </c>
      <c r="C2288" s="139" t="s">
        <v>1449</v>
      </c>
      <c r="D2288" s="139" t="s">
        <v>1462</v>
      </c>
      <c r="E2288" s="139" t="s">
        <v>1399</v>
      </c>
      <c r="F2288" s="139" t="s">
        <v>1402</v>
      </c>
      <c r="G2288" s="140">
        <v>-34300564.030000001</v>
      </c>
      <c r="J2288" s="149"/>
      <c r="K2288" s="149"/>
    </row>
    <row r="2289" spans="1:11" hidden="1" x14ac:dyDescent="0.2">
      <c r="A2289" s="139" t="s">
        <v>196</v>
      </c>
      <c r="B2289" s="139" t="s">
        <v>1336</v>
      </c>
      <c r="C2289" s="139" t="s">
        <v>1451</v>
      </c>
      <c r="D2289" s="139" t="s">
        <v>1450</v>
      </c>
      <c r="E2289" s="139" t="s">
        <v>1399</v>
      </c>
      <c r="F2289" s="139" t="s">
        <v>1402</v>
      </c>
      <c r="G2289" s="140">
        <v>-65142.080000000002</v>
      </c>
      <c r="J2289" s="149"/>
      <c r="K2289" s="149"/>
    </row>
    <row r="2290" spans="1:11" hidden="1" x14ac:dyDescent="0.2">
      <c r="A2290" s="139" t="s">
        <v>196</v>
      </c>
      <c r="B2290" s="139" t="s">
        <v>1336</v>
      </c>
      <c r="C2290" s="139" t="s">
        <v>1449</v>
      </c>
      <c r="D2290" s="139" t="s">
        <v>1450</v>
      </c>
      <c r="E2290" s="139" t="s">
        <v>1399</v>
      </c>
      <c r="F2290" s="139" t="s">
        <v>1402</v>
      </c>
      <c r="G2290" s="140">
        <v>-378781705.92000002</v>
      </c>
      <c r="J2290" s="149"/>
      <c r="K2290" s="149"/>
    </row>
    <row r="2291" spans="1:11" hidden="1" x14ac:dyDescent="0.2">
      <c r="A2291" s="139" t="s">
        <v>196</v>
      </c>
      <c r="B2291" s="139" t="s">
        <v>1336</v>
      </c>
      <c r="C2291" s="139" t="s">
        <v>1449</v>
      </c>
      <c r="D2291" s="139" t="s">
        <v>1457</v>
      </c>
      <c r="E2291" s="139" t="s">
        <v>1399</v>
      </c>
      <c r="F2291" s="139" t="s">
        <v>1402</v>
      </c>
      <c r="G2291" s="140">
        <v>-59844.67</v>
      </c>
      <c r="J2291" s="149"/>
      <c r="K2291" s="149"/>
    </row>
    <row r="2292" spans="1:11" hidden="1" x14ac:dyDescent="0.2">
      <c r="A2292" s="139" t="s">
        <v>196</v>
      </c>
      <c r="B2292" s="139" t="s">
        <v>1336</v>
      </c>
      <c r="C2292" s="139" t="s">
        <v>1401</v>
      </c>
      <c r="D2292" s="139" t="s">
        <v>1514</v>
      </c>
      <c r="E2292" s="139" t="s">
        <v>1399</v>
      </c>
      <c r="F2292" s="139" t="s">
        <v>1402</v>
      </c>
      <c r="G2292" s="140">
        <v>-1085248.6599999999</v>
      </c>
      <c r="J2292" s="149"/>
      <c r="K2292" s="149"/>
    </row>
    <row r="2293" spans="1:11" hidden="1" x14ac:dyDescent="0.2">
      <c r="A2293" s="139" t="s">
        <v>196</v>
      </c>
      <c r="B2293" s="139" t="s">
        <v>1336</v>
      </c>
      <c r="C2293" s="139" t="s">
        <v>1401</v>
      </c>
      <c r="D2293" s="139" t="s">
        <v>1509</v>
      </c>
      <c r="E2293" s="139" t="s">
        <v>1399</v>
      </c>
      <c r="F2293" s="139" t="s">
        <v>1402</v>
      </c>
      <c r="G2293" s="140">
        <v>-1544604.45</v>
      </c>
      <c r="J2293" s="149"/>
      <c r="K2293" s="149"/>
    </row>
    <row r="2294" spans="1:11" hidden="1" x14ac:dyDescent="0.2">
      <c r="A2294" s="139" t="s">
        <v>196</v>
      </c>
      <c r="B2294" s="139" t="s">
        <v>1336</v>
      </c>
      <c r="C2294" s="139" t="s">
        <v>1452</v>
      </c>
      <c r="D2294" s="139" t="s">
        <v>1510</v>
      </c>
      <c r="E2294" s="139" t="s">
        <v>1399</v>
      </c>
      <c r="F2294" s="139" t="s">
        <v>1407</v>
      </c>
      <c r="G2294" s="140">
        <v>-19787735.23</v>
      </c>
      <c r="J2294" s="149"/>
      <c r="K2294" s="149"/>
    </row>
    <row r="2295" spans="1:11" hidden="1" x14ac:dyDescent="0.2">
      <c r="A2295" s="139" t="s">
        <v>196</v>
      </c>
      <c r="B2295" s="139" t="s">
        <v>1336</v>
      </c>
      <c r="C2295" s="139" t="s">
        <v>1511</v>
      </c>
      <c r="D2295" s="139" t="s">
        <v>1512</v>
      </c>
      <c r="E2295" s="139" t="s">
        <v>1399</v>
      </c>
      <c r="F2295" s="139" t="s">
        <v>1407</v>
      </c>
      <c r="G2295" s="140">
        <v>-37777.79</v>
      </c>
      <c r="J2295" s="149"/>
      <c r="K2295" s="149"/>
    </row>
    <row r="2296" spans="1:11" hidden="1" x14ac:dyDescent="0.2">
      <c r="A2296" s="139" t="s">
        <v>196</v>
      </c>
      <c r="B2296" s="139" t="s">
        <v>1336</v>
      </c>
      <c r="C2296" s="139" t="s">
        <v>1397</v>
      </c>
      <c r="D2296" s="139" t="s">
        <v>1398</v>
      </c>
      <c r="E2296" s="139" t="s">
        <v>1404</v>
      </c>
      <c r="F2296" s="139" t="s">
        <v>1400</v>
      </c>
      <c r="G2296" s="140">
        <v>-1000</v>
      </c>
      <c r="H2296" s="162">
        <v>17</v>
      </c>
      <c r="J2296" s="149"/>
      <c r="K2296" s="149"/>
    </row>
    <row r="2297" spans="1:11" hidden="1" x14ac:dyDescent="0.2">
      <c r="A2297" s="139" t="s">
        <v>201</v>
      </c>
      <c r="B2297" s="139" t="s">
        <v>1336</v>
      </c>
      <c r="C2297" s="139" t="s">
        <v>1397</v>
      </c>
      <c r="D2297" s="139" t="s">
        <v>1398</v>
      </c>
      <c r="E2297" s="139" t="s">
        <v>1408</v>
      </c>
      <c r="F2297" s="139" t="s">
        <v>1400</v>
      </c>
      <c r="G2297" s="140">
        <v>-576530.22</v>
      </c>
      <c r="H2297" s="162">
        <v>17</v>
      </c>
      <c r="J2297" s="149"/>
      <c r="K2297" s="149"/>
    </row>
    <row r="2298" spans="1:11" hidden="1" x14ac:dyDescent="0.2">
      <c r="A2298" s="139" t="s">
        <v>201</v>
      </c>
      <c r="B2298" s="139" t="s">
        <v>1336</v>
      </c>
      <c r="C2298" s="139" t="s">
        <v>1460</v>
      </c>
      <c r="D2298" s="139" t="s">
        <v>1461</v>
      </c>
      <c r="E2298" s="139" t="s">
        <v>1408</v>
      </c>
      <c r="F2298" s="139" t="s">
        <v>1407</v>
      </c>
      <c r="G2298" s="140">
        <v>-6404.83</v>
      </c>
      <c r="J2298" s="149"/>
      <c r="K2298" s="149"/>
    </row>
    <row r="2299" spans="1:11" hidden="1" x14ac:dyDescent="0.2">
      <c r="A2299" s="139" t="s">
        <v>201</v>
      </c>
      <c r="B2299" s="139" t="s">
        <v>1336</v>
      </c>
      <c r="C2299" s="139" t="s">
        <v>1453</v>
      </c>
      <c r="D2299" s="139" t="s">
        <v>1454</v>
      </c>
      <c r="E2299" s="139" t="s">
        <v>1408</v>
      </c>
      <c r="F2299" s="139" t="s">
        <v>1407</v>
      </c>
      <c r="G2299" s="140">
        <v>-153563.85</v>
      </c>
      <c r="J2299" s="149"/>
      <c r="K2299" s="149"/>
    </row>
    <row r="2300" spans="1:11" hidden="1" x14ac:dyDescent="0.2">
      <c r="A2300" s="139" t="s">
        <v>201</v>
      </c>
      <c r="B2300" s="139" t="s">
        <v>1336</v>
      </c>
      <c r="C2300" s="139" t="s">
        <v>1449</v>
      </c>
      <c r="D2300" s="139" t="s">
        <v>1462</v>
      </c>
      <c r="E2300" s="139" t="s">
        <v>1408</v>
      </c>
      <c r="F2300" s="139" t="s">
        <v>1402</v>
      </c>
      <c r="G2300" s="140">
        <v>-10348669.210000001</v>
      </c>
      <c r="J2300" s="149"/>
      <c r="K2300" s="149"/>
    </row>
    <row r="2301" spans="1:11" hidden="1" x14ac:dyDescent="0.2">
      <c r="A2301" s="139" t="s">
        <v>201</v>
      </c>
      <c r="B2301" s="139" t="s">
        <v>1336</v>
      </c>
      <c r="C2301" s="139" t="s">
        <v>1449</v>
      </c>
      <c r="D2301" s="139" t="s">
        <v>1450</v>
      </c>
      <c r="E2301" s="139" t="s">
        <v>1408</v>
      </c>
      <c r="F2301" s="139" t="s">
        <v>1402</v>
      </c>
      <c r="G2301" s="140">
        <v>-113837340.48</v>
      </c>
      <c r="J2301" s="149"/>
      <c r="K2301" s="149"/>
    </row>
    <row r="2302" spans="1:11" hidden="1" x14ac:dyDescent="0.2">
      <c r="A2302" s="139" t="s">
        <v>201</v>
      </c>
      <c r="B2302" s="139" t="s">
        <v>1336</v>
      </c>
      <c r="C2302" s="139" t="s">
        <v>1449</v>
      </c>
      <c r="D2302" s="139" t="s">
        <v>1457</v>
      </c>
      <c r="E2302" s="139" t="s">
        <v>1408</v>
      </c>
      <c r="F2302" s="139" t="s">
        <v>1402</v>
      </c>
      <c r="G2302" s="140">
        <v>-17875.68</v>
      </c>
      <c r="J2302" s="149"/>
      <c r="K2302" s="149"/>
    </row>
    <row r="2303" spans="1:11" hidden="1" x14ac:dyDescent="0.2">
      <c r="A2303" s="139" t="s">
        <v>201</v>
      </c>
      <c r="B2303" s="139" t="s">
        <v>1336</v>
      </c>
      <c r="C2303" s="139" t="s">
        <v>1401</v>
      </c>
      <c r="D2303" s="139" t="s">
        <v>1514</v>
      </c>
      <c r="E2303" s="139" t="s">
        <v>1408</v>
      </c>
      <c r="F2303" s="139" t="s">
        <v>1402</v>
      </c>
      <c r="G2303" s="140">
        <v>-377063.24</v>
      </c>
      <c r="J2303" s="149"/>
      <c r="K2303" s="149"/>
    </row>
    <row r="2304" spans="1:11" hidden="1" x14ac:dyDescent="0.2">
      <c r="A2304" s="139" t="s">
        <v>201</v>
      </c>
      <c r="B2304" s="139" t="s">
        <v>1336</v>
      </c>
      <c r="C2304" s="139" t="s">
        <v>1401</v>
      </c>
      <c r="D2304" s="139" t="s">
        <v>1509</v>
      </c>
      <c r="E2304" s="139" t="s">
        <v>1408</v>
      </c>
      <c r="F2304" s="139" t="s">
        <v>1402</v>
      </c>
      <c r="G2304" s="140">
        <v>-1195644.33</v>
      </c>
      <c r="J2304" s="149"/>
      <c r="K2304" s="149"/>
    </row>
    <row r="2305" spans="1:11" hidden="1" x14ac:dyDescent="0.2">
      <c r="A2305" s="139" t="s">
        <v>201</v>
      </c>
      <c r="B2305" s="139" t="s">
        <v>1336</v>
      </c>
      <c r="C2305" s="139" t="s">
        <v>1452</v>
      </c>
      <c r="D2305" s="139" t="s">
        <v>1510</v>
      </c>
      <c r="E2305" s="139" t="s">
        <v>1408</v>
      </c>
      <c r="F2305" s="139" t="s">
        <v>1407</v>
      </c>
      <c r="G2305" s="140">
        <v>-5868544.1600000001</v>
      </c>
      <c r="J2305" s="149"/>
      <c r="K2305" s="149"/>
    </row>
    <row r="2306" spans="1:11" hidden="1" x14ac:dyDescent="0.2">
      <c r="A2306" s="139" t="s">
        <v>201</v>
      </c>
      <c r="B2306" s="139" t="s">
        <v>1336</v>
      </c>
      <c r="C2306" s="139" t="s">
        <v>1511</v>
      </c>
      <c r="D2306" s="139" t="s">
        <v>1512</v>
      </c>
      <c r="E2306" s="139" t="s">
        <v>1408</v>
      </c>
      <c r="F2306" s="139" t="s">
        <v>1407</v>
      </c>
      <c r="G2306" s="140">
        <v>-11408.89</v>
      </c>
      <c r="J2306" s="149"/>
      <c r="K2306" s="149"/>
    </row>
    <row r="2307" spans="1:11" hidden="1" x14ac:dyDescent="0.2">
      <c r="A2307" s="139" t="s">
        <v>196</v>
      </c>
      <c r="B2307" s="139" t="s">
        <v>1336</v>
      </c>
      <c r="C2307" s="139" t="s">
        <v>1401</v>
      </c>
      <c r="D2307" s="139" t="s">
        <v>1514</v>
      </c>
      <c r="E2307" s="139" t="s">
        <v>1409</v>
      </c>
      <c r="F2307" s="139" t="s">
        <v>1402</v>
      </c>
      <c r="G2307" s="140">
        <v>-672670.2</v>
      </c>
      <c r="J2307" s="149"/>
      <c r="K2307" s="149"/>
    </row>
    <row r="2308" spans="1:11" hidden="1" x14ac:dyDescent="0.2">
      <c r="A2308" s="139" t="s">
        <v>196</v>
      </c>
      <c r="B2308" s="139" t="s">
        <v>1336</v>
      </c>
      <c r="C2308" s="139" t="s">
        <v>1401</v>
      </c>
      <c r="D2308" s="139" t="s">
        <v>1509</v>
      </c>
      <c r="E2308" s="139" t="s">
        <v>1409</v>
      </c>
      <c r="F2308" s="139" t="s">
        <v>1402</v>
      </c>
      <c r="G2308" s="140">
        <v>-6399117.6699999999</v>
      </c>
      <c r="J2308" s="149"/>
      <c r="K2308" s="149"/>
    </row>
    <row r="2309" spans="1:11" hidden="1" x14ac:dyDescent="0.2">
      <c r="A2309" s="139" t="s">
        <v>196</v>
      </c>
      <c r="B2309" s="139" t="s">
        <v>1336</v>
      </c>
      <c r="C2309" s="139" t="s">
        <v>1403</v>
      </c>
      <c r="D2309" s="139" t="s">
        <v>1509</v>
      </c>
      <c r="E2309" s="139" t="s">
        <v>1409</v>
      </c>
      <c r="F2309" s="139" t="s">
        <v>1402</v>
      </c>
      <c r="G2309" s="140">
        <v>-594656.98</v>
      </c>
      <c r="J2309" s="149"/>
      <c r="K2309" s="149"/>
    </row>
    <row r="2310" spans="1:11" hidden="1" x14ac:dyDescent="0.2">
      <c r="A2310" s="139" t="s">
        <v>1112</v>
      </c>
      <c r="B2310" s="139" t="s">
        <v>1336</v>
      </c>
      <c r="C2310" s="139" t="s">
        <v>1397</v>
      </c>
      <c r="D2310" s="139" t="s">
        <v>1398</v>
      </c>
      <c r="E2310" s="139" t="s">
        <v>1410</v>
      </c>
      <c r="F2310" s="139" t="s">
        <v>1400</v>
      </c>
      <c r="G2310" s="140">
        <v>-16449.599999999999</v>
      </c>
      <c r="H2310" s="162">
        <v>17</v>
      </c>
      <c r="J2310" s="149"/>
      <c r="K2310" s="149"/>
    </row>
    <row r="2311" spans="1:11" hidden="1" x14ac:dyDescent="0.2">
      <c r="A2311" s="139" t="s">
        <v>1112</v>
      </c>
      <c r="B2311" s="139" t="s">
        <v>1336</v>
      </c>
      <c r="C2311" s="139" t="s">
        <v>1401</v>
      </c>
      <c r="D2311" s="139" t="s">
        <v>1514</v>
      </c>
      <c r="E2311" s="139" t="s">
        <v>1410</v>
      </c>
      <c r="F2311" s="139" t="s">
        <v>1402</v>
      </c>
      <c r="G2311" s="140">
        <v>-17812.169999999998</v>
      </c>
      <c r="J2311" s="149"/>
      <c r="K2311" s="149"/>
    </row>
    <row r="2312" spans="1:11" hidden="1" x14ac:dyDescent="0.2">
      <c r="A2312" s="139" t="s">
        <v>1112</v>
      </c>
      <c r="B2312" s="139" t="s">
        <v>1336</v>
      </c>
      <c r="C2312" s="139" t="s">
        <v>1401</v>
      </c>
      <c r="D2312" s="139" t="s">
        <v>1509</v>
      </c>
      <c r="E2312" s="139" t="s">
        <v>1410</v>
      </c>
      <c r="F2312" s="139" t="s">
        <v>1402</v>
      </c>
      <c r="G2312" s="140">
        <v>-158554.94</v>
      </c>
      <c r="J2312" s="149"/>
      <c r="K2312" s="149"/>
    </row>
    <row r="2313" spans="1:11" hidden="1" x14ac:dyDescent="0.2">
      <c r="A2313" s="139" t="s">
        <v>1114</v>
      </c>
      <c r="B2313" s="139" t="s">
        <v>1336</v>
      </c>
      <c r="C2313" s="139" t="s">
        <v>1397</v>
      </c>
      <c r="D2313" s="139" t="s">
        <v>1412</v>
      </c>
      <c r="E2313" s="139" t="s">
        <v>1411</v>
      </c>
      <c r="F2313" s="139" t="s">
        <v>1400</v>
      </c>
      <c r="G2313" s="140">
        <v>-72080.34</v>
      </c>
      <c r="H2313" s="162">
        <v>17</v>
      </c>
      <c r="J2313" s="149"/>
      <c r="K2313" s="149"/>
    </row>
    <row r="2314" spans="1:11" hidden="1" x14ac:dyDescent="0.2">
      <c r="A2314" s="139" t="s">
        <v>1114</v>
      </c>
      <c r="B2314" s="139" t="s">
        <v>1336</v>
      </c>
      <c r="C2314" s="139" t="s">
        <v>1397</v>
      </c>
      <c r="D2314" s="139" t="s">
        <v>1429</v>
      </c>
      <c r="E2314" s="139" t="s">
        <v>1411</v>
      </c>
      <c r="F2314" s="139" t="s">
        <v>1400</v>
      </c>
      <c r="G2314" s="140">
        <v>-245732.96</v>
      </c>
      <c r="H2314" s="162">
        <v>17</v>
      </c>
      <c r="J2314" s="149"/>
      <c r="K2314" s="149"/>
    </row>
    <row r="2315" spans="1:11" hidden="1" x14ac:dyDescent="0.2">
      <c r="A2315" s="139" t="s">
        <v>1114</v>
      </c>
      <c r="B2315" s="139" t="s">
        <v>1336</v>
      </c>
      <c r="C2315" s="139" t="s">
        <v>1397</v>
      </c>
      <c r="D2315" s="139" t="s">
        <v>1433</v>
      </c>
      <c r="E2315" s="139" t="s">
        <v>1411</v>
      </c>
      <c r="F2315" s="139" t="s">
        <v>1400</v>
      </c>
      <c r="G2315" s="140">
        <v>-10445.280000000001</v>
      </c>
      <c r="H2315" s="162">
        <v>17</v>
      </c>
      <c r="J2315" s="149"/>
      <c r="K2315" s="149"/>
    </row>
    <row r="2316" spans="1:11" hidden="1" x14ac:dyDescent="0.2">
      <c r="A2316" s="139" t="s">
        <v>1114</v>
      </c>
      <c r="B2316" s="139" t="s">
        <v>1336</v>
      </c>
      <c r="C2316" s="139" t="s">
        <v>1401</v>
      </c>
      <c r="D2316" s="139" t="s">
        <v>1509</v>
      </c>
      <c r="E2316" s="139" t="s">
        <v>1411</v>
      </c>
      <c r="F2316" s="139" t="s">
        <v>1402</v>
      </c>
      <c r="G2316" s="140">
        <v>-27778355.030000001</v>
      </c>
      <c r="J2316" s="149"/>
      <c r="K2316" s="149"/>
    </row>
    <row r="2317" spans="1:11" hidden="1" x14ac:dyDescent="0.2">
      <c r="A2317" s="139" t="s">
        <v>1115</v>
      </c>
      <c r="B2317" s="139" t="s">
        <v>1336</v>
      </c>
      <c r="C2317" s="139" t="s">
        <v>1401</v>
      </c>
      <c r="D2317" s="139" t="s">
        <v>1509</v>
      </c>
      <c r="E2317" s="139" t="s">
        <v>1413</v>
      </c>
      <c r="F2317" s="139" t="s">
        <v>1402</v>
      </c>
      <c r="G2317" s="140">
        <v>-30130642.370000001</v>
      </c>
      <c r="J2317" s="149"/>
      <c r="K2317" s="149"/>
    </row>
    <row r="2318" spans="1:11" hidden="1" x14ac:dyDescent="0.2">
      <c r="A2318" s="139" t="s">
        <v>1115</v>
      </c>
      <c r="B2318" s="139" t="s">
        <v>1336</v>
      </c>
      <c r="C2318" s="139" t="s">
        <v>1403</v>
      </c>
      <c r="D2318" s="139" t="s">
        <v>1509</v>
      </c>
      <c r="E2318" s="139" t="s">
        <v>1413</v>
      </c>
      <c r="F2318" s="139" t="s">
        <v>1402</v>
      </c>
      <c r="G2318" s="140">
        <v>-1159038.1000000001</v>
      </c>
      <c r="J2318" s="149"/>
      <c r="K2318" s="149"/>
    </row>
    <row r="2319" spans="1:11" hidden="1" x14ac:dyDescent="0.2">
      <c r="A2319" s="139" t="s">
        <v>1116</v>
      </c>
      <c r="B2319" s="139" t="s">
        <v>1336</v>
      </c>
      <c r="C2319" s="139" t="s">
        <v>1397</v>
      </c>
      <c r="D2319" s="139" t="s">
        <v>1398</v>
      </c>
      <c r="E2319" s="139" t="s">
        <v>1414</v>
      </c>
      <c r="F2319" s="139" t="s">
        <v>1400</v>
      </c>
      <c r="G2319" s="140">
        <v>-651760</v>
      </c>
      <c r="H2319" s="162">
        <v>17</v>
      </c>
      <c r="J2319" s="149"/>
      <c r="K2319" s="149"/>
    </row>
    <row r="2320" spans="1:11" hidden="1" x14ac:dyDescent="0.2">
      <c r="A2320" s="139" t="s">
        <v>1116</v>
      </c>
      <c r="B2320" s="139" t="s">
        <v>1336</v>
      </c>
      <c r="C2320" s="139" t="s">
        <v>1401</v>
      </c>
      <c r="D2320" s="139" t="s">
        <v>1514</v>
      </c>
      <c r="E2320" s="139" t="s">
        <v>1414</v>
      </c>
      <c r="F2320" s="139" t="s">
        <v>1402</v>
      </c>
      <c r="G2320" s="140">
        <v>-94674.16</v>
      </c>
      <c r="J2320" s="149"/>
      <c r="K2320" s="149"/>
    </row>
    <row r="2321" spans="1:11" hidden="1" x14ac:dyDescent="0.2">
      <c r="A2321" s="139" t="s">
        <v>1116</v>
      </c>
      <c r="B2321" s="139" t="s">
        <v>1336</v>
      </c>
      <c r="C2321" s="139" t="s">
        <v>1401</v>
      </c>
      <c r="D2321" s="139" t="s">
        <v>1509</v>
      </c>
      <c r="E2321" s="139" t="s">
        <v>1414</v>
      </c>
      <c r="F2321" s="139" t="s">
        <v>1402</v>
      </c>
      <c r="G2321" s="140">
        <v>-3908942.4</v>
      </c>
      <c r="J2321" s="149"/>
      <c r="K2321" s="149"/>
    </row>
    <row r="2322" spans="1:11" hidden="1" x14ac:dyDescent="0.2">
      <c r="A2322" s="139" t="s">
        <v>1117</v>
      </c>
      <c r="B2322" s="139" t="s">
        <v>1336</v>
      </c>
      <c r="C2322" s="139" t="s">
        <v>1397</v>
      </c>
      <c r="D2322" s="139" t="s">
        <v>1398</v>
      </c>
      <c r="E2322" s="139" t="s">
        <v>1415</v>
      </c>
      <c r="F2322" s="139" t="s">
        <v>1400</v>
      </c>
      <c r="G2322" s="140">
        <v>-895187.3</v>
      </c>
      <c r="H2322" s="162">
        <v>17</v>
      </c>
      <c r="J2322" s="149"/>
      <c r="K2322" s="149"/>
    </row>
    <row r="2323" spans="1:11" hidden="1" x14ac:dyDescent="0.2">
      <c r="A2323" s="139" t="s">
        <v>1117</v>
      </c>
      <c r="B2323" s="139" t="s">
        <v>1336</v>
      </c>
      <c r="C2323" s="139" t="s">
        <v>1397</v>
      </c>
      <c r="D2323" s="139" t="s">
        <v>1463</v>
      </c>
      <c r="E2323" s="139" t="s">
        <v>1415</v>
      </c>
      <c r="F2323" s="139" t="s">
        <v>1400</v>
      </c>
      <c r="G2323" s="140">
        <v>-2844.51</v>
      </c>
      <c r="H2323" s="162">
        <v>17</v>
      </c>
      <c r="J2323" s="149"/>
      <c r="K2323" s="149"/>
    </row>
    <row r="2324" spans="1:11" hidden="1" x14ac:dyDescent="0.2">
      <c r="A2324" s="139" t="s">
        <v>1117</v>
      </c>
      <c r="B2324" s="139" t="s">
        <v>1336</v>
      </c>
      <c r="C2324" s="139" t="s">
        <v>1416</v>
      </c>
      <c r="D2324" s="139" t="s">
        <v>1417</v>
      </c>
      <c r="E2324" s="139" t="s">
        <v>1415</v>
      </c>
      <c r="F2324" s="139" t="s">
        <v>1402</v>
      </c>
      <c r="G2324" s="140">
        <v>-2265539.1</v>
      </c>
      <c r="J2324" s="149"/>
      <c r="K2324" s="149"/>
    </row>
    <row r="2325" spans="1:11" hidden="1" x14ac:dyDescent="0.2">
      <c r="A2325" s="139" t="s">
        <v>1117</v>
      </c>
      <c r="B2325" s="139" t="s">
        <v>1336</v>
      </c>
      <c r="C2325" s="139" t="s">
        <v>1401</v>
      </c>
      <c r="D2325" s="139" t="s">
        <v>1418</v>
      </c>
      <c r="E2325" s="139" t="s">
        <v>1415</v>
      </c>
      <c r="F2325" s="139" t="s">
        <v>1402</v>
      </c>
      <c r="G2325" s="140">
        <v>-1510359.4</v>
      </c>
      <c r="J2325" s="149"/>
      <c r="K2325" s="149"/>
    </row>
    <row r="2326" spans="1:11" hidden="1" x14ac:dyDescent="0.2">
      <c r="A2326" s="139" t="s">
        <v>1117</v>
      </c>
      <c r="B2326" s="139" t="s">
        <v>1336</v>
      </c>
      <c r="C2326" s="139" t="s">
        <v>1449</v>
      </c>
      <c r="D2326" s="139" t="s">
        <v>1457</v>
      </c>
      <c r="E2326" s="139" t="s">
        <v>1415</v>
      </c>
      <c r="F2326" s="139" t="s">
        <v>1402</v>
      </c>
      <c r="G2326" s="140">
        <v>-38025</v>
      </c>
      <c r="J2326" s="149"/>
      <c r="K2326" s="149"/>
    </row>
    <row r="2327" spans="1:11" hidden="1" x14ac:dyDescent="0.2">
      <c r="A2327" s="139" t="s">
        <v>1117</v>
      </c>
      <c r="B2327" s="139" t="s">
        <v>1336</v>
      </c>
      <c r="C2327" s="139" t="s">
        <v>1401</v>
      </c>
      <c r="D2327" s="139" t="s">
        <v>1514</v>
      </c>
      <c r="E2327" s="139" t="s">
        <v>1415</v>
      </c>
      <c r="F2327" s="139" t="s">
        <v>1402</v>
      </c>
      <c r="G2327" s="140">
        <v>-25100</v>
      </c>
      <c r="J2327" s="149"/>
      <c r="K2327" s="149"/>
    </row>
    <row r="2328" spans="1:11" hidden="1" x14ac:dyDescent="0.2">
      <c r="A2328" s="139" t="s">
        <v>1117</v>
      </c>
      <c r="B2328" s="139" t="s">
        <v>1336</v>
      </c>
      <c r="C2328" s="139" t="s">
        <v>1501</v>
      </c>
      <c r="D2328" s="139" t="s">
        <v>1514</v>
      </c>
      <c r="E2328" s="139" t="s">
        <v>1415</v>
      </c>
      <c r="F2328" s="139" t="s">
        <v>1407</v>
      </c>
      <c r="G2328" s="140">
        <v>-20000</v>
      </c>
      <c r="J2328" s="149"/>
      <c r="K2328" s="149"/>
    </row>
    <row r="2329" spans="1:11" hidden="1" x14ac:dyDescent="0.2">
      <c r="A2329" s="139" t="s">
        <v>1117</v>
      </c>
      <c r="B2329" s="139" t="s">
        <v>1336</v>
      </c>
      <c r="C2329" s="139" t="s">
        <v>1401</v>
      </c>
      <c r="D2329" s="139" t="s">
        <v>1509</v>
      </c>
      <c r="E2329" s="139" t="s">
        <v>1415</v>
      </c>
      <c r="F2329" s="139" t="s">
        <v>1402</v>
      </c>
      <c r="G2329" s="140">
        <v>-5574082.3499999996</v>
      </c>
      <c r="J2329" s="149"/>
      <c r="K2329" s="149"/>
    </row>
    <row r="2330" spans="1:11" hidden="1" x14ac:dyDescent="0.2">
      <c r="A2330" s="139" t="s">
        <v>1117</v>
      </c>
      <c r="B2330" s="139" t="s">
        <v>1336</v>
      </c>
      <c r="C2330" s="139" t="s">
        <v>1501</v>
      </c>
      <c r="D2330" s="139" t="s">
        <v>1509</v>
      </c>
      <c r="E2330" s="139" t="s">
        <v>1415</v>
      </c>
      <c r="F2330" s="139" t="s">
        <v>1407</v>
      </c>
      <c r="G2330" s="140">
        <v>-40000</v>
      </c>
      <c r="J2330" s="149"/>
      <c r="K2330" s="149"/>
    </row>
    <row r="2331" spans="1:11" hidden="1" x14ac:dyDescent="0.2">
      <c r="A2331" s="139" t="s">
        <v>1117</v>
      </c>
      <c r="B2331" s="139" t="s">
        <v>1336</v>
      </c>
      <c r="C2331" s="139" t="s">
        <v>1401</v>
      </c>
      <c r="D2331" s="139" t="s">
        <v>1499</v>
      </c>
      <c r="E2331" s="139" t="s">
        <v>1415</v>
      </c>
      <c r="F2331" s="139" t="s">
        <v>1402</v>
      </c>
      <c r="G2331" s="140">
        <v>-109792.8</v>
      </c>
      <c r="J2331" s="149"/>
      <c r="K2331" s="149"/>
    </row>
    <row r="2332" spans="1:11" hidden="1" x14ac:dyDescent="0.2">
      <c r="A2332" s="139" t="s">
        <v>1117</v>
      </c>
      <c r="B2332" s="139" t="s">
        <v>1336</v>
      </c>
      <c r="C2332" s="139" t="s">
        <v>1439</v>
      </c>
      <c r="D2332" s="139" t="s">
        <v>1520</v>
      </c>
      <c r="E2332" s="139" t="s">
        <v>1415</v>
      </c>
      <c r="F2332" s="139" t="s">
        <v>1407</v>
      </c>
      <c r="G2332" s="140">
        <v>-63648</v>
      </c>
      <c r="J2332" s="149"/>
      <c r="K2332" s="149"/>
    </row>
    <row r="2333" spans="1:11" hidden="1" x14ac:dyDescent="0.2">
      <c r="A2333" s="139" t="s">
        <v>1117</v>
      </c>
      <c r="B2333" s="139" t="s">
        <v>1336</v>
      </c>
      <c r="C2333" s="139" t="s">
        <v>1401</v>
      </c>
      <c r="D2333" s="139" t="s">
        <v>1509</v>
      </c>
      <c r="E2333" s="139" t="s">
        <v>1419</v>
      </c>
      <c r="F2333" s="139" t="s">
        <v>1402</v>
      </c>
      <c r="G2333" s="140">
        <v>-10107.49</v>
      </c>
      <c r="J2333" s="149"/>
      <c r="K2333" s="149"/>
    </row>
    <row r="2334" spans="1:11" hidden="1" x14ac:dyDescent="0.2">
      <c r="A2334" s="139" t="s">
        <v>1117</v>
      </c>
      <c r="B2334" s="139" t="s">
        <v>1336</v>
      </c>
      <c r="C2334" s="139" t="s">
        <v>1401</v>
      </c>
      <c r="D2334" s="139" t="s">
        <v>1499</v>
      </c>
      <c r="E2334" s="139" t="s">
        <v>1419</v>
      </c>
      <c r="F2334" s="139" t="s">
        <v>1402</v>
      </c>
      <c r="G2334" s="140">
        <v>-24035</v>
      </c>
      <c r="J2334" s="149"/>
      <c r="K2334" s="149"/>
    </row>
    <row r="2335" spans="1:11" hidden="1" x14ac:dyDescent="0.2">
      <c r="A2335" s="139" t="s">
        <v>962</v>
      </c>
      <c r="B2335" s="139" t="s">
        <v>1336</v>
      </c>
      <c r="C2335" s="139" t="s">
        <v>1449</v>
      </c>
      <c r="D2335" s="139" t="s">
        <v>1462</v>
      </c>
      <c r="E2335" s="139" t="s">
        <v>1440</v>
      </c>
      <c r="F2335" s="139" t="s">
        <v>1402</v>
      </c>
      <c r="G2335" s="140">
        <v>-2985.84</v>
      </c>
      <c r="J2335" s="149"/>
      <c r="K2335" s="149"/>
    </row>
    <row r="2336" spans="1:11" hidden="1" x14ac:dyDescent="0.2">
      <c r="A2336" s="139" t="s">
        <v>962</v>
      </c>
      <c r="B2336" s="139" t="s">
        <v>1336</v>
      </c>
      <c r="C2336" s="139" t="s">
        <v>1449</v>
      </c>
      <c r="D2336" s="139" t="s">
        <v>1450</v>
      </c>
      <c r="E2336" s="139" t="s">
        <v>1440</v>
      </c>
      <c r="F2336" s="139" t="s">
        <v>1402</v>
      </c>
      <c r="G2336" s="140">
        <v>-3052.29</v>
      </c>
      <c r="J2336" s="149"/>
      <c r="K2336" s="149"/>
    </row>
    <row r="2337" spans="1:11" hidden="1" x14ac:dyDescent="0.2">
      <c r="A2337" s="139" t="s">
        <v>962</v>
      </c>
      <c r="B2337" s="139" t="s">
        <v>1336</v>
      </c>
      <c r="C2337" s="139" t="s">
        <v>1401</v>
      </c>
      <c r="D2337" s="139" t="s">
        <v>1509</v>
      </c>
      <c r="E2337" s="139" t="s">
        <v>1440</v>
      </c>
      <c r="F2337" s="139" t="s">
        <v>1402</v>
      </c>
      <c r="G2337" s="140">
        <v>-2886.3</v>
      </c>
      <c r="J2337" s="149"/>
      <c r="K2337" s="149"/>
    </row>
    <row r="2338" spans="1:11" hidden="1" x14ac:dyDescent="0.2">
      <c r="A2338" s="139" t="s">
        <v>962</v>
      </c>
      <c r="B2338" s="139" t="s">
        <v>1336</v>
      </c>
      <c r="C2338" s="139" t="s">
        <v>1397</v>
      </c>
      <c r="D2338" s="139" t="s">
        <v>1398</v>
      </c>
      <c r="E2338" s="139" t="s">
        <v>1467</v>
      </c>
      <c r="F2338" s="139" t="s">
        <v>1400</v>
      </c>
      <c r="G2338" s="140">
        <v>-90000</v>
      </c>
      <c r="H2338" s="162">
        <v>17</v>
      </c>
      <c r="J2338" s="149"/>
      <c r="K2338" s="149"/>
    </row>
    <row r="2339" spans="1:11" hidden="1" x14ac:dyDescent="0.2">
      <c r="A2339" s="139" t="s">
        <v>962</v>
      </c>
      <c r="B2339" s="139" t="s">
        <v>1336</v>
      </c>
      <c r="C2339" s="139" t="s">
        <v>1449</v>
      </c>
      <c r="D2339" s="139" t="s">
        <v>1462</v>
      </c>
      <c r="E2339" s="139" t="s">
        <v>1423</v>
      </c>
      <c r="F2339" s="139" t="s">
        <v>1402</v>
      </c>
      <c r="G2339" s="140">
        <v>-177564.78</v>
      </c>
      <c r="J2339" s="149"/>
      <c r="K2339" s="149"/>
    </row>
    <row r="2340" spans="1:11" hidden="1" x14ac:dyDescent="0.2">
      <c r="A2340" s="139" t="s">
        <v>962</v>
      </c>
      <c r="B2340" s="139" t="s">
        <v>1336</v>
      </c>
      <c r="C2340" s="139" t="s">
        <v>1449</v>
      </c>
      <c r="D2340" s="139" t="s">
        <v>1450</v>
      </c>
      <c r="E2340" s="139" t="s">
        <v>1423</v>
      </c>
      <c r="F2340" s="139" t="s">
        <v>1402</v>
      </c>
      <c r="G2340" s="140">
        <v>-1640909.42</v>
      </c>
      <c r="J2340" s="149"/>
      <c r="K2340" s="149"/>
    </row>
    <row r="2341" spans="1:11" hidden="1" x14ac:dyDescent="0.2">
      <c r="A2341" s="139" t="s">
        <v>962</v>
      </c>
      <c r="B2341" s="139" t="s">
        <v>1336</v>
      </c>
      <c r="C2341" s="139" t="s">
        <v>1401</v>
      </c>
      <c r="D2341" s="139" t="s">
        <v>1509</v>
      </c>
      <c r="E2341" s="139" t="s">
        <v>1423</v>
      </c>
      <c r="F2341" s="139" t="s">
        <v>1402</v>
      </c>
      <c r="G2341" s="140">
        <v>-341099.85</v>
      </c>
      <c r="J2341" s="149"/>
      <c r="K2341" s="149"/>
    </row>
    <row r="2342" spans="1:11" hidden="1" x14ac:dyDescent="0.2">
      <c r="A2342" s="139" t="s">
        <v>962</v>
      </c>
      <c r="B2342" s="139" t="s">
        <v>1336</v>
      </c>
      <c r="C2342" s="139" t="s">
        <v>1401</v>
      </c>
      <c r="D2342" s="139" t="s">
        <v>1509</v>
      </c>
      <c r="E2342" s="139" t="s">
        <v>1424</v>
      </c>
      <c r="F2342" s="139" t="s">
        <v>1402</v>
      </c>
      <c r="G2342" s="140">
        <v>-139665.54999999999</v>
      </c>
      <c r="J2342" s="149"/>
      <c r="K2342" s="149"/>
    </row>
    <row r="2343" spans="1:11" hidden="1" x14ac:dyDescent="0.2">
      <c r="A2343" s="139" t="s">
        <v>964</v>
      </c>
      <c r="B2343" s="139" t="s">
        <v>1336</v>
      </c>
      <c r="C2343" s="139" t="s">
        <v>1401</v>
      </c>
      <c r="D2343" s="139" t="s">
        <v>1509</v>
      </c>
      <c r="E2343" s="139" t="s">
        <v>1425</v>
      </c>
      <c r="F2343" s="139" t="s">
        <v>1402</v>
      </c>
      <c r="G2343" s="140">
        <v>-49531015</v>
      </c>
      <c r="J2343" s="149"/>
      <c r="K2343" s="149"/>
    </row>
    <row r="2344" spans="1:11" hidden="1" x14ac:dyDescent="0.2">
      <c r="A2344" s="139" t="s">
        <v>964</v>
      </c>
      <c r="B2344" s="139" t="s">
        <v>1336</v>
      </c>
      <c r="C2344" s="139" t="s">
        <v>1397</v>
      </c>
      <c r="D2344" s="139" t="s">
        <v>1398</v>
      </c>
      <c r="E2344" s="139" t="s">
        <v>1443</v>
      </c>
      <c r="F2344" s="139" t="s">
        <v>1400</v>
      </c>
      <c r="G2344" s="140">
        <v>-0.73</v>
      </c>
      <c r="H2344" s="162">
        <v>17</v>
      </c>
      <c r="J2344" s="149"/>
      <c r="K2344" s="149"/>
    </row>
    <row r="2345" spans="1:11" hidden="1" x14ac:dyDescent="0.2">
      <c r="A2345" s="139" t="s">
        <v>964</v>
      </c>
      <c r="B2345" s="139" t="s">
        <v>1336</v>
      </c>
      <c r="C2345" s="139" t="s">
        <v>1397</v>
      </c>
      <c r="D2345" s="139" t="s">
        <v>1398</v>
      </c>
      <c r="E2345" s="139" t="s">
        <v>1427</v>
      </c>
      <c r="F2345" s="139" t="s">
        <v>1400</v>
      </c>
      <c r="G2345" s="140">
        <v>-7580.01</v>
      </c>
      <c r="H2345" s="162">
        <v>17</v>
      </c>
      <c r="J2345" s="149"/>
      <c r="K2345" s="149"/>
    </row>
    <row r="2346" spans="1:11" hidden="1" x14ac:dyDescent="0.2">
      <c r="A2346" s="139" t="s">
        <v>1118</v>
      </c>
      <c r="B2346" s="139" t="s">
        <v>1336</v>
      </c>
      <c r="C2346" s="139" t="s">
        <v>1397</v>
      </c>
      <c r="D2346" s="139" t="s">
        <v>1398</v>
      </c>
      <c r="E2346" s="139" t="s">
        <v>1428</v>
      </c>
      <c r="F2346" s="139" t="s">
        <v>1400</v>
      </c>
      <c r="G2346" s="140">
        <v>-1611447.36</v>
      </c>
      <c r="H2346" s="162">
        <v>17</v>
      </c>
      <c r="J2346" s="149"/>
      <c r="K2346" s="149"/>
    </row>
    <row r="2347" spans="1:11" hidden="1" x14ac:dyDescent="0.2">
      <c r="A2347" s="139" t="s">
        <v>1118</v>
      </c>
      <c r="B2347" s="139" t="s">
        <v>1336</v>
      </c>
      <c r="C2347" s="139" t="s">
        <v>1449</v>
      </c>
      <c r="D2347" s="139" t="s">
        <v>1462</v>
      </c>
      <c r="E2347" s="139" t="s">
        <v>1428</v>
      </c>
      <c r="F2347" s="139" t="s">
        <v>1402</v>
      </c>
      <c r="G2347" s="140">
        <v>-590999.4</v>
      </c>
      <c r="J2347" s="149"/>
      <c r="K2347" s="149"/>
    </row>
    <row r="2348" spans="1:11" hidden="1" x14ac:dyDescent="0.2">
      <c r="A2348" s="139" t="s">
        <v>1118</v>
      </c>
      <c r="B2348" s="139" t="s">
        <v>1336</v>
      </c>
      <c r="C2348" s="139" t="s">
        <v>1449</v>
      </c>
      <c r="D2348" s="139" t="s">
        <v>1450</v>
      </c>
      <c r="E2348" s="139" t="s">
        <v>1428</v>
      </c>
      <c r="F2348" s="139" t="s">
        <v>1402</v>
      </c>
      <c r="G2348" s="140">
        <v>-53266688.259999998</v>
      </c>
      <c r="J2348" s="149"/>
      <c r="K2348" s="149"/>
    </row>
    <row r="2349" spans="1:11" hidden="1" x14ac:dyDescent="0.2">
      <c r="A2349" s="139" t="s">
        <v>1118</v>
      </c>
      <c r="B2349" s="139" t="s">
        <v>1336</v>
      </c>
      <c r="C2349" s="139" t="s">
        <v>1501</v>
      </c>
      <c r="D2349" s="139" t="s">
        <v>1514</v>
      </c>
      <c r="E2349" s="139" t="s">
        <v>1428</v>
      </c>
      <c r="F2349" s="139" t="s">
        <v>1407</v>
      </c>
      <c r="G2349" s="140">
        <v>-502471</v>
      </c>
      <c r="J2349" s="149"/>
      <c r="K2349" s="149"/>
    </row>
    <row r="2350" spans="1:11" hidden="1" x14ac:dyDescent="0.2">
      <c r="A2350" s="139" t="s">
        <v>1118</v>
      </c>
      <c r="B2350" s="139" t="s">
        <v>1336</v>
      </c>
      <c r="C2350" s="139" t="s">
        <v>1401</v>
      </c>
      <c r="D2350" s="139" t="s">
        <v>1509</v>
      </c>
      <c r="E2350" s="139" t="s">
        <v>1428</v>
      </c>
      <c r="F2350" s="139" t="s">
        <v>1402</v>
      </c>
      <c r="G2350" s="140">
        <v>-1008933.64</v>
      </c>
      <c r="J2350" s="149"/>
      <c r="K2350" s="149"/>
    </row>
    <row r="2351" spans="1:11" hidden="1" x14ac:dyDescent="0.2">
      <c r="A2351" s="139" t="s">
        <v>1118</v>
      </c>
      <c r="B2351" s="139" t="s">
        <v>1336</v>
      </c>
      <c r="C2351" s="139" t="s">
        <v>1501</v>
      </c>
      <c r="D2351" s="139" t="s">
        <v>1509</v>
      </c>
      <c r="E2351" s="139" t="s">
        <v>1428</v>
      </c>
      <c r="F2351" s="139" t="s">
        <v>1407</v>
      </c>
      <c r="G2351" s="140">
        <v>-982052.44</v>
      </c>
      <c r="J2351" s="149"/>
      <c r="K2351" s="149"/>
    </row>
    <row r="2352" spans="1:11" hidden="1" x14ac:dyDescent="0.2">
      <c r="A2352" s="139" t="s">
        <v>1118</v>
      </c>
      <c r="B2352" s="139" t="s">
        <v>1336</v>
      </c>
      <c r="C2352" s="139" t="s">
        <v>1515</v>
      </c>
      <c r="D2352" s="139" t="s">
        <v>1509</v>
      </c>
      <c r="E2352" s="139" t="s">
        <v>1428</v>
      </c>
      <c r="F2352" s="139" t="s">
        <v>1407</v>
      </c>
      <c r="G2352" s="140">
        <v>-1048440.01</v>
      </c>
      <c r="J2352" s="149"/>
      <c r="K2352" s="149"/>
    </row>
    <row r="2353" spans="1:11" hidden="1" x14ac:dyDescent="0.2">
      <c r="A2353" s="139" t="s">
        <v>1118</v>
      </c>
      <c r="B2353" s="139" t="s">
        <v>1336</v>
      </c>
      <c r="C2353" s="139" t="s">
        <v>1459</v>
      </c>
      <c r="D2353" s="139" t="s">
        <v>1509</v>
      </c>
      <c r="E2353" s="139" t="s">
        <v>1428</v>
      </c>
      <c r="F2353" s="139" t="s">
        <v>1407</v>
      </c>
      <c r="G2353" s="140">
        <v>-417440</v>
      </c>
      <c r="J2353" s="149"/>
      <c r="K2353" s="149"/>
    </row>
    <row r="2354" spans="1:11" hidden="1" x14ac:dyDescent="0.2">
      <c r="A2354" s="139" t="s">
        <v>1118</v>
      </c>
      <c r="B2354" s="139" t="s">
        <v>1336</v>
      </c>
      <c r="C2354" s="139" t="s">
        <v>1524</v>
      </c>
      <c r="D2354" s="139" t="s">
        <v>1525</v>
      </c>
      <c r="E2354" s="139" t="s">
        <v>1428</v>
      </c>
      <c r="F2354" s="139" t="s">
        <v>1407</v>
      </c>
      <c r="G2354" s="140">
        <v>-78577423.930000007</v>
      </c>
      <c r="J2354" s="149"/>
      <c r="K2354" s="149"/>
    </row>
    <row r="2355" spans="1:11" hidden="1" x14ac:dyDescent="0.2">
      <c r="A2355" s="139" t="s">
        <v>1118</v>
      </c>
      <c r="B2355" s="139" t="s">
        <v>1336</v>
      </c>
      <c r="C2355" s="139" t="s">
        <v>1526</v>
      </c>
      <c r="D2355" s="139" t="s">
        <v>1527</v>
      </c>
      <c r="E2355" s="139" t="s">
        <v>1428</v>
      </c>
      <c r="F2355" s="139" t="s">
        <v>1407</v>
      </c>
      <c r="G2355" s="140">
        <v>-8730824.6600000001</v>
      </c>
      <c r="J2355" s="149"/>
      <c r="K2355" s="149"/>
    </row>
    <row r="2356" spans="1:11" x14ac:dyDescent="0.2">
      <c r="A2356" s="139" t="s">
        <v>1118</v>
      </c>
      <c r="B2356" s="139" t="s">
        <v>1336</v>
      </c>
      <c r="C2356" s="139" t="s">
        <v>1397</v>
      </c>
      <c r="D2356" s="139" t="s">
        <v>1463</v>
      </c>
      <c r="E2356" s="139" t="s">
        <v>1471</v>
      </c>
      <c r="F2356" s="139" t="s">
        <v>1400</v>
      </c>
      <c r="G2356" s="140">
        <v>-4020965.64</v>
      </c>
      <c r="H2356" s="162">
        <v>17</v>
      </c>
      <c r="J2356" s="149"/>
      <c r="K2356" s="149"/>
    </row>
    <row r="2357" spans="1:11" x14ac:dyDescent="0.2">
      <c r="A2357" s="139" t="s">
        <v>1118</v>
      </c>
      <c r="B2357" s="139" t="s">
        <v>1336</v>
      </c>
      <c r="C2357" s="139" t="s">
        <v>1401</v>
      </c>
      <c r="D2357" s="139" t="s">
        <v>1514</v>
      </c>
      <c r="E2357" s="139" t="s">
        <v>1471</v>
      </c>
      <c r="F2357" s="139" t="s">
        <v>1402</v>
      </c>
      <c r="G2357" s="140">
        <v>-406555.14</v>
      </c>
      <c r="J2357" s="149"/>
      <c r="K2357" s="149"/>
    </row>
    <row r="2358" spans="1:11" x14ac:dyDescent="0.2">
      <c r="A2358" s="139" t="s">
        <v>1118</v>
      </c>
      <c r="B2358" s="139" t="s">
        <v>1336</v>
      </c>
      <c r="C2358" s="139" t="s">
        <v>1401</v>
      </c>
      <c r="D2358" s="139" t="s">
        <v>1509</v>
      </c>
      <c r="E2358" s="139" t="s">
        <v>1431</v>
      </c>
      <c r="F2358" s="139" t="s">
        <v>1402</v>
      </c>
      <c r="G2358" s="140">
        <v>-103793</v>
      </c>
      <c r="J2358" s="149"/>
      <c r="K2358" s="149"/>
    </row>
    <row r="2359" spans="1:11" x14ac:dyDescent="0.2">
      <c r="A2359" s="139" t="s">
        <v>1118</v>
      </c>
      <c r="B2359" s="139" t="s">
        <v>1336</v>
      </c>
      <c r="C2359" s="139" t="s">
        <v>1449</v>
      </c>
      <c r="D2359" s="139" t="s">
        <v>1450</v>
      </c>
      <c r="E2359" s="139" t="s">
        <v>1438</v>
      </c>
      <c r="F2359" s="139" t="s">
        <v>1402</v>
      </c>
      <c r="G2359" s="140">
        <v>-815200</v>
      </c>
      <c r="J2359" s="149"/>
      <c r="K2359" s="149"/>
    </row>
    <row r="2360" spans="1:11" x14ac:dyDescent="0.2">
      <c r="A2360" s="139" t="s">
        <v>1118</v>
      </c>
      <c r="B2360" s="139" t="s">
        <v>1336</v>
      </c>
      <c r="C2360" s="139" t="s">
        <v>1459</v>
      </c>
      <c r="D2360" s="139" t="s">
        <v>1509</v>
      </c>
      <c r="E2360" s="139" t="s">
        <v>1438</v>
      </c>
      <c r="F2360" s="139" t="s">
        <v>1407</v>
      </c>
      <c r="G2360" s="140">
        <v>-428370</v>
      </c>
      <c r="J2360" s="149"/>
      <c r="K2360" s="149"/>
    </row>
    <row r="2361" spans="1:11" x14ac:dyDescent="0.2">
      <c r="A2361" s="139" t="s">
        <v>1118</v>
      </c>
      <c r="B2361" s="139" t="s">
        <v>1336</v>
      </c>
      <c r="C2361" s="139" t="s">
        <v>1524</v>
      </c>
      <c r="D2361" s="139" t="s">
        <v>1525</v>
      </c>
      <c r="E2361" s="139" t="s">
        <v>1438</v>
      </c>
      <c r="F2361" s="139" t="s">
        <v>1407</v>
      </c>
      <c r="G2361" s="140">
        <v>-214920</v>
      </c>
      <c r="J2361" s="149"/>
      <c r="K2361" s="149"/>
    </row>
    <row r="2362" spans="1:11" x14ac:dyDescent="0.2">
      <c r="A2362" s="139" t="s">
        <v>1118</v>
      </c>
      <c r="B2362" s="139" t="s">
        <v>1336</v>
      </c>
      <c r="C2362" s="139" t="s">
        <v>1526</v>
      </c>
      <c r="D2362" s="139" t="s">
        <v>1527</v>
      </c>
      <c r="E2362" s="139" t="s">
        <v>1438</v>
      </c>
      <c r="F2362" s="139" t="s">
        <v>1407</v>
      </c>
      <c r="G2362" s="140">
        <v>-23880</v>
      </c>
      <c r="J2362" s="149"/>
      <c r="K2362" s="149"/>
    </row>
    <row r="2363" spans="1:11" x14ac:dyDescent="0.2">
      <c r="A2363" s="139" t="s">
        <v>1118</v>
      </c>
      <c r="B2363" s="139" t="s">
        <v>1336</v>
      </c>
      <c r="C2363" s="139" t="s">
        <v>1397</v>
      </c>
      <c r="D2363" s="139" t="s">
        <v>1398</v>
      </c>
      <c r="E2363" s="139" t="s">
        <v>1432</v>
      </c>
      <c r="F2363" s="139" t="s">
        <v>1400</v>
      </c>
      <c r="G2363" s="140">
        <v>-94900</v>
      </c>
      <c r="H2363" s="162">
        <v>17</v>
      </c>
      <c r="J2363" s="149"/>
      <c r="K2363" s="149"/>
    </row>
    <row r="2364" spans="1:11" x14ac:dyDescent="0.2">
      <c r="A2364" s="139" t="s">
        <v>1118</v>
      </c>
      <c r="B2364" s="139" t="s">
        <v>1336</v>
      </c>
      <c r="C2364" s="139" t="s">
        <v>1397</v>
      </c>
      <c r="D2364" s="139" t="s">
        <v>1463</v>
      </c>
      <c r="E2364" s="139" t="s">
        <v>1432</v>
      </c>
      <c r="F2364" s="139" t="s">
        <v>1400</v>
      </c>
      <c r="G2364" s="140">
        <v>-338911.5</v>
      </c>
      <c r="H2364" s="162">
        <v>17</v>
      </c>
      <c r="J2364" s="149"/>
      <c r="K2364" s="149"/>
    </row>
    <row r="2365" spans="1:11" x14ac:dyDescent="0.2">
      <c r="A2365" s="139" t="s">
        <v>1118</v>
      </c>
      <c r="B2365" s="139" t="s">
        <v>1336</v>
      </c>
      <c r="C2365" s="139" t="s">
        <v>1449</v>
      </c>
      <c r="D2365" s="139" t="s">
        <v>1462</v>
      </c>
      <c r="E2365" s="139" t="s">
        <v>1432</v>
      </c>
      <c r="F2365" s="139" t="s">
        <v>1402</v>
      </c>
      <c r="G2365" s="140">
        <v>-599990</v>
      </c>
      <c r="J2365" s="149"/>
      <c r="K2365" s="149"/>
    </row>
    <row r="2366" spans="1:11" x14ac:dyDescent="0.2">
      <c r="A2366" s="139" t="s">
        <v>1118</v>
      </c>
      <c r="B2366" s="139" t="s">
        <v>1336</v>
      </c>
      <c r="C2366" s="139" t="s">
        <v>1449</v>
      </c>
      <c r="D2366" s="139" t="s">
        <v>1450</v>
      </c>
      <c r="E2366" s="139" t="s">
        <v>1432</v>
      </c>
      <c r="F2366" s="139" t="s">
        <v>1402</v>
      </c>
      <c r="G2366" s="140">
        <v>-420000</v>
      </c>
      <c r="J2366" s="149"/>
      <c r="K2366" s="149"/>
    </row>
    <row r="2367" spans="1:11" x14ac:dyDescent="0.2">
      <c r="A2367" s="139" t="s">
        <v>1118</v>
      </c>
      <c r="B2367" s="139" t="s">
        <v>1336</v>
      </c>
      <c r="C2367" s="139" t="s">
        <v>1401</v>
      </c>
      <c r="D2367" s="139" t="s">
        <v>1514</v>
      </c>
      <c r="E2367" s="139" t="s">
        <v>1432</v>
      </c>
      <c r="F2367" s="139" t="s">
        <v>1402</v>
      </c>
      <c r="G2367" s="140">
        <v>-19560</v>
      </c>
      <c r="J2367" s="149"/>
      <c r="K2367" s="149"/>
    </row>
    <row r="2368" spans="1:11" x14ac:dyDescent="0.2">
      <c r="A2368" s="139" t="s">
        <v>1118</v>
      </c>
      <c r="B2368" s="139" t="s">
        <v>1336</v>
      </c>
      <c r="C2368" s="139" t="s">
        <v>1524</v>
      </c>
      <c r="D2368" s="139" t="s">
        <v>1525</v>
      </c>
      <c r="E2368" s="139" t="s">
        <v>1432</v>
      </c>
      <c r="F2368" s="139" t="s">
        <v>1407</v>
      </c>
      <c r="G2368" s="140">
        <v>-3419044.06</v>
      </c>
      <c r="J2368" s="149"/>
      <c r="K2368" s="149"/>
    </row>
    <row r="2369" spans="1:11" x14ac:dyDescent="0.2">
      <c r="A2369" s="139" t="s">
        <v>1118</v>
      </c>
      <c r="B2369" s="139" t="s">
        <v>1336</v>
      </c>
      <c r="C2369" s="139" t="s">
        <v>1526</v>
      </c>
      <c r="D2369" s="139" t="s">
        <v>1527</v>
      </c>
      <c r="E2369" s="139" t="s">
        <v>1432</v>
      </c>
      <c r="F2369" s="139" t="s">
        <v>1407</v>
      </c>
      <c r="G2369" s="140">
        <v>-379893.79</v>
      </c>
      <c r="J2369" s="149"/>
      <c r="K2369" s="149"/>
    </row>
    <row r="2370" spans="1:11" x14ac:dyDescent="0.2">
      <c r="A2370" s="139" t="s">
        <v>1118</v>
      </c>
      <c r="B2370" s="139" t="s">
        <v>1336</v>
      </c>
      <c r="C2370" s="139" t="s">
        <v>1401</v>
      </c>
      <c r="D2370" s="139" t="s">
        <v>1499</v>
      </c>
      <c r="E2370" s="139" t="s">
        <v>1432</v>
      </c>
      <c r="F2370" s="139" t="s">
        <v>1402</v>
      </c>
      <c r="G2370" s="140">
        <v>-68000</v>
      </c>
      <c r="J2370" s="149"/>
      <c r="K2370" s="149"/>
    </row>
    <row r="2371" spans="1:11" x14ac:dyDescent="0.2">
      <c r="A2371" s="139" t="s">
        <v>1118</v>
      </c>
      <c r="B2371" s="139" t="s">
        <v>1336</v>
      </c>
      <c r="C2371" s="139" t="s">
        <v>1472</v>
      </c>
      <c r="D2371" s="139" t="s">
        <v>1509</v>
      </c>
      <c r="E2371" s="139" t="s">
        <v>1473</v>
      </c>
      <c r="F2371" s="139" t="s">
        <v>1407</v>
      </c>
      <c r="G2371" s="140">
        <v>-150000</v>
      </c>
      <c r="J2371" s="149"/>
      <c r="K2371" s="149"/>
    </row>
    <row r="2372" spans="1:11" x14ac:dyDescent="0.2">
      <c r="A2372" s="139" t="s">
        <v>1118</v>
      </c>
      <c r="B2372" s="139" t="s">
        <v>1336</v>
      </c>
      <c r="C2372" s="139" t="s">
        <v>1449</v>
      </c>
      <c r="D2372" s="139" t="s">
        <v>1450</v>
      </c>
      <c r="E2372" s="139" t="s">
        <v>1434</v>
      </c>
      <c r="F2372" s="139" t="s">
        <v>1402</v>
      </c>
      <c r="G2372" s="140">
        <v>-153892.5</v>
      </c>
      <c r="J2372" s="149"/>
      <c r="K2372" s="149"/>
    </row>
    <row r="2373" spans="1:11" hidden="1" x14ac:dyDescent="0.2">
      <c r="A2373" s="139" t="s">
        <v>196</v>
      </c>
      <c r="B2373" s="139" t="s">
        <v>1313</v>
      </c>
      <c r="C2373" s="139"/>
      <c r="D2373" s="139"/>
      <c r="E2373" s="139" t="s">
        <v>1528</v>
      </c>
      <c r="F2373" s="139" t="s">
        <v>1529</v>
      </c>
      <c r="G2373" s="140">
        <v>125525266.2</v>
      </c>
      <c r="J2373" s="149"/>
      <c r="K2373" s="149"/>
    </row>
    <row r="2374" spans="1:11" hidden="1" x14ac:dyDescent="0.2">
      <c r="A2374" s="139" t="s">
        <v>196</v>
      </c>
      <c r="B2374" s="139" t="s">
        <v>1313</v>
      </c>
      <c r="C2374" s="139"/>
      <c r="D2374" s="139"/>
      <c r="E2374" s="139" t="s">
        <v>1530</v>
      </c>
      <c r="F2374" s="139" t="s">
        <v>1529</v>
      </c>
      <c r="G2374" s="140">
        <v>6000</v>
      </c>
      <c r="J2374" s="149"/>
      <c r="K2374" s="149"/>
    </row>
    <row r="2375" spans="1:11" hidden="1" x14ac:dyDescent="0.2">
      <c r="A2375" s="139" t="s">
        <v>201</v>
      </c>
      <c r="B2375" s="139" t="s">
        <v>1313</v>
      </c>
      <c r="C2375" s="139"/>
      <c r="D2375" s="139"/>
      <c r="E2375" s="139" t="s">
        <v>1531</v>
      </c>
      <c r="F2375" s="139" t="s">
        <v>1529</v>
      </c>
      <c r="G2375" s="140">
        <v>38038456</v>
      </c>
      <c r="J2375" s="149"/>
      <c r="K2375" s="149"/>
    </row>
    <row r="2376" spans="1:11" hidden="1" x14ac:dyDescent="0.2">
      <c r="A2376" s="139" t="s">
        <v>196</v>
      </c>
      <c r="B2376" s="139" t="s">
        <v>1313</v>
      </c>
      <c r="C2376" s="139"/>
      <c r="D2376" s="139"/>
      <c r="E2376" s="139" t="s">
        <v>1532</v>
      </c>
      <c r="F2376" s="139" t="s">
        <v>1529</v>
      </c>
      <c r="G2376" s="140">
        <v>3026095.61</v>
      </c>
      <c r="J2376" s="149"/>
      <c r="K2376" s="149"/>
    </row>
    <row r="2377" spans="1:11" hidden="1" x14ac:dyDescent="0.2">
      <c r="A2377" s="139" t="s">
        <v>1112</v>
      </c>
      <c r="B2377" s="139" t="s">
        <v>1313</v>
      </c>
      <c r="C2377" s="139"/>
      <c r="D2377" s="139"/>
      <c r="E2377" s="139" t="s">
        <v>1533</v>
      </c>
      <c r="F2377" s="139" t="s">
        <v>1529</v>
      </c>
      <c r="G2377" s="140">
        <v>796290.36</v>
      </c>
      <c r="J2377" s="149"/>
      <c r="K2377" s="149"/>
    </row>
    <row r="2378" spans="1:11" hidden="1" x14ac:dyDescent="0.2">
      <c r="A2378" s="139" t="s">
        <v>1113</v>
      </c>
      <c r="B2378" s="139" t="s">
        <v>1313</v>
      </c>
      <c r="C2378" s="139"/>
      <c r="D2378" s="139"/>
      <c r="E2378" s="139" t="s">
        <v>1534</v>
      </c>
      <c r="F2378" s="139" t="s">
        <v>1529</v>
      </c>
      <c r="G2378" s="140">
        <v>360746.92</v>
      </c>
      <c r="J2378" s="149"/>
      <c r="K2378" s="149"/>
    </row>
    <row r="2379" spans="1:11" hidden="1" x14ac:dyDescent="0.2">
      <c r="A2379" s="139" t="s">
        <v>1114</v>
      </c>
      <c r="B2379" s="139" t="s">
        <v>1313</v>
      </c>
      <c r="C2379" s="139"/>
      <c r="D2379" s="139"/>
      <c r="E2379" s="139" t="s">
        <v>1535</v>
      </c>
      <c r="F2379" s="139" t="s">
        <v>1529</v>
      </c>
      <c r="G2379" s="140">
        <v>1542760.36</v>
      </c>
      <c r="J2379" s="149"/>
      <c r="K2379" s="149"/>
    </row>
    <row r="2380" spans="1:11" hidden="1" x14ac:dyDescent="0.2">
      <c r="A2380" s="139" t="s">
        <v>1116</v>
      </c>
      <c r="B2380" s="139" t="s">
        <v>1313</v>
      </c>
      <c r="C2380" s="139"/>
      <c r="D2380" s="139"/>
      <c r="E2380" s="139" t="s">
        <v>1536</v>
      </c>
      <c r="F2380" s="139" t="s">
        <v>1529</v>
      </c>
      <c r="G2380" s="140">
        <v>1042744.57</v>
      </c>
      <c r="J2380" s="149"/>
      <c r="K2380" s="149"/>
    </row>
    <row r="2381" spans="1:11" hidden="1" x14ac:dyDescent="0.2">
      <c r="A2381" s="139" t="s">
        <v>1117</v>
      </c>
      <c r="B2381" s="139" t="s">
        <v>1313</v>
      </c>
      <c r="C2381" s="139"/>
      <c r="D2381" s="139"/>
      <c r="E2381" s="139" t="s">
        <v>1537</v>
      </c>
      <c r="F2381" s="139" t="s">
        <v>1529</v>
      </c>
      <c r="G2381" s="140">
        <v>1798465585.1500001</v>
      </c>
      <c r="J2381" s="149"/>
      <c r="K2381" s="149"/>
    </row>
    <row r="2382" spans="1:11" hidden="1" x14ac:dyDescent="0.2">
      <c r="A2382" s="139" t="s">
        <v>962</v>
      </c>
      <c r="B2382" s="139" t="s">
        <v>1313</v>
      </c>
      <c r="C2382" s="139"/>
      <c r="D2382" s="139"/>
      <c r="E2382" s="139" t="s">
        <v>1538</v>
      </c>
      <c r="F2382" s="139" t="s">
        <v>1529</v>
      </c>
      <c r="G2382" s="140">
        <v>162660921.03999999</v>
      </c>
      <c r="J2382" s="149"/>
      <c r="K2382" s="149"/>
    </row>
    <row r="2383" spans="1:11" hidden="1" x14ac:dyDescent="0.2">
      <c r="A2383" s="139" t="s">
        <v>962</v>
      </c>
      <c r="B2383" s="139" t="s">
        <v>1313</v>
      </c>
      <c r="C2383" s="139"/>
      <c r="D2383" s="139"/>
      <c r="E2383" s="139" t="s">
        <v>1539</v>
      </c>
      <c r="F2383" s="139" t="s">
        <v>1529</v>
      </c>
      <c r="G2383" s="140">
        <v>29451800.800000001</v>
      </c>
      <c r="J2383" s="149"/>
      <c r="K2383" s="149"/>
    </row>
    <row r="2384" spans="1:11" hidden="1" x14ac:dyDescent="0.2">
      <c r="A2384" s="139" t="s">
        <v>962</v>
      </c>
      <c r="B2384" s="139" t="s">
        <v>1313</v>
      </c>
      <c r="C2384" s="139"/>
      <c r="D2384" s="139"/>
      <c r="E2384" s="139" t="s">
        <v>1540</v>
      </c>
      <c r="F2384" s="139" t="s">
        <v>1529</v>
      </c>
      <c r="G2384" s="140">
        <v>651815.1</v>
      </c>
      <c r="J2384" s="149"/>
      <c r="K2384" s="149"/>
    </row>
    <row r="2385" spans="1:11" hidden="1" x14ac:dyDescent="0.2">
      <c r="A2385" s="139" t="s">
        <v>964</v>
      </c>
      <c r="B2385" s="139" t="s">
        <v>1313</v>
      </c>
      <c r="C2385" s="139"/>
      <c r="D2385" s="139"/>
      <c r="E2385" s="139" t="s">
        <v>1541</v>
      </c>
      <c r="F2385" s="139" t="s">
        <v>1529</v>
      </c>
      <c r="G2385" s="140">
        <v>335820</v>
      </c>
      <c r="J2385" s="149"/>
      <c r="K2385" s="149"/>
    </row>
    <row r="2386" spans="1:11" hidden="1" x14ac:dyDescent="0.2">
      <c r="A2386" s="139" t="s">
        <v>973</v>
      </c>
      <c r="B2386" s="139" t="s">
        <v>1313</v>
      </c>
      <c r="C2386" s="139"/>
      <c r="D2386" s="139"/>
      <c r="E2386" s="139" t="s">
        <v>1542</v>
      </c>
      <c r="F2386" s="139" t="s">
        <v>1529</v>
      </c>
      <c r="G2386" s="140">
        <v>4608740</v>
      </c>
      <c r="J2386" s="149"/>
      <c r="K2386" s="149"/>
    </row>
    <row r="2387" spans="1:11" hidden="1" x14ac:dyDescent="0.2">
      <c r="A2387" s="139" t="s">
        <v>1118</v>
      </c>
      <c r="B2387" s="139" t="s">
        <v>1313</v>
      </c>
      <c r="C2387" s="139"/>
      <c r="D2387" s="139"/>
      <c r="E2387" s="139" t="s">
        <v>1543</v>
      </c>
      <c r="F2387" s="139" t="s">
        <v>1529</v>
      </c>
      <c r="G2387" s="140">
        <v>224740</v>
      </c>
      <c r="J2387" s="149"/>
      <c r="K2387" s="149"/>
    </row>
    <row r="2388" spans="1:11" x14ac:dyDescent="0.2">
      <c r="A2388" s="139" t="s">
        <v>1118</v>
      </c>
      <c r="B2388" s="139" t="s">
        <v>1313</v>
      </c>
      <c r="C2388" s="139"/>
      <c r="D2388" s="139"/>
      <c r="E2388" s="139" t="s">
        <v>1544</v>
      </c>
      <c r="F2388" s="139" t="s">
        <v>1529</v>
      </c>
      <c r="G2388" s="140">
        <v>1346365.76</v>
      </c>
      <c r="J2388" s="149"/>
      <c r="K2388" s="149"/>
    </row>
    <row r="2389" spans="1:11" hidden="1" x14ac:dyDescent="0.2">
      <c r="A2389" s="139" t="s">
        <v>196</v>
      </c>
      <c r="B2389" s="139" t="s">
        <v>1316</v>
      </c>
      <c r="C2389" s="139"/>
      <c r="D2389" s="139"/>
      <c r="E2389" s="139" t="s">
        <v>1528</v>
      </c>
      <c r="F2389" s="139" t="s">
        <v>1529</v>
      </c>
      <c r="G2389" s="140">
        <v>27661385.649999999</v>
      </c>
      <c r="J2389" s="149"/>
      <c r="K2389" s="149"/>
    </row>
    <row r="2390" spans="1:11" hidden="1" x14ac:dyDescent="0.2">
      <c r="A2390" s="139" t="s">
        <v>201</v>
      </c>
      <c r="B2390" s="139" t="s">
        <v>1316</v>
      </c>
      <c r="C2390" s="139"/>
      <c r="D2390" s="139"/>
      <c r="E2390" s="139" t="s">
        <v>1531</v>
      </c>
      <c r="F2390" s="139" t="s">
        <v>1529</v>
      </c>
      <c r="G2390" s="140">
        <v>8406992.7799999993</v>
      </c>
      <c r="J2390" s="149"/>
      <c r="K2390" s="149"/>
    </row>
    <row r="2391" spans="1:11" hidden="1" x14ac:dyDescent="0.2">
      <c r="A2391" s="139" t="s">
        <v>196</v>
      </c>
      <c r="B2391" s="139" t="s">
        <v>1316</v>
      </c>
      <c r="C2391" s="139"/>
      <c r="D2391" s="139"/>
      <c r="E2391" s="139" t="s">
        <v>1532</v>
      </c>
      <c r="F2391" s="139" t="s">
        <v>1529</v>
      </c>
      <c r="G2391" s="140">
        <v>736451.14</v>
      </c>
      <c r="J2391" s="149"/>
      <c r="K2391" s="149"/>
    </row>
    <row r="2392" spans="1:11" hidden="1" x14ac:dyDescent="0.2">
      <c r="A2392" s="139" t="s">
        <v>1112</v>
      </c>
      <c r="B2392" s="139" t="s">
        <v>1316</v>
      </c>
      <c r="C2392" s="139"/>
      <c r="D2392" s="139"/>
      <c r="E2392" s="139" t="s">
        <v>1533</v>
      </c>
      <c r="F2392" s="139" t="s">
        <v>1529</v>
      </c>
      <c r="G2392" s="140">
        <v>78000</v>
      </c>
      <c r="J2392" s="149"/>
      <c r="K2392" s="149"/>
    </row>
    <row r="2393" spans="1:11" hidden="1" x14ac:dyDescent="0.2">
      <c r="A2393" s="139" t="s">
        <v>1113</v>
      </c>
      <c r="B2393" s="139" t="s">
        <v>1316</v>
      </c>
      <c r="C2393" s="139"/>
      <c r="D2393" s="139"/>
      <c r="E2393" s="139" t="s">
        <v>1534</v>
      </c>
      <c r="F2393" s="139" t="s">
        <v>1529</v>
      </c>
      <c r="G2393" s="140">
        <v>171141.75</v>
      </c>
      <c r="J2393" s="149"/>
      <c r="K2393" s="149"/>
    </row>
    <row r="2394" spans="1:11" hidden="1" x14ac:dyDescent="0.2">
      <c r="A2394" s="139" t="s">
        <v>1114</v>
      </c>
      <c r="B2394" s="139" t="s">
        <v>1316</v>
      </c>
      <c r="C2394" s="139"/>
      <c r="D2394" s="139"/>
      <c r="E2394" s="139" t="s">
        <v>1535</v>
      </c>
      <c r="F2394" s="139" t="s">
        <v>1529</v>
      </c>
      <c r="G2394" s="140">
        <v>758400.92</v>
      </c>
      <c r="J2394" s="149"/>
      <c r="K2394" s="149"/>
    </row>
    <row r="2395" spans="1:11" hidden="1" x14ac:dyDescent="0.2">
      <c r="A2395" s="139" t="s">
        <v>1116</v>
      </c>
      <c r="B2395" s="139" t="s">
        <v>1316</v>
      </c>
      <c r="C2395" s="139"/>
      <c r="D2395" s="139"/>
      <c r="E2395" s="139" t="s">
        <v>1536</v>
      </c>
      <c r="F2395" s="139" t="s">
        <v>1529</v>
      </c>
      <c r="G2395" s="140">
        <v>1063996.99</v>
      </c>
      <c r="J2395" s="149"/>
      <c r="K2395" s="149"/>
    </row>
    <row r="2396" spans="1:11" hidden="1" x14ac:dyDescent="0.2">
      <c r="A2396" s="139" t="s">
        <v>1117</v>
      </c>
      <c r="B2396" s="139" t="s">
        <v>1316</v>
      </c>
      <c r="C2396" s="139"/>
      <c r="D2396" s="139"/>
      <c r="E2396" s="139" t="s">
        <v>1537</v>
      </c>
      <c r="F2396" s="139" t="s">
        <v>1529</v>
      </c>
      <c r="G2396" s="140">
        <v>467234.92</v>
      </c>
      <c r="J2396" s="149"/>
      <c r="K2396" s="149"/>
    </row>
    <row r="2397" spans="1:11" hidden="1" x14ac:dyDescent="0.2">
      <c r="A2397" s="139" t="s">
        <v>1115</v>
      </c>
      <c r="B2397" s="139" t="s">
        <v>1316</v>
      </c>
      <c r="C2397" s="139"/>
      <c r="D2397" s="139"/>
      <c r="E2397" s="139" t="s">
        <v>1545</v>
      </c>
      <c r="F2397" s="139" t="s">
        <v>1529</v>
      </c>
      <c r="G2397" s="140">
        <v>266201.07</v>
      </c>
      <c r="J2397" s="149"/>
      <c r="K2397" s="149"/>
    </row>
    <row r="2398" spans="1:11" hidden="1" x14ac:dyDescent="0.2">
      <c r="A2398" s="139" t="s">
        <v>962</v>
      </c>
      <c r="B2398" s="139" t="s">
        <v>1316</v>
      </c>
      <c r="C2398" s="139"/>
      <c r="D2398" s="139"/>
      <c r="E2398" s="139" t="s">
        <v>1540</v>
      </c>
      <c r="F2398" s="139" t="s">
        <v>1529</v>
      </c>
      <c r="G2398" s="140">
        <v>208921.89</v>
      </c>
      <c r="J2398" s="149"/>
      <c r="K2398" s="149"/>
    </row>
    <row r="2399" spans="1:11" hidden="1" x14ac:dyDescent="0.2">
      <c r="A2399" s="139" t="s">
        <v>964</v>
      </c>
      <c r="B2399" s="139" t="s">
        <v>1316</v>
      </c>
      <c r="C2399" s="139"/>
      <c r="D2399" s="139"/>
      <c r="E2399" s="139" t="s">
        <v>1541</v>
      </c>
      <c r="F2399" s="139" t="s">
        <v>1529</v>
      </c>
      <c r="G2399" s="140">
        <v>153318</v>
      </c>
      <c r="J2399" s="149"/>
      <c r="K2399" s="149"/>
    </row>
    <row r="2400" spans="1:11" hidden="1" x14ac:dyDescent="0.2">
      <c r="A2400" s="139" t="s">
        <v>1118</v>
      </c>
      <c r="B2400" s="139" t="s">
        <v>1316</v>
      </c>
      <c r="C2400" s="139"/>
      <c r="D2400" s="139"/>
      <c r="E2400" s="139" t="s">
        <v>1543</v>
      </c>
      <c r="F2400" s="139" t="s">
        <v>1529</v>
      </c>
      <c r="G2400" s="140">
        <v>214811.87</v>
      </c>
      <c r="J2400" s="149"/>
      <c r="K2400" s="149"/>
    </row>
    <row r="2401" spans="1:11" x14ac:dyDescent="0.2">
      <c r="A2401" s="139" t="s">
        <v>1118</v>
      </c>
      <c r="B2401" s="139" t="s">
        <v>1316</v>
      </c>
      <c r="C2401" s="139"/>
      <c r="D2401" s="139"/>
      <c r="E2401" s="139" t="s">
        <v>1544</v>
      </c>
      <c r="F2401" s="139" t="s">
        <v>1529</v>
      </c>
      <c r="G2401" s="140">
        <v>388498.31</v>
      </c>
      <c r="J2401" s="149"/>
      <c r="K2401" s="149"/>
    </row>
  </sheetData>
  <autoFilter ref="A10:H2401">
    <filterColumn colId="0">
      <filters>
        <filter val="0310"/>
      </filters>
    </filterColumn>
  </autoFilter>
  <customSheetViews>
    <customSheetView guid="{5B44D67A-4A8A-4B75-BA10-E8F24D4649E0}" showGridLines="0" fitToPage="1" showAutoFilter="1" topLeftCell="A2264">
      <selection activeCell="CX69" sqref="CX69:DQ69"/>
      <pageMargins left="0.56999999999999995" right="0.43" top="0.74" bottom="0.67" header="0.5" footer="0.37"/>
      <pageSetup paperSize="9" fitToHeight="0" orientation="landscape"/>
      <headerFooter alignWithMargins="0"/>
      <autoFilter ref="A10:H2299"/>
    </customSheetView>
    <customSheetView guid="{CF47E490-C0ED-4780-9B5C-F9D87DEF3722}" showGridLines="0" fitToPage="1" showAutoFilter="1" topLeftCell="A2264">
      <selection activeCell="CX69" sqref="CX69:DQ69"/>
      <pageMargins left="0.56999999999999995" right="0.43" top="0.74" bottom="0.67" header="0.5" footer="0.37"/>
      <pageSetup paperSize="9" fitToHeight="0" orientation="landscape"/>
      <headerFooter alignWithMargins="0"/>
      <autoFilter ref="A10:H2299"/>
    </customSheetView>
    <customSheetView guid="{B1FA3864-7F05-425E-8ED1-7784AEC0641C}" showGridLines="0" fitToPage="1" showAutoFilter="1" topLeftCell="A2255">
      <selection activeCell="C2300" sqref="C2300"/>
      <pageMargins left="0.56999999999999995" right="0.43" top="0.74" bottom="0.67" header="0.5" footer="0.37"/>
      <pageSetup paperSize="9" fitToHeight="0" orientation="landscape"/>
      <headerFooter alignWithMargins="0"/>
      <autoFilter ref="A10:H2299"/>
    </customSheetView>
  </customSheetViews>
  <pageMargins left="0.56999999999999995" right="0.43" top="0.74" bottom="0.67" header="0.5" footer="0.37"/>
  <pageSetup paperSize="9" fitToHeight="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B652"/>
  <sheetViews>
    <sheetView view="pageBreakPreview" zoomScale="70" zoomScaleNormal="100" zoomScaleSheetLayoutView="70" workbookViewId="0">
      <selection activeCell="C15" sqref="C15"/>
    </sheetView>
  </sheetViews>
  <sheetFormatPr defaultColWidth="8.85546875" defaultRowHeight="15" x14ac:dyDescent="0.25"/>
  <cols>
    <col min="1" max="1" width="28.42578125" style="225" customWidth="1"/>
    <col min="2" max="2" width="9.42578125" style="226" customWidth="1"/>
    <col min="3" max="4" width="19.5703125" style="226" customWidth="1"/>
    <col min="5" max="5" width="18.5703125" style="188" customWidth="1"/>
    <col min="6" max="7" width="18.42578125" style="188" customWidth="1"/>
    <col min="8" max="8" width="12" style="188" customWidth="1"/>
    <col min="9" max="9" width="8.85546875" style="226"/>
    <col min="10" max="10" width="28.42578125" style="226" customWidth="1"/>
    <col min="11" max="11" width="8.42578125" style="226" customWidth="1"/>
    <col min="12" max="13" width="18.7109375" style="226" customWidth="1"/>
    <col min="14" max="14" width="8.42578125" style="225" customWidth="1"/>
    <col min="15" max="15" width="23.42578125" style="225" customWidth="1"/>
    <col min="16" max="16" width="5.140625" style="225" bestFit="1" customWidth="1"/>
    <col min="17" max="18" width="15.42578125" style="225" customWidth="1"/>
    <col min="19" max="19" width="8.28515625" style="225" customWidth="1"/>
    <col min="20" max="20" width="26.7109375" style="225" customWidth="1"/>
    <col min="21" max="21" width="7" style="225" customWidth="1"/>
    <col min="22" max="23" width="17.85546875" style="225" customWidth="1"/>
    <col min="24" max="24" width="8.85546875" style="225" customWidth="1"/>
    <col min="25" max="25" width="17.85546875" style="225" customWidth="1"/>
    <col min="26" max="26" width="6.42578125" style="225" customWidth="1"/>
    <col min="27" max="28" width="17.85546875" style="225" customWidth="1"/>
    <col min="29" max="29" width="10.140625" style="225" customWidth="1"/>
    <col min="30" max="30" width="26.7109375" style="225" customWidth="1"/>
    <col min="31" max="31" width="6.42578125" style="225" customWidth="1"/>
    <col min="32" max="33" width="17.5703125" style="225" customWidth="1"/>
    <col min="34" max="34" width="9.28515625" style="225" customWidth="1"/>
    <col min="35" max="35" width="17.5703125" style="225" customWidth="1"/>
    <col min="36" max="36" width="5.85546875" style="225" customWidth="1"/>
    <col min="37" max="38" width="17.42578125" style="225" customWidth="1"/>
    <col min="39" max="39" width="5" style="225" customWidth="1"/>
    <col min="40" max="40" width="17.5703125" style="225" customWidth="1"/>
    <col min="41" max="41" width="6.7109375" style="225" bestFit="1" customWidth="1"/>
    <col min="42" max="43" width="17.42578125" style="225" customWidth="1"/>
    <col min="44" max="44" width="6.5703125" style="225" customWidth="1"/>
    <col min="45" max="45" width="17.5703125" style="225" customWidth="1"/>
    <col min="46" max="46" width="5.7109375" style="225" customWidth="1"/>
    <col min="47" max="48" width="17.42578125" style="225" customWidth="1"/>
    <col min="49" max="49" width="6.42578125" style="225" customWidth="1"/>
    <col min="50" max="50" width="17.5703125" style="225" customWidth="1"/>
    <col min="51" max="51" width="5.140625" style="225" bestFit="1" customWidth="1"/>
    <col min="52" max="53" width="14.140625" style="225" customWidth="1"/>
    <col min="54" max="60" width="17.5703125" style="225" customWidth="1"/>
    <col min="61" max="16384" width="8.85546875" style="225"/>
  </cols>
  <sheetData>
    <row r="2" spans="1:77" x14ac:dyDescent="0.25">
      <c r="A2" s="456" t="s">
        <v>921</v>
      </c>
      <c r="B2" s="457"/>
      <c r="C2" s="457"/>
      <c r="D2" s="457"/>
      <c r="E2" s="457"/>
      <c r="F2" s="457"/>
    </row>
    <row r="4" spans="1:77" s="170" customFormat="1" ht="30" customHeight="1" x14ac:dyDescent="0.25">
      <c r="A4" s="458" t="s">
        <v>93</v>
      </c>
      <c r="B4" s="224" t="s">
        <v>18</v>
      </c>
      <c r="C4" s="458" t="s">
        <v>922</v>
      </c>
      <c r="D4" s="458"/>
      <c r="E4" s="227" t="s">
        <v>923</v>
      </c>
      <c r="F4" s="227" t="s">
        <v>924</v>
      </c>
      <c r="G4" s="459" t="s">
        <v>1327</v>
      </c>
      <c r="H4" s="227"/>
      <c r="I4" s="224"/>
      <c r="J4" s="224"/>
      <c r="K4" s="224"/>
      <c r="L4" s="458" t="s">
        <v>922</v>
      </c>
      <c r="M4" s="458"/>
      <c r="O4" s="224"/>
      <c r="P4" s="224"/>
      <c r="Q4" s="458" t="s">
        <v>922</v>
      </c>
      <c r="R4" s="458"/>
      <c r="T4" s="224"/>
      <c r="U4" s="224"/>
      <c r="V4" s="458" t="s">
        <v>922</v>
      </c>
      <c r="W4" s="458"/>
      <c r="X4" s="224"/>
      <c r="Y4" s="224"/>
      <c r="Z4" s="224"/>
      <c r="AA4" s="458" t="s">
        <v>922</v>
      </c>
      <c r="AB4" s="458"/>
      <c r="AC4" s="224"/>
      <c r="AD4" s="224"/>
      <c r="AE4" s="224"/>
      <c r="AF4" s="458" t="s">
        <v>922</v>
      </c>
      <c r="AG4" s="458"/>
      <c r="AH4" s="224"/>
      <c r="AI4" s="224"/>
      <c r="AJ4" s="224"/>
      <c r="AK4" s="458" t="s">
        <v>922</v>
      </c>
      <c r="AL4" s="458"/>
      <c r="AM4" s="224"/>
      <c r="AN4" s="224"/>
      <c r="AO4" s="224"/>
      <c r="AP4" s="458" t="s">
        <v>922</v>
      </c>
      <c r="AQ4" s="458"/>
      <c r="AR4" s="224"/>
      <c r="AS4" s="224"/>
      <c r="AT4" s="224"/>
      <c r="AU4" s="458" t="s">
        <v>922</v>
      </c>
      <c r="AV4" s="458"/>
      <c r="AW4" s="224"/>
      <c r="AX4" s="224"/>
      <c r="AY4" s="224"/>
      <c r="AZ4" s="458" t="s">
        <v>922</v>
      </c>
      <c r="BA4" s="458"/>
      <c r="BB4" s="224"/>
      <c r="BC4" s="224"/>
      <c r="BD4" s="224"/>
      <c r="BE4" s="224"/>
      <c r="BF4" s="224"/>
      <c r="BG4" s="224"/>
      <c r="BH4" s="224"/>
    </row>
    <row r="5" spans="1:77" s="170" customFormat="1" ht="18.75" customHeight="1" x14ac:dyDescent="0.25">
      <c r="A5" s="458"/>
      <c r="B5" s="224" t="s">
        <v>21</v>
      </c>
      <c r="C5" s="228" t="s">
        <v>1546</v>
      </c>
      <c r="D5" s="228" t="s">
        <v>1319</v>
      </c>
      <c r="E5" s="227"/>
      <c r="F5" s="227" t="s">
        <v>925</v>
      </c>
      <c r="G5" s="459"/>
      <c r="H5" s="227"/>
      <c r="I5" s="224"/>
      <c r="J5" s="224"/>
      <c r="K5" s="224"/>
      <c r="L5" s="228" t="str">
        <f>C5</f>
        <v>за 2024 год</v>
      </c>
      <c r="M5" s="228" t="str">
        <f>D5</f>
        <v>за 2023 год</v>
      </c>
      <c r="O5" s="224"/>
      <c r="P5" s="224"/>
      <c r="Q5" s="228" t="str">
        <f>L5</f>
        <v>за 2024 год</v>
      </c>
      <c r="R5" s="228" t="str">
        <f>M5</f>
        <v>за 2023 год</v>
      </c>
      <c r="T5" s="228" t="s">
        <v>1567</v>
      </c>
      <c r="U5" s="224"/>
      <c r="V5" s="228" t="str">
        <f>L5</f>
        <v>за 2024 год</v>
      </c>
      <c r="W5" s="228" t="str">
        <f>M5</f>
        <v>за 2023 год</v>
      </c>
      <c r="X5" s="228"/>
      <c r="Y5" s="228" t="s">
        <v>1567</v>
      </c>
      <c r="Z5" s="224"/>
      <c r="AA5" s="228" t="str">
        <f>Q5</f>
        <v>за 2024 год</v>
      </c>
      <c r="AB5" s="228" t="str">
        <f>R5</f>
        <v>за 2023 год</v>
      </c>
      <c r="AC5" s="228"/>
      <c r="AD5" s="224"/>
      <c r="AE5" s="224"/>
      <c r="AF5" s="228" t="str">
        <f>V5</f>
        <v>за 2024 год</v>
      </c>
      <c r="AG5" s="228" t="str">
        <f>W5</f>
        <v>за 2023 год</v>
      </c>
      <c r="AH5" s="228"/>
      <c r="AI5" s="224"/>
      <c r="AJ5" s="224"/>
      <c r="AK5" s="228" t="str">
        <f>AF5</f>
        <v>за 2024 год</v>
      </c>
      <c r="AL5" s="228" t="str">
        <f>AG5</f>
        <v>за 2023 год</v>
      </c>
      <c r="AM5" s="228"/>
      <c r="AN5" s="224"/>
      <c r="AO5" s="224"/>
      <c r="AP5" s="228" t="str">
        <f>AK5</f>
        <v>за 2024 год</v>
      </c>
      <c r="AQ5" s="228" t="str">
        <f>AL5</f>
        <v>за 2023 год</v>
      </c>
      <c r="AR5" s="228"/>
      <c r="AS5" s="224"/>
      <c r="AT5" s="224"/>
      <c r="AU5" s="228" t="str">
        <f>AP5</f>
        <v>за 2024 год</v>
      </c>
      <c r="AV5" s="228" t="str">
        <f>AQ5</f>
        <v>за 2023 год</v>
      </c>
      <c r="AW5" s="228"/>
      <c r="AX5" s="224"/>
      <c r="AY5" s="224"/>
      <c r="AZ5" s="228" t="str">
        <f>AU5</f>
        <v>за 2024 год</v>
      </c>
      <c r="BA5" s="228" t="str">
        <f>AV5</f>
        <v>за 2023 год</v>
      </c>
      <c r="BB5" s="228"/>
      <c r="BC5" s="228"/>
      <c r="BD5" s="228"/>
      <c r="BE5" s="228"/>
      <c r="BF5" s="228"/>
      <c r="BG5" s="228"/>
      <c r="BH5" s="228"/>
    </row>
    <row r="6" spans="1:77" s="170" customFormat="1" ht="18.75" customHeight="1" x14ac:dyDescent="0.25">
      <c r="A6" s="458"/>
      <c r="B6" s="224"/>
      <c r="C6" s="228" t="s">
        <v>1568</v>
      </c>
      <c r="D6" s="228" t="s">
        <v>1569</v>
      </c>
      <c r="E6" s="227"/>
      <c r="F6" s="227"/>
      <c r="G6" s="459"/>
      <c r="H6" s="227"/>
      <c r="I6" s="224"/>
      <c r="J6" s="224"/>
      <c r="K6" s="224"/>
      <c r="L6" s="228" t="s">
        <v>1568</v>
      </c>
      <c r="M6" s="228" t="s">
        <v>1569</v>
      </c>
      <c r="O6" s="224"/>
      <c r="P6" s="224"/>
      <c r="Q6" s="228" t="s">
        <v>1568</v>
      </c>
      <c r="R6" s="228" t="s">
        <v>1569</v>
      </c>
      <c r="T6" s="224"/>
      <c r="U6" s="224"/>
      <c r="V6" s="228" t="s">
        <v>1568</v>
      </c>
      <c r="W6" s="228" t="s">
        <v>1569</v>
      </c>
      <c r="X6" s="228"/>
      <c r="Y6" s="224"/>
      <c r="Z6" s="224"/>
      <c r="AA6" s="228" t="s">
        <v>1568</v>
      </c>
      <c r="AB6" s="228" t="s">
        <v>1569</v>
      </c>
      <c r="AC6" s="228"/>
      <c r="AD6" s="224"/>
      <c r="AE6" s="224"/>
      <c r="AF6" s="228" t="s">
        <v>1568</v>
      </c>
      <c r="AG6" s="228" t="s">
        <v>1569</v>
      </c>
      <c r="AH6" s="224"/>
      <c r="AI6" s="224"/>
      <c r="AJ6" s="224"/>
      <c r="AK6" s="228" t="s">
        <v>1568</v>
      </c>
      <c r="AL6" s="228" t="s">
        <v>1569</v>
      </c>
      <c r="AM6" s="224"/>
      <c r="AN6" s="224"/>
      <c r="AO6" s="224"/>
      <c r="AP6" s="228" t="s">
        <v>1568</v>
      </c>
      <c r="AQ6" s="228" t="s">
        <v>1569</v>
      </c>
      <c r="AR6" s="224"/>
      <c r="AS6" s="224"/>
      <c r="AT6" s="224"/>
      <c r="AU6" s="228" t="s">
        <v>1568</v>
      </c>
      <c r="AV6" s="228" t="s">
        <v>1569</v>
      </c>
      <c r="AW6" s="224"/>
      <c r="AX6" s="224"/>
      <c r="AY6" s="224"/>
      <c r="AZ6" s="228" t="s">
        <v>1568</v>
      </c>
      <c r="BA6" s="228" t="s">
        <v>1569</v>
      </c>
      <c r="BB6" s="224"/>
      <c r="BC6" s="224"/>
      <c r="BD6" s="224"/>
      <c r="BE6" s="224"/>
      <c r="BF6" s="224"/>
      <c r="BG6" s="224"/>
      <c r="BH6" s="224"/>
      <c r="BM6" s="229" t="s">
        <v>1567</v>
      </c>
    </row>
    <row r="7" spans="1:77" s="226" customFormat="1" x14ac:dyDescent="0.2">
      <c r="A7" s="175">
        <v>1</v>
      </c>
      <c r="B7" s="175">
        <v>2</v>
      </c>
      <c r="C7" s="175">
        <v>3</v>
      </c>
      <c r="D7" s="175">
        <v>4</v>
      </c>
      <c r="E7" s="189">
        <v>5</v>
      </c>
      <c r="F7" s="189">
        <v>6</v>
      </c>
      <c r="G7" s="189">
        <v>7</v>
      </c>
      <c r="H7" s="189">
        <v>8</v>
      </c>
      <c r="I7" s="174"/>
      <c r="J7" s="175">
        <v>1</v>
      </c>
      <c r="K7" s="175">
        <v>2</v>
      </c>
      <c r="L7" s="175">
        <v>3</v>
      </c>
      <c r="M7" s="175">
        <v>4</v>
      </c>
      <c r="O7" s="175">
        <v>1</v>
      </c>
      <c r="P7" s="175">
        <v>2</v>
      </c>
      <c r="Q7" s="175">
        <v>3</v>
      </c>
      <c r="R7" s="175">
        <v>4</v>
      </c>
      <c r="T7" s="175">
        <v>1</v>
      </c>
      <c r="U7" s="175">
        <v>2</v>
      </c>
      <c r="V7" s="175">
        <v>3</v>
      </c>
      <c r="W7" s="175">
        <v>4</v>
      </c>
      <c r="X7" s="174"/>
      <c r="Y7" s="175">
        <v>1</v>
      </c>
      <c r="Z7" s="175">
        <v>2</v>
      </c>
      <c r="AA7" s="175">
        <v>3</v>
      </c>
      <c r="AB7" s="175">
        <v>4</v>
      </c>
      <c r="AC7" s="174"/>
      <c r="AD7" s="175">
        <v>1</v>
      </c>
      <c r="AE7" s="175">
        <v>2</v>
      </c>
      <c r="AF7" s="175">
        <v>3</v>
      </c>
      <c r="AG7" s="175">
        <v>4</v>
      </c>
      <c r="AH7" s="174"/>
      <c r="AI7" s="175">
        <v>1</v>
      </c>
      <c r="AJ7" s="175">
        <v>2</v>
      </c>
      <c r="AK7" s="175">
        <v>3</v>
      </c>
      <c r="AL7" s="175">
        <v>4</v>
      </c>
      <c r="AM7" s="174"/>
      <c r="AN7" s="175">
        <v>1</v>
      </c>
      <c r="AO7" s="175">
        <v>2</v>
      </c>
      <c r="AP7" s="175">
        <v>3</v>
      </c>
      <c r="AQ7" s="175">
        <v>4</v>
      </c>
      <c r="AR7" s="174"/>
      <c r="AS7" s="175">
        <v>1</v>
      </c>
      <c r="AT7" s="175">
        <v>2</v>
      </c>
      <c r="AU7" s="175">
        <v>3</v>
      </c>
      <c r="AV7" s="175">
        <v>4</v>
      </c>
      <c r="AW7" s="174"/>
      <c r="AX7" s="175">
        <v>1</v>
      </c>
      <c r="AY7" s="175">
        <v>2</v>
      </c>
      <c r="AZ7" s="175">
        <v>3</v>
      </c>
      <c r="BA7" s="175">
        <v>4</v>
      </c>
      <c r="BB7" s="174"/>
      <c r="BC7" s="174"/>
      <c r="BD7" s="174"/>
      <c r="BE7" s="174"/>
      <c r="BF7" s="174"/>
      <c r="BG7" s="174"/>
      <c r="BH7" s="174"/>
    </row>
    <row r="8" spans="1:77" s="170" customFormat="1" ht="45" customHeight="1" x14ac:dyDescent="0.25">
      <c r="A8" s="167" t="s">
        <v>929</v>
      </c>
      <c r="B8" s="179"/>
      <c r="C8" s="462" t="s">
        <v>1577</v>
      </c>
      <c r="D8" s="463"/>
      <c r="E8" s="190"/>
      <c r="F8" s="190"/>
      <c r="G8" s="190"/>
      <c r="H8" s="190"/>
      <c r="I8" s="224"/>
      <c r="J8" s="193" t="s">
        <v>932</v>
      </c>
      <c r="K8" s="179"/>
      <c r="L8" s="462" t="s">
        <v>1578</v>
      </c>
      <c r="M8" s="463"/>
      <c r="O8" s="193" t="s">
        <v>1564</v>
      </c>
      <c r="P8" s="179"/>
      <c r="Q8" s="462" t="s">
        <v>1633</v>
      </c>
      <c r="R8" s="463"/>
      <c r="T8" s="193"/>
      <c r="U8" s="179"/>
      <c r="V8" s="462" t="s">
        <v>1570</v>
      </c>
      <c r="W8" s="463"/>
      <c r="X8" s="224"/>
      <c r="Y8" s="193"/>
      <c r="Z8" s="179"/>
      <c r="AA8" s="462" t="s">
        <v>1575</v>
      </c>
      <c r="AB8" s="463"/>
      <c r="AC8" s="224"/>
      <c r="AD8" s="193"/>
      <c r="AE8" s="179"/>
      <c r="AF8" s="462" t="s">
        <v>1634</v>
      </c>
      <c r="AG8" s="463"/>
      <c r="AH8" s="224"/>
      <c r="AI8" s="193"/>
      <c r="AJ8" s="179"/>
      <c r="AK8" s="462" t="s">
        <v>1571</v>
      </c>
      <c r="AL8" s="463"/>
      <c r="AM8" s="224"/>
      <c r="AN8" s="193"/>
      <c r="AO8" s="179"/>
      <c r="AP8" s="462" t="s">
        <v>1635</v>
      </c>
      <c r="AQ8" s="463"/>
      <c r="AR8" s="224"/>
      <c r="AS8" s="193" t="s">
        <v>1564</v>
      </c>
      <c r="AT8" s="179"/>
      <c r="AU8" s="462" t="s">
        <v>1572</v>
      </c>
      <c r="AV8" s="463"/>
      <c r="AW8" s="224"/>
      <c r="AX8" s="193" t="s">
        <v>1564</v>
      </c>
      <c r="AY8" s="179"/>
      <c r="AZ8" s="462" t="s">
        <v>1576</v>
      </c>
      <c r="BA8" s="463"/>
      <c r="BB8" s="224"/>
      <c r="BC8" s="224"/>
      <c r="BD8" s="224"/>
      <c r="BE8" s="224"/>
      <c r="BF8" s="224"/>
      <c r="BG8" s="224"/>
      <c r="BH8" s="224"/>
    </row>
    <row r="9" spans="1:77" x14ac:dyDescent="0.25">
      <c r="A9" s="166" t="s">
        <v>1328</v>
      </c>
      <c r="B9" s="175"/>
      <c r="C9" s="175"/>
      <c r="D9" s="175"/>
      <c r="E9" s="189"/>
      <c r="F9" s="189"/>
      <c r="G9" s="189"/>
      <c r="H9" s="189"/>
      <c r="I9" s="174"/>
      <c r="J9" s="184" t="s">
        <v>1328</v>
      </c>
      <c r="K9" s="178"/>
      <c r="L9" s="230"/>
      <c r="M9" s="230"/>
      <c r="N9" s="163"/>
      <c r="O9" s="184" t="s">
        <v>1328</v>
      </c>
      <c r="P9" s="178"/>
      <c r="Q9" s="230"/>
      <c r="R9" s="230"/>
      <c r="S9" s="163"/>
      <c r="T9" s="184" t="s">
        <v>1328</v>
      </c>
      <c r="U9" s="180"/>
      <c r="V9" s="230"/>
      <c r="W9" s="230"/>
      <c r="X9" s="231"/>
      <c r="Y9" s="184" t="s">
        <v>1328</v>
      </c>
      <c r="Z9" s="180"/>
      <c r="AA9" s="230"/>
      <c r="AB9" s="230"/>
      <c r="AC9" s="231"/>
      <c r="AD9" s="184" t="s">
        <v>1328</v>
      </c>
      <c r="AE9" s="180"/>
      <c r="AF9" s="230"/>
      <c r="AG9" s="230"/>
      <c r="AH9" s="231"/>
      <c r="AI9" s="184" t="s">
        <v>1328</v>
      </c>
      <c r="AJ9" s="180"/>
      <c r="AK9" s="230"/>
      <c r="AL9" s="230"/>
      <c r="AM9" s="231"/>
      <c r="AN9" s="184" t="s">
        <v>1328</v>
      </c>
      <c r="AO9" s="180"/>
      <c r="AP9" s="230"/>
      <c r="AQ9" s="230"/>
      <c r="AR9" s="231"/>
      <c r="AS9" s="184" t="s">
        <v>1328</v>
      </c>
      <c r="AT9" s="180"/>
      <c r="AU9" s="230"/>
      <c r="AV9" s="230"/>
      <c r="AW9" s="231"/>
      <c r="AX9" s="184" t="s">
        <v>1328</v>
      </c>
      <c r="AY9" s="180"/>
      <c r="AZ9" s="230"/>
      <c r="BA9" s="230"/>
      <c r="BB9" s="231"/>
      <c r="BC9" s="231"/>
      <c r="BD9" s="231"/>
      <c r="BE9" s="231"/>
      <c r="BF9" s="231"/>
      <c r="BG9" s="231"/>
      <c r="BH9" s="231"/>
      <c r="BY9" s="232" t="s">
        <v>1567</v>
      </c>
    </row>
    <row r="10" spans="1:77" s="170" customFormat="1" x14ac:dyDescent="0.25">
      <c r="A10" s="168" t="s">
        <v>1329</v>
      </c>
      <c r="B10" s="179" t="s">
        <v>196</v>
      </c>
      <c r="C10" s="233">
        <f t="shared" ref="C10:C51" si="0">SUMIFS($J$64:$J$922,$B$64:$B$922,B10,$C$64:$C$922,A10)</f>
        <v>250990855.31</v>
      </c>
      <c r="D10" s="233">
        <v>216049433.75999999</v>
      </c>
      <c r="E10" s="190">
        <v>-8.3400000000000002E-2</v>
      </c>
      <c r="F10" s="190"/>
      <c r="G10" s="190">
        <v>0</v>
      </c>
      <c r="H10" s="190" t="b">
        <v>1</v>
      </c>
      <c r="I10" s="224"/>
      <c r="J10" s="185" t="s">
        <v>1329</v>
      </c>
      <c r="K10" s="180" t="s">
        <v>206</v>
      </c>
      <c r="L10" s="233">
        <f t="shared" ref="L10:L51" si="1">SUMIFS($J$64:$J$922,$B$64:$B$922,K10,$C$64:$C$922,J10)</f>
        <v>9558592.3800000008</v>
      </c>
      <c r="M10" s="233">
        <v>9739622.9800000004</v>
      </c>
      <c r="N10" s="169"/>
      <c r="O10" s="185" t="s">
        <v>1329</v>
      </c>
      <c r="P10" s="234" t="s">
        <v>967</v>
      </c>
      <c r="Q10" s="233">
        <f>SUMIFS($J$64:$J$922,$B$64:$B$922,P10,$C$64:$C$922,O10)</f>
        <v>7611095.0199999996</v>
      </c>
      <c r="R10" s="233">
        <v>6725260.2699999996</v>
      </c>
      <c r="S10" s="169"/>
      <c r="T10" s="185" t="s">
        <v>1329</v>
      </c>
      <c r="U10" s="180" t="s">
        <v>971</v>
      </c>
      <c r="V10" s="233">
        <f t="shared" ref="V10:V50" si="2">SUMIFS($J$64:$J$922,$B$64:$B$922,U10,$C$64:$C$922,T10)</f>
        <v>9787.8799999999992</v>
      </c>
      <c r="W10" s="233">
        <v>5316.02</v>
      </c>
      <c r="X10" s="235"/>
      <c r="Y10" s="185" t="s">
        <v>1329</v>
      </c>
      <c r="Z10" s="234" t="s">
        <v>972</v>
      </c>
      <c r="AA10" s="233">
        <f t="shared" ref="AA10:AA51" si="3">SUMIFS($J$64:$J$922,$B$64:$B$922,Z10,$C$64:$C$922,Y10)</f>
        <v>206478</v>
      </c>
      <c r="AB10" s="233">
        <v>17922.400000000001</v>
      </c>
      <c r="AC10" s="235"/>
      <c r="AD10" s="185" t="s">
        <v>1329</v>
      </c>
      <c r="AE10" s="180" t="s">
        <v>964</v>
      </c>
      <c r="AF10" s="233">
        <f t="shared" ref="AF10:AF51" si="4">SUMIFS($J$64:$J$922,$B$64:$B$922,AE10,$C$64:$C$922,AD10)</f>
        <v>0</v>
      </c>
      <c r="AG10" s="233">
        <v>0</v>
      </c>
      <c r="AH10" s="235"/>
      <c r="AI10" s="185" t="s">
        <v>1329</v>
      </c>
      <c r="AJ10" s="180" t="s">
        <v>40</v>
      </c>
      <c r="AK10" s="233">
        <f t="shared" ref="AK10:AK51" si="5">SUMIFS($J$64:$J$922,$B$64:$B$922,AJ10,$C$64:$C$922,AI10)</f>
        <v>15000</v>
      </c>
      <c r="AL10" s="233">
        <v>310000</v>
      </c>
      <c r="AM10" s="235"/>
      <c r="AN10" s="185" t="s">
        <v>1329</v>
      </c>
      <c r="AO10" s="180" t="s">
        <v>974</v>
      </c>
      <c r="AP10" s="233">
        <f t="shared" ref="AP10:AP51" si="6">SUMIFS($J$64:$J$922,$B$64:$B$922,AO10,$C$64:$C$922,AN10)</f>
        <v>0</v>
      </c>
      <c r="AQ10" s="233">
        <v>0</v>
      </c>
      <c r="AR10" s="235"/>
      <c r="AS10" s="185" t="s">
        <v>1329</v>
      </c>
      <c r="AT10" s="180" t="s">
        <v>281</v>
      </c>
      <c r="AU10" s="233">
        <f t="shared" ref="AU10:AU51" si="7">SUMIFS($J$64:$J$922,$B$64:$B$922,AT10,$C$64:$C$922,AS10)</f>
        <v>0</v>
      </c>
      <c r="AV10" s="233">
        <v>0</v>
      </c>
      <c r="AW10" s="235"/>
      <c r="AX10" s="185" t="s">
        <v>1329</v>
      </c>
      <c r="AY10" s="180" t="s">
        <v>961</v>
      </c>
      <c r="AZ10" s="233">
        <f t="shared" ref="AZ10:AZ51" si="8">SUMIFS($J$64:$J$922,$B$64:$B$922,AY10,$C$64:$C$922,AX10)</f>
        <v>0</v>
      </c>
      <c r="BA10" s="233">
        <v>0</v>
      </c>
      <c r="BB10" s="235"/>
      <c r="BC10" s="235"/>
      <c r="BD10" s="235"/>
      <c r="BE10" s="235"/>
      <c r="BF10" s="235"/>
      <c r="BG10" s="235"/>
      <c r="BH10" s="235"/>
    </row>
    <row r="11" spans="1:77" s="170" customFormat="1" x14ac:dyDescent="0.25">
      <c r="A11" s="168" t="s">
        <v>1330</v>
      </c>
      <c r="B11" s="179" t="s">
        <v>196</v>
      </c>
      <c r="C11" s="233">
        <f t="shared" si="0"/>
        <v>210791036.06</v>
      </c>
      <c r="D11" s="233">
        <v>186684467.40000001</v>
      </c>
      <c r="E11" s="190">
        <v>-8.7499999999999994E-2</v>
      </c>
      <c r="F11" s="190"/>
      <c r="G11" s="190">
        <v>0</v>
      </c>
      <c r="H11" s="190" t="b">
        <v>1</v>
      </c>
      <c r="I11" s="224"/>
      <c r="J11" s="185" t="s">
        <v>1330</v>
      </c>
      <c r="K11" s="180" t="s">
        <v>206</v>
      </c>
      <c r="L11" s="233">
        <f t="shared" si="1"/>
        <v>9961992.9100000001</v>
      </c>
      <c r="M11" s="233">
        <v>8771662.8699999992</v>
      </c>
      <c r="N11" s="169"/>
      <c r="O11" s="185" t="s">
        <v>1330</v>
      </c>
      <c r="P11" s="234" t="s">
        <v>967</v>
      </c>
      <c r="Q11" s="233">
        <f t="shared" ref="Q11:Q51" si="9">SUMIFS($J$64:$J$922,$B$64:$B$922,P11,$C$64:$C$922,O11)</f>
        <v>3762099.41</v>
      </c>
      <c r="R11" s="233">
        <v>3168177.99</v>
      </c>
      <c r="S11" s="169"/>
      <c r="T11" s="185" t="s">
        <v>1330</v>
      </c>
      <c r="U11" s="180" t="s">
        <v>971</v>
      </c>
      <c r="V11" s="233">
        <f t="shared" si="2"/>
        <v>5263.51</v>
      </c>
      <c r="W11" s="233">
        <v>2208.2600000000002</v>
      </c>
      <c r="X11" s="235"/>
      <c r="Y11" s="185" t="s">
        <v>1330</v>
      </c>
      <c r="Z11" s="234" t="s">
        <v>972</v>
      </c>
      <c r="AA11" s="233">
        <f t="shared" si="3"/>
        <v>0</v>
      </c>
      <c r="AB11" s="233">
        <v>28002.23</v>
      </c>
      <c r="AC11" s="235"/>
      <c r="AD11" s="185" t="s">
        <v>1330</v>
      </c>
      <c r="AE11" s="180" t="s">
        <v>964</v>
      </c>
      <c r="AF11" s="233">
        <f t="shared" si="4"/>
        <v>0</v>
      </c>
      <c r="AG11" s="233">
        <v>200000</v>
      </c>
      <c r="AH11" s="235"/>
      <c r="AI11" s="185" t="s">
        <v>1330</v>
      </c>
      <c r="AJ11" s="180" t="s">
        <v>40</v>
      </c>
      <c r="AK11" s="233">
        <f t="shared" si="5"/>
        <v>9458.24</v>
      </c>
      <c r="AL11" s="233">
        <v>0</v>
      </c>
      <c r="AM11" s="235"/>
      <c r="AN11" s="185" t="s">
        <v>1330</v>
      </c>
      <c r="AO11" s="180" t="s">
        <v>974</v>
      </c>
      <c r="AP11" s="233">
        <f t="shared" si="6"/>
        <v>0</v>
      </c>
      <c r="AQ11" s="233">
        <v>0</v>
      </c>
      <c r="AR11" s="235"/>
      <c r="AS11" s="185" t="s">
        <v>1330</v>
      </c>
      <c r="AT11" s="180" t="s">
        <v>281</v>
      </c>
      <c r="AU11" s="233">
        <f t="shared" si="7"/>
        <v>0</v>
      </c>
      <c r="AV11" s="233">
        <v>43863.4</v>
      </c>
      <c r="AW11" s="235"/>
      <c r="AX11" s="185" t="s">
        <v>1330</v>
      </c>
      <c r="AY11" s="180" t="s">
        <v>961</v>
      </c>
      <c r="AZ11" s="233">
        <f t="shared" si="8"/>
        <v>0</v>
      </c>
      <c r="BA11" s="233">
        <v>0</v>
      </c>
      <c r="BB11" s="235"/>
      <c r="BC11" s="235"/>
      <c r="BD11" s="235"/>
      <c r="BE11" s="235"/>
      <c r="BF11" s="235"/>
      <c r="BG11" s="235"/>
      <c r="BH11" s="235"/>
    </row>
    <row r="12" spans="1:77" s="170" customFormat="1" ht="45" x14ac:dyDescent="0.25">
      <c r="A12" s="168" t="s">
        <v>1331</v>
      </c>
      <c r="B12" s="179" t="s">
        <v>196</v>
      </c>
      <c r="C12" s="233">
        <f t="shared" si="0"/>
        <v>162670211.11000001</v>
      </c>
      <c r="D12" s="233">
        <v>130747248.75</v>
      </c>
      <c r="E12" s="190">
        <v>-7.5999999999999998E-2</v>
      </c>
      <c r="F12" s="190"/>
      <c r="G12" s="190">
        <v>20567.73</v>
      </c>
      <c r="H12" s="190" t="b">
        <v>1</v>
      </c>
      <c r="I12" s="224"/>
      <c r="J12" s="185" t="s">
        <v>1331</v>
      </c>
      <c r="K12" s="180" t="s">
        <v>206</v>
      </c>
      <c r="L12" s="233">
        <f t="shared" si="1"/>
        <v>7682855.5</v>
      </c>
      <c r="M12" s="233">
        <v>6979049.25</v>
      </c>
      <c r="N12" s="169"/>
      <c r="O12" s="185" t="s">
        <v>1331</v>
      </c>
      <c r="P12" s="234" t="s">
        <v>967</v>
      </c>
      <c r="Q12" s="233">
        <f t="shared" si="9"/>
        <v>1316138.22</v>
      </c>
      <c r="R12" s="233">
        <v>1972504.17</v>
      </c>
      <c r="S12" s="169"/>
      <c r="T12" s="185" t="s">
        <v>1331</v>
      </c>
      <c r="U12" s="180" t="s">
        <v>971</v>
      </c>
      <c r="V12" s="233">
        <f t="shared" si="2"/>
        <v>7061.22</v>
      </c>
      <c r="W12" s="233">
        <v>3724.91</v>
      </c>
      <c r="X12" s="235"/>
      <c r="Y12" s="185" t="s">
        <v>1331</v>
      </c>
      <c r="Z12" s="234" t="s">
        <v>972</v>
      </c>
      <c r="AA12" s="233">
        <f t="shared" si="3"/>
        <v>1320.79</v>
      </c>
      <c r="AB12" s="233">
        <v>0</v>
      </c>
      <c r="AC12" s="235"/>
      <c r="AD12" s="185" t="s">
        <v>1331</v>
      </c>
      <c r="AE12" s="180" t="s">
        <v>964</v>
      </c>
      <c r="AF12" s="233">
        <f t="shared" si="4"/>
        <v>0</v>
      </c>
      <c r="AG12" s="233">
        <v>0</v>
      </c>
      <c r="AH12" s="235"/>
      <c r="AI12" s="185" t="s">
        <v>1331</v>
      </c>
      <c r="AJ12" s="180" t="s">
        <v>40</v>
      </c>
      <c r="AK12" s="233">
        <f t="shared" si="5"/>
        <v>0</v>
      </c>
      <c r="AL12" s="233">
        <v>0</v>
      </c>
      <c r="AM12" s="235"/>
      <c r="AN12" s="185" t="s">
        <v>1331</v>
      </c>
      <c r="AO12" s="180" t="s">
        <v>974</v>
      </c>
      <c r="AP12" s="233">
        <f t="shared" si="6"/>
        <v>0</v>
      </c>
      <c r="AQ12" s="233">
        <v>0</v>
      </c>
      <c r="AR12" s="235"/>
      <c r="AS12" s="185" t="s">
        <v>1331</v>
      </c>
      <c r="AT12" s="180" t="s">
        <v>281</v>
      </c>
      <c r="AU12" s="233">
        <f t="shared" si="7"/>
        <v>0</v>
      </c>
      <c r="AV12" s="233">
        <v>0</v>
      </c>
      <c r="AW12" s="235"/>
      <c r="AX12" s="185" t="s">
        <v>1331</v>
      </c>
      <c r="AY12" s="180" t="s">
        <v>961</v>
      </c>
      <c r="AZ12" s="233">
        <f t="shared" si="8"/>
        <v>0</v>
      </c>
      <c r="BA12" s="233">
        <v>0</v>
      </c>
      <c r="BB12" s="235"/>
      <c r="BC12" s="235"/>
      <c r="BD12" s="235"/>
      <c r="BE12" s="235"/>
      <c r="BF12" s="235"/>
      <c r="BG12" s="235"/>
      <c r="BH12" s="235"/>
    </row>
    <row r="13" spans="1:77" s="170" customFormat="1" x14ac:dyDescent="0.25">
      <c r="A13" s="168" t="s">
        <v>1332</v>
      </c>
      <c r="B13" s="179" t="s">
        <v>196</v>
      </c>
      <c r="C13" s="233">
        <f t="shared" si="0"/>
        <v>318665130.00999999</v>
      </c>
      <c r="D13" s="233">
        <v>290118111.22000003</v>
      </c>
      <c r="E13" s="190">
        <v>-9.8299999999999998E-2</v>
      </c>
      <c r="F13" s="190"/>
      <c r="G13" s="190">
        <v>0</v>
      </c>
      <c r="H13" s="190" t="b">
        <v>1</v>
      </c>
      <c r="I13" s="224"/>
      <c r="J13" s="185" t="s">
        <v>1332</v>
      </c>
      <c r="K13" s="180" t="s">
        <v>206</v>
      </c>
      <c r="L13" s="233">
        <f t="shared" si="1"/>
        <v>14372575.57</v>
      </c>
      <c r="M13" s="233">
        <v>14264873.99</v>
      </c>
      <c r="N13" s="169"/>
      <c r="O13" s="185" t="s">
        <v>1332</v>
      </c>
      <c r="P13" s="234" t="s">
        <v>967</v>
      </c>
      <c r="Q13" s="233">
        <f t="shared" si="9"/>
        <v>3242934.12</v>
      </c>
      <c r="R13" s="233">
        <v>2906047.6</v>
      </c>
      <c r="S13" s="169"/>
      <c r="T13" s="185" t="s">
        <v>1332</v>
      </c>
      <c r="U13" s="180" t="s">
        <v>971</v>
      </c>
      <c r="V13" s="233">
        <f t="shared" si="2"/>
        <v>1426.52</v>
      </c>
      <c r="W13" s="233">
        <v>2602.5300000000002</v>
      </c>
      <c r="X13" s="235"/>
      <c r="Y13" s="185" t="s">
        <v>1332</v>
      </c>
      <c r="Z13" s="234" t="s">
        <v>972</v>
      </c>
      <c r="AA13" s="233">
        <f t="shared" si="3"/>
        <v>27675.8</v>
      </c>
      <c r="AB13" s="233">
        <v>20748</v>
      </c>
      <c r="AC13" s="235"/>
      <c r="AD13" s="185" t="s">
        <v>1332</v>
      </c>
      <c r="AE13" s="180" t="s">
        <v>964</v>
      </c>
      <c r="AF13" s="233">
        <f t="shared" si="4"/>
        <v>0</v>
      </c>
      <c r="AG13" s="233">
        <v>0</v>
      </c>
      <c r="AH13" s="235"/>
      <c r="AI13" s="185" t="s">
        <v>1332</v>
      </c>
      <c r="AJ13" s="180" t="s">
        <v>40</v>
      </c>
      <c r="AK13" s="233">
        <f t="shared" si="5"/>
        <v>484.46</v>
      </c>
      <c r="AL13" s="233">
        <v>0</v>
      </c>
      <c r="AM13" s="235"/>
      <c r="AN13" s="185" t="s">
        <v>1332</v>
      </c>
      <c r="AO13" s="180" t="s">
        <v>974</v>
      </c>
      <c r="AP13" s="233">
        <f t="shared" si="6"/>
        <v>0</v>
      </c>
      <c r="AQ13" s="233">
        <v>0</v>
      </c>
      <c r="AR13" s="235"/>
      <c r="AS13" s="185" t="s">
        <v>1332</v>
      </c>
      <c r="AT13" s="180" t="s">
        <v>281</v>
      </c>
      <c r="AU13" s="233">
        <f t="shared" si="7"/>
        <v>4202.8</v>
      </c>
      <c r="AV13" s="233">
        <v>18721</v>
      </c>
      <c r="AW13" s="235"/>
      <c r="AX13" s="185" t="s">
        <v>1332</v>
      </c>
      <c r="AY13" s="180" t="s">
        <v>961</v>
      </c>
      <c r="AZ13" s="233">
        <f t="shared" si="8"/>
        <v>0</v>
      </c>
      <c r="BA13" s="233">
        <v>0</v>
      </c>
      <c r="BB13" s="235"/>
      <c r="BC13" s="235"/>
      <c r="BD13" s="235"/>
      <c r="BE13" s="235"/>
      <c r="BF13" s="235"/>
      <c r="BG13" s="235"/>
      <c r="BH13" s="235"/>
    </row>
    <row r="14" spans="1:77" s="170" customFormat="1" x14ac:dyDescent="0.25">
      <c r="A14" s="168" t="s">
        <v>1333</v>
      </c>
      <c r="B14" s="179" t="s">
        <v>196</v>
      </c>
      <c r="C14" s="233">
        <f t="shared" si="0"/>
        <v>186422248.24000001</v>
      </c>
      <c r="D14" s="233">
        <v>160270464.66</v>
      </c>
      <c r="E14" s="190">
        <v>-0.16200000000000001</v>
      </c>
      <c r="F14" s="190"/>
      <c r="G14" s="190">
        <v>0</v>
      </c>
      <c r="H14" s="190" t="b">
        <v>1</v>
      </c>
      <c r="I14" s="224"/>
      <c r="J14" s="185" t="s">
        <v>1333</v>
      </c>
      <c r="K14" s="180" t="s">
        <v>206</v>
      </c>
      <c r="L14" s="233">
        <f t="shared" si="1"/>
        <v>7992985.9900000002</v>
      </c>
      <c r="M14" s="233">
        <v>7231465.2599999998</v>
      </c>
      <c r="N14" s="169"/>
      <c r="O14" s="185" t="s">
        <v>1333</v>
      </c>
      <c r="P14" s="234" t="s">
        <v>967</v>
      </c>
      <c r="Q14" s="233">
        <f t="shared" si="9"/>
        <v>3600451.83</v>
      </c>
      <c r="R14" s="233">
        <v>3148734.68</v>
      </c>
      <c r="S14" s="169"/>
      <c r="T14" s="185" t="s">
        <v>1333</v>
      </c>
      <c r="U14" s="180" t="s">
        <v>971</v>
      </c>
      <c r="V14" s="233">
        <f t="shared" si="2"/>
        <v>25355.57</v>
      </c>
      <c r="W14" s="233">
        <v>18846.66</v>
      </c>
      <c r="X14" s="235"/>
      <c r="Y14" s="185" t="s">
        <v>1333</v>
      </c>
      <c r="Z14" s="234" t="s">
        <v>972</v>
      </c>
      <c r="AA14" s="233">
        <f t="shared" si="3"/>
        <v>0</v>
      </c>
      <c r="AB14" s="233">
        <v>21916.92</v>
      </c>
      <c r="AC14" s="235"/>
      <c r="AD14" s="185" t="s">
        <v>1333</v>
      </c>
      <c r="AE14" s="180" t="s">
        <v>964</v>
      </c>
      <c r="AF14" s="233">
        <f t="shared" si="4"/>
        <v>0</v>
      </c>
      <c r="AG14" s="233">
        <v>0</v>
      </c>
      <c r="AH14" s="235"/>
      <c r="AI14" s="185" t="s">
        <v>1333</v>
      </c>
      <c r="AJ14" s="180" t="s">
        <v>40</v>
      </c>
      <c r="AK14" s="233">
        <f t="shared" si="5"/>
        <v>7812.27</v>
      </c>
      <c r="AL14" s="233">
        <v>2065.44</v>
      </c>
      <c r="AM14" s="235"/>
      <c r="AN14" s="185" t="s">
        <v>1333</v>
      </c>
      <c r="AO14" s="180" t="s">
        <v>974</v>
      </c>
      <c r="AP14" s="233">
        <f t="shared" si="6"/>
        <v>108281.26</v>
      </c>
      <c r="AQ14" s="233">
        <v>107123.43</v>
      </c>
      <c r="AR14" s="235"/>
      <c r="AS14" s="185" t="s">
        <v>1333</v>
      </c>
      <c r="AT14" s="180" t="s">
        <v>281</v>
      </c>
      <c r="AU14" s="233">
        <f t="shared" si="7"/>
        <v>9600</v>
      </c>
      <c r="AV14" s="233">
        <v>0</v>
      </c>
      <c r="AW14" s="235"/>
      <c r="AX14" s="185" t="s">
        <v>1333</v>
      </c>
      <c r="AY14" s="180" t="s">
        <v>961</v>
      </c>
      <c r="AZ14" s="233">
        <f t="shared" si="8"/>
        <v>0</v>
      </c>
      <c r="BA14" s="233">
        <v>0</v>
      </c>
      <c r="BB14" s="235"/>
      <c r="BC14" s="235"/>
      <c r="BD14" s="235"/>
      <c r="BE14" s="235"/>
      <c r="BF14" s="235"/>
      <c r="BG14" s="235"/>
      <c r="BH14" s="235"/>
    </row>
    <row r="15" spans="1:77" s="170" customFormat="1" x14ac:dyDescent="0.25">
      <c r="A15" s="168" t="s">
        <v>1334</v>
      </c>
      <c r="B15" s="179" t="s">
        <v>196</v>
      </c>
      <c r="C15" s="233">
        <f t="shared" si="0"/>
        <v>175598202.59</v>
      </c>
      <c r="D15" s="233">
        <v>153117388.69999999</v>
      </c>
      <c r="E15" s="190">
        <v>-9.5200000000000007E-2</v>
      </c>
      <c r="F15" s="190"/>
      <c r="G15" s="190">
        <v>24416.57</v>
      </c>
      <c r="H15" s="190" t="b">
        <v>1</v>
      </c>
      <c r="I15" s="224"/>
      <c r="J15" s="185" t="s">
        <v>1334</v>
      </c>
      <c r="K15" s="180" t="s">
        <v>206</v>
      </c>
      <c r="L15" s="233">
        <f t="shared" si="1"/>
        <v>8061748.2400000002</v>
      </c>
      <c r="M15" s="233">
        <v>7178764.9199999999</v>
      </c>
      <c r="N15" s="169"/>
      <c r="O15" s="185" t="s">
        <v>1334</v>
      </c>
      <c r="P15" s="234" t="s">
        <v>967</v>
      </c>
      <c r="Q15" s="233">
        <f t="shared" si="9"/>
        <v>2943124.11</v>
      </c>
      <c r="R15" s="233">
        <v>2738051.15</v>
      </c>
      <c r="S15" s="169"/>
      <c r="T15" s="185" t="s">
        <v>1334</v>
      </c>
      <c r="U15" s="180" t="s">
        <v>971</v>
      </c>
      <c r="V15" s="233">
        <f t="shared" si="2"/>
        <v>92598.64</v>
      </c>
      <c r="W15" s="233">
        <v>53078.2</v>
      </c>
      <c r="X15" s="235"/>
      <c r="Y15" s="185" t="s">
        <v>1334</v>
      </c>
      <c r="Z15" s="234" t="s">
        <v>972</v>
      </c>
      <c r="AA15" s="233">
        <f t="shared" si="3"/>
        <v>0</v>
      </c>
      <c r="AB15" s="233">
        <v>0</v>
      </c>
      <c r="AC15" s="235"/>
      <c r="AD15" s="185" t="s">
        <v>1334</v>
      </c>
      <c r="AE15" s="180" t="s">
        <v>964</v>
      </c>
      <c r="AF15" s="233">
        <f t="shared" si="4"/>
        <v>200000</v>
      </c>
      <c r="AG15" s="233">
        <v>450000</v>
      </c>
      <c r="AH15" s="235"/>
      <c r="AI15" s="185" t="s">
        <v>1334</v>
      </c>
      <c r="AJ15" s="180" t="s">
        <v>40</v>
      </c>
      <c r="AK15" s="233">
        <f t="shared" si="5"/>
        <v>6942.19</v>
      </c>
      <c r="AL15" s="233">
        <v>1000</v>
      </c>
      <c r="AM15" s="235"/>
      <c r="AN15" s="185" t="s">
        <v>1334</v>
      </c>
      <c r="AO15" s="180" t="s">
        <v>974</v>
      </c>
      <c r="AP15" s="233">
        <f t="shared" si="6"/>
        <v>0</v>
      </c>
      <c r="AQ15" s="233">
        <v>0</v>
      </c>
      <c r="AR15" s="235"/>
      <c r="AS15" s="185" t="s">
        <v>1334</v>
      </c>
      <c r="AT15" s="180" t="s">
        <v>281</v>
      </c>
      <c r="AU15" s="233">
        <f t="shared" si="7"/>
        <v>0</v>
      </c>
      <c r="AV15" s="233">
        <v>4725</v>
      </c>
      <c r="AW15" s="235"/>
      <c r="AX15" s="185" t="s">
        <v>1334</v>
      </c>
      <c r="AY15" s="180" t="s">
        <v>961</v>
      </c>
      <c r="AZ15" s="233">
        <f t="shared" si="8"/>
        <v>0</v>
      </c>
      <c r="BA15" s="233">
        <v>0</v>
      </c>
      <c r="BB15" s="235"/>
      <c r="BC15" s="235"/>
      <c r="BD15" s="235"/>
      <c r="BE15" s="235"/>
      <c r="BF15" s="235"/>
      <c r="BG15" s="235"/>
      <c r="BH15" s="235"/>
    </row>
    <row r="16" spans="1:77" s="170" customFormat="1" ht="45" x14ac:dyDescent="0.25">
      <c r="A16" s="168" t="s">
        <v>1335</v>
      </c>
      <c r="B16" s="179" t="s">
        <v>196</v>
      </c>
      <c r="C16" s="233">
        <f t="shared" si="0"/>
        <v>161218707.94</v>
      </c>
      <c r="D16" s="233">
        <v>143956668.74000001</v>
      </c>
      <c r="E16" s="190">
        <v>-0.13589999999999999</v>
      </c>
      <c r="F16" s="190"/>
      <c r="G16" s="190">
        <v>0</v>
      </c>
      <c r="H16" s="190" t="b">
        <v>1</v>
      </c>
      <c r="I16" s="224"/>
      <c r="J16" s="185" t="s">
        <v>1335</v>
      </c>
      <c r="K16" s="180" t="s">
        <v>206</v>
      </c>
      <c r="L16" s="233">
        <f t="shared" si="1"/>
        <v>7118183.4000000004</v>
      </c>
      <c r="M16" s="233">
        <v>7473418.2199999997</v>
      </c>
      <c r="N16" s="169"/>
      <c r="O16" s="185" t="s">
        <v>1335</v>
      </c>
      <c r="P16" s="234" t="s">
        <v>967</v>
      </c>
      <c r="Q16" s="233">
        <f t="shared" si="9"/>
        <v>2165061.0099999998</v>
      </c>
      <c r="R16" s="233">
        <v>1991997.62</v>
      </c>
      <c r="S16" s="169"/>
      <c r="T16" s="185" t="s">
        <v>1335</v>
      </c>
      <c r="U16" s="180" t="s">
        <v>971</v>
      </c>
      <c r="V16" s="233">
        <f t="shared" si="2"/>
        <v>4690.6400000000003</v>
      </c>
      <c r="W16" s="233">
        <v>3659.79</v>
      </c>
      <c r="X16" s="235"/>
      <c r="Y16" s="185" t="s">
        <v>1335</v>
      </c>
      <c r="Z16" s="234" t="s">
        <v>972</v>
      </c>
      <c r="AA16" s="233">
        <f t="shared" si="3"/>
        <v>28525</v>
      </c>
      <c r="AB16" s="233">
        <v>21681</v>
      </c>
      <c r="AC16" s="235"/>
      <c r="AD16" s="185" t="s">
        <v>1335</v>
      </c>
      <c r="AE16" s="180" t="s">
        <v>964</v>
      </c>
      <c r="AF16" s="233">
        <f t="shared" si="4"/>
        <v>0</v>
      </c>
      <c r="AG16" s="233">
        <v>0</v>
      </c>
      <c r="AH16" s="235"/>
      <c r="AI16" s="185" t="s">
        <v>1335</v>
      </c>
      <c r="AJ16" s="180" t="s">
        <v>40</v>
      </c>
      <c r="AK16" s="233">
        <f t="shared" si="5"/>
        <v>0</v>
      </c>
      <c r="AL16" s="233">
        <v>1410.42</v>
      </c>
      <c r="AM16" s="235"/>
      <c r="AN16" s="185" t="s">
        <v>1335</v>
      </c>
      <c r="AO16" s="180" t="s">
        <v>974</v>
      </c>
      <c r="AP16" s="233">
        <f t="shared" si="6"/>
        <v>0</v>
      </c>
      <c r="AQ16" s="233">
        <v>0</v>
      </c>
      <c r="AR16" s="235"/>
      <c r="AS16" s="185" t="s">
        <v>1335</v>
      </c>
      <c r="AT16" s="180" t="s">
        <v>281</v>
      </c>
      <c r="AU16" s="233">
        <f t="shared" si="7"/>
        <v>165003.1</v>
      </c>
      <c r="AV16" s="233">
        <v>0</v>
      </c>
      <c r="AW16" s="235"/>
      <c r="AX16" s="185" t="s">
        <v>1335</v>
      </c>
      <c r="AY16" s="180" t="s">
        <v>961</v>
      </c>
      <c r="AZ16" s="233">
        <f t="shared" si="8"/>
        <v>0</v>
      </c>
      <c r="BA16" s="233">
        <v>0</v>
      </c>
      <c r="BB16" s="235"/>
      <c r="BC16" s="235"/>
      <c r="BD16" s="235"/>
      <c r="BE16" s="235"/>
      <c r="BF16" s="235"/>
      <c r="BG16" s="235"/>
      <c r="BH16" s="235"/>
    </row>
    <row r="17" spans="1:60" s="170" customFormat="1" x14ac:dyDescent="0.25">
      <c r="A17" s="168" t="s">
        <v>1336</v>
      </c>
      <c r="B17" s="179" t="s">
        <v>196</v>
      </c>
      <c r="C17" s="233">
        <f t="shared" si="0"/>
        <v>755737350.88999999</v>
      </c>
      <c r="D17" s="233">
        <v>580657654.45000005</v>
      </c>
      <c r="E17" s="190">
        <v>-0.20979999999999999</v>
      </c>
      <c r="F17" s="190"/>
      <c r="G17" s="190">
        <v>0</v>
      </c>
      <c r="H17" s="190" t="b">
        <v>1</v>
      </c>
      <c r="I17" s="224"/>
      <c r="J17" s="185" t="s">
        <v>1336</v>
      </c>
      <c r="K17" s="180" t="s">
        <v>206</v>
      </c>
      <c r="L17" s="233">
        <f t="shared" si="1"/>
        <v>121394566.51000001</v>
      </c>
      <c r="M17" s="233">
        <v>25482973.890000001</v>
      </c>
      <c r="N17" s="169"/>
      <c r="O17" s="185" t="s">
        <v>1336</v>
      </c>
      <c r="P17" s="234" t="s">
        <v>967</v>
      </c>
      <c r="Q17" s="233">
        <f t="shared" si="9"/>
        <v>8881721.6099999994</v>
      </c>
      <c r="R17" s="233">
        <v>9687198.5399999991</v>
      </c>
      <c r="S17" s="169"/>
      <c r="T17" s="185" t="s">
        <v>1336</v>
      </c>
      <c r="U17" s="180" t="s">
        <v>971</v>
      </c>
      <c r="V17" s="233">
        <f t="shared" si="2"/>
        <v>69846.78</v>
      </c>
      <c r="W17" s="233">
        <v>62161.18</v>
      </c>
      <c r="X17" s="235"/>
      <c r="Y17" s="185" t="s">
        <v>1336</v>
      </c>
      <c r="Z17" s="234" t="s">
        <v>972</v>
      </c>
      <c r="AA17" s="233">
        <f t="shared" si="3"/>
        <v>0</v>
      </c>
      <c r="AB17" s="233">
        <v>0</v>
      </c>
      <c r="AC17" s="235"/>
      <c r="AD17" s="185" t="s">
        <v>1336</v>
      </c>
      <c r="AE17" s="180" t="s">
        <v>964</v>
      </c>
      <c r="AF17" s="233">
        <f t="shared" si="4"/>
        <v>0</v>
      </c>
      <c r="AG17" s="233">
        <v>0</v>
      </c>
      <c r="AH17" s="235"/>
      <c r="AI17" s="185" t="s">
        <v>1336</v>
      </c>
      <c r="AJ17" s="180" t="s">
        <v>40</v>
      </c>
      <c r="AK17" s="233">
        <f t="shared" si="5"/>
        <v>123906.84</v>
      </c>
      <c r="AL17" s="233">
        <v>8771.7000000000007</v>
      </c>
      <c r="AM17" s="235"/>
      <c r="AN17" s="185" t="s">
        <v>1336</v>
      </c>
      <c r="AO17" s="180" t="s">
        <v>974</v>
      </c>
      <c r="AP17" s="233">
        <f t="shared" si="6"/>
        <v>285594.53999999998</v>
      </c>
      <c r="AQ17" s="233">
        <v>213190.02</v>
      </c>
      <c r="AR17" s="235"/>
      <c r="AS17" s="185" t="s">
        <v>1336</v>
      </c>
      <c r="AT17" s="180" t="s">
        <v>281</v>
      </c>
      <c r="AU17" s="233">
        <f t="shared" si="7"/>
        <v>0</v>
      </c>
      <c r="AV17" s="233">
        <v>0</v>
      </c>
      <c r="AW17" s="235"/>
      <c r="AX17" s="185" t="s">
        <v>1336</v>
      </c>
      <c r="AY17" s="180" t="s">
        <v>961</v>
      </c>
      <c r="AZ17" s="233">
        <f t="shared" si="8"/>
        <v>0</v>
      </c>
      <c r="BA17" s="233">
        <v>0</v>
      </c>
      <c r="BB17" s="235"/>
      <c r="BC17" s="235"/>
      <c r="BD17" s="235"/>
      <c r="BE17" s="235"/>
      <c r="BF17" s="235"/>
      <c r="BG17" s="235"/>
      <c r="BH17" s="235"/>
    </row>
    <row r="18" spans="1:60" s="170" customFormat="1" x14ac:dyDescent="0.25">
      <c r="A18" s="168" t="s">
        <v>1337</v>
      </c>
      <c r="B18" s="179" t="s">
        <v>196</v>
      </c>
      <c r="C18" s="233">
        <f t="shared" si="0"/>
        <v>236485285.00999999</v>
      </c>
      <c r="D18" s="233">
        <v>214868685.47</v>
      </c>
      <c r="E18" s="190">
        <v>-8.7800000000000003E-2</v>
      </c>
      <c r="F18" s="190"/>
      <c r="G18" s="190">
        <v>30608.53</v>
      </c>
      <c r="H18" s="190" t="b">
        <v>1</v>
      </c>
      <c r="I18" s="224"/>
      <c r="J18" s="185" t="s">
        <v>1337</v>
      </c>
      <c r="K18" s="180" t="s">
        <v>206</v>
      </c>
      <c r="L18" s="233">
        <f t="shared" si="1"/>
        <v>9612432.3800000008</v>
      </c>
      <c r="M18" s="233">
        <v>9986484.2200000007</v>
      </c>
      <c r="N18" s="169"/>
      <c r="O18" s="185" t="s">
        <v>1337</v>
      </c>
      <c r="P18" s="234" t="s">
        <v>967</v>
      </c>
      <c r="Q18" s="233">
        <f t="shared" si="9"/>
        <v>4541827.6900000004</v>
      </c>
      <c r="R18" s="233">
        <v>4673047.5599999996</v>
      </c>
      <c r="S18" s="169"/>
      <c r="T18" s="185" t="s">
        <v>1337</v>
      </c>
      <c r="U18" s="180" t="s">
        <v>971</v>
      </c>
      <c r="V18" s="233">
        <f t="shared" si="2"/>
        <v>108697.89</v>
      </c>
      <c r="W18" s="233">
        <v>135383.93</v>
      </c>
      <c r="X18" s="235"/>
      <c r="Y18" s="185" t="s">
        <v>1337</v>
      </c>
      <c r="Z18" s="234" t="s">
        <v>972</v>
      </c>
      <c r="AA18" s="233">
        <f t="shared" si="3"/>
        <v>0</v>
      </c>
      <c r="AB18" s="233">
        <v>0</v>
      </c>
      <c r="AC18" s="235"/>
      <c r="AD18" s="185" t="s">
        <v>1337</v>
      </c>
      <c r="AE18" s="180" t="s">
        <v>964</v>
      </c>
      <c r="AF18" s="233">
        <f t="shared" si="4"/>
        <v>0</v>
      </c>
      <c r="AG18" s="233">
        <v>0</v>
      </c>
      <c r="AH18" s="235"/>
      <c r="AI18" s="185" t="s">
        <v>1337</v>
      </c>
      <c r="AJ18" s="180" t="s">
        <v>40</v>
      </c>
      <c r="AK18" s="233">
        <f t="shared" si="5"/>
        <v>0</v>
      </c>
      <c r="AL18" s="233">
        <v>980.86</v>
      </c>
      <c r="AM18" s="235"/>
      <c r="AN18" s="185" t="s">
        <v>1337</v>
      </c>
      <c r="AO18" s="180" t="s">
        <v>974</v>
      </c>
      <c r="AP18" s="233">
        <f t="shared" si="6"/>
        <v>0</v>
      </c>
      <c r="AQ18" s="233">
        <v>0</v>
      </c>
      <c r="AR18" s="235"/>
      <c r="AS18" s="185" t="s">
        <v>1337</v>
      </c>
      <c r="AT18" s="180" t="s">
        <v>281</v>
      </c>
      <c r="AU18" s="233">
        <f t="shared" si="7"/>
        <v>0</v>
      </c>
      <c r="AV18" s="233">
        <v>0</v>
      </c>
      <c r="AW18" s="235"/>
      <c r="AX18" s="185" t="s">
        <v>1337</v>
      </c>
      <c r="AY18" s="180" t="s">
        <v>961</v>
      </c>
      <c r="AZ18" s="233">
        <f t="shared" si="8"/>
        <v>200000</v>
      </c>
      <c r="BA18" s="233">
        <v>50000</v>
      </c>
      <c r="BB18" s="235"/>
      <c r="BC18" s="235"/>
      <c r="BD18" s="235"/>
      <c r="BE18" s="235"/>
      <c r="BF18" s="235"/>
      <c r="BG18" s="235"/>
      <c r="BH18" s="235"/>
    </row>
    <row r="19" spans="1:60" s="170" customFormat="1" x14ac:dyDescent="0.25">
      <c r="A19" s="168" t="s">
        <v>1338</v>
      </c>
      <c r="B19" s="179" t="s">
        <v>196</v>
      </c>
      <c r="C19" s="233">
        <f t="shared" si="0"/>
        <v>344510951.29000002</v>
      </c>
      <c r="D19" s="233">
        <v>315351237.56</v>
      </c>
      <c r="E19" s="190">
        <v>-0.11749999999999999</v>
      </c>
      <c r="F19" s="190"/>
      <c r="G19" s="190">
        <v>75034.83</v>
      </c>
      <c r="H19" s="190" t="b">
        <v>1</v>
      </c>
      <c r="I19" s="224"/>
      <c r="J19" s="185" t="s">
        <v>1338</v>
      </c>
      <c r="K19" s="180" t="s">
        <v>206</v>
      </c>
      <c r="L19" s="233">
        <f t="shared" si="1"/>
        <v>12448312.439999999</v>
      </c>
      <c r="M19" s="233">
        <v>10650421.84</v>
      </c>
      <c r="N19" s="169"/>
      <c r="O19" s="185" t="s">
        <v>1338</v>
      </c>
      <c r="P19" s="234" t="s">
        <v>967</v>
      </c>
      <c r="Q19" s="233">
        <f t="shared" si="9"/>
        <v>6754135.6399999997</v>
      </c>
      <c r="R19" s="233">
        <v>8352402.25</v>
      </c>
      <c r="S19" s="169"/>
      <c r="T19" s="185" t="s">
        <v>1338</v>
      </c>
      <c r="U19" s="180" t="s">
        <v>971</v>
      </c>
      <c r="V19" s="233">
        <f t="shared" si="2"/>
        <v>13574.17</v>
      </c>
      <c r="W19" s="233">
        <v>2695.77</v>
      </c>
      <c r="X19" s="235"/>
      <c r="Y19" s="185" t="s">
        <v>1338</v>
      </c>
      <c r="Z19" s="234" t="s">
        <v>972</v>
      </c>
      <c r="AA19" s="233">
        <f t="shared" si="3"/>
        <v>0</v>
      </c>
      <c r="AB19" s="233">
        <v>0</v>
      </c>
      <c r="AC19" s="235"/>
      <c r="AD19" s="185" t="s">
        <v>1338</v>
      </c>
      <c r="AE19" s="180" t="s">
        <v>964</v>
      </c>
      <c r="AF19" s="233">
        <f t="shared" si="4"/>
        <v>0</v>
      </c>
      <c r="AG19" s="233">
        <v>0</v>
      </c>
      <c r="AH19" s="235"/>
      <c r="AI19" s="185" t="s">
        <v>1338</v>
      </c>
      <c r="AJ19" s="180" t="s">
        <v>40</v>
      </c>
      <c r="AK19" s="233">
        <f t="shared" si="5"/>
        <v>0</v>
      </c>
      <c r="AL19" s="233">
        <v>12969.13</v>
      </c>
      <c r="AM19" s="235"/>
      <c r="AN19" s="185" t="s">
        <v>1338</v>
      </c>
      <c r="AO19" s="180" t="s">
        <v>974</v>
      </c>
      <c r="AP19" s="233">
        <f t="shared" si="6"/>
        <v>0</v>
      </c>
      <c r="AQ19" s="233">
        <v>0</v>
      </c>
      <c r="AR19" s="235"/>
      <c r="AS19" s="185" t="s">
        <v>1338</v>
      </c>
      <c r="AT19" s="180" t="s">
        <v>281</v>
      </c>
      <c r="AU19" s="233">
        <f t="shared" si="7"/>
        <v>0</v>
      </c>
      <c r="AV19" s="233">
        <v>0</v>
      </c>
      <c r="AW19" s="235"/>
      <c r="AX19" s="185" t="s">
        <v>1338</v>
      </c>
      <c r="AY19" s="180" t="s">
        <v>961</v>
      </c>
      <c r="AZ19" s="233">
        <f t="shared" si="8"/>
        <v>0</v>
      </c>
      <c r="BA19" s="233">
        <v>0</v>
      </c>
      <c r="BB19" s="235"/>
      <c r="BC19" s="235"/>
      <c r="BD19" s="235"/>
      <c r="BE19" s="235"/>
      <c r="BF19" s="235"/>
      <c r="BG19" s="235"/>
      <c r="BH19" s="235"/>
    </row>
    <row r="20" spans="1:60" s="170" customFormat="1" x14ac:dyDescent="0.25">
      <c r="A20" s="168" t="s">
        <v>1208</v>
      </c>
      <c r="B20" s="179" t="s">
        <v>196</v>
      </c>
      <c r="C20" s="233">
        <f t="shared" si="0"/>
        <v>374136419.01999998</v>
      </c>
      <c r="D20" s="233">
        <v>336734682.01999998</v>
      </c>
      <c r="E20" s="190">
        <v>-7.0099999999999996E-2</v>
      </c>
      <c r="F20" s="190"/>
      <c r="G20" s="190">
        <v>0</v>
      </c>
      <c r="H20" s="190" t="b">
        <v>1</v>
      </c>
      <c r="I20" s="224"/>
      <c r="J20" s="185" t="s">
        <v>1208</v>
      </c>
      <c r="K20" s="180" t="s">
        <v>206</v>
      </c>
      <c r="L20" s="233">
        <f t="shared" si="1"/>
        <v>15570378.73</v>
      </c>
      <c r="M20" s="233">
        <v>17965967.25</v>
      </c>
      <c r="N20" s="169"/>
      <c r="O20" s="185" t="s">
        <v>1208</v>
      </c>
      <c r="P20" s="234" t="s">
        <v>967</v>
      </c>
      <c r="Q20" s="233">
        <f t="shared" si="9"/>
        <v>2686782.9</v>
      </c>
      <c r="R20" s="233">
        <v>2923495.06</v>
      </c>
      <c r="S20" s="169"/>
      <c r="T20" s="185" t="s">
        <v>1208</v>
      </c>
      <c r="U20" s="180" t="s">
        <v>971</v>
      </c>
      <c r="V20" s="233">
        <f t="shared" si="2"/>
        <v>72908.06</v>
      </c>
      <c r="W20" s="233">
        <v>15302.64</v>
      </c>
      <c r="X20" s="235"/>
      <c r="Y20" s="185" t="s">
        <v>1208</v>
      </c>
      <c r="Z20" s="234" t="s">
        <v>972</v>
      </c>
      <c r="AA20" s="233">
        <f t="shared" si="3"/>
        <v>0</v>
      </c>
      <c r="AB20" s="233">
        <v>28600</v>
      </c>
      <c r="AC20" s="235"/>
      <c r="AD20" s="185" t="s">
        <v>1208</v>
      </c>
      <c r="AE20" s="180" t="s">
        <v>964</v>
      </c>
      <c r="AF20" s="233">
        <f t="shared" si="4"/>
        <v>0</v>
      </c>
      <c r="AG20" s="233">
        <v>0</v>
      </c>
      <c r="AH20" s="235"/>
      <c r="AI20" s="185" t="s">
        <v>1208</v>
      </c>
      <c r="AJ20" s="180" t="s">
        <v>40</v>
      </c>
      <c r="AK20" s="233">
        <f t="shared" si="5"/>
        <v>0</v>
      </c>
      <c r="AL20" s="233">
        <v>912.37</v>
      </c>
      <c r="AM20" s="235"/>
      <c r="AN20" s="185" t="s">
        <v>1208</v>
      </c>
      <c r="AO20" s="180" t="s">
        <v>974</v>
      </c>
      <c r="AP20" s="233">
        <f t="shared" si="6"/>
        <v>0</v>
      </c>
      <c r="AQ20" s="233">
        <v>0</v>
      </c>
      <c r="AR20" s="235"/>
      <c r="AS20" s="185" t="s">
        <v>1208</v>
      </c>
      <c r="AT20" s="180" t="s">
        <v>281</v>
      </c>
      <c r="AU20" s="233">
        <f t="shared" si="7"/>
        <v>0</v>
      </c>
      <c r="AV20" s="233">
        <v>0</v>
      </c>
      <c r="AW20" s="235"/>
      <c r="AX20" s="185" t="s">
        <v>1208</v>
      </c>
      <c r="AY20" s="180" t="s">
        <v>961</v>
      </c>
      <c r="AZ20" s="233">
        <f t="shared" si="8"/>
        <v>50000</v>
      </c>
      <c r="BA20" s="233">
        <v>0</v>
      </c>
      <c r="BB20" s="235"/>
      <c r="BC20" s="235"/>
      <c r="BD20" s="235"/>
      <c r="BE20" s="235"/>
      <c r="BF20" s="235"/>
      <c r="BG20" s="235"/>
      <c r="BH20" s="235"/>
    </row>
    <row r="21" spans="1:60" s="170" customFormat="1" x14ac:dyDescent="0.25">
      <c r="A21" s="168" t="s">
        <v>1339</v>
      </c>
      <c r="B21" s="179" t="s">
        <v>196</v>
      </c>
      <c r="C21" s="233">
        <f t="shared" si="0"/>
        <v>222706108.03999999</v>
      </c>
      <c r="D21" s="233">
        <v>189017856.52000001</v>
      </c>
      <c r="E21" s="190">
        <v>-0.1119</v>
      </c>
      <c r="F21" s="190"/>
      <c r="G21" s="190">
        <v>34016</v>
      </c>
      <c r="H21" s="190" t="b">
        <v>1</v>
      </c>
      <c r="I21" s="224"/>
      <c r="J21" s="185" t="s">
        <v>1339</v>
      </c>
      <c r="K21" s="180" t="s">
        <v>206</v>
      </c>
      <c r="L21" s="233">
        <f t="shared" si="1"/>
        <v>10779559.050000001</v>
      </c>
      <c r="M21" s="233">
        <v>9324421.9299999997</v>
      </c>
      <c r="N21" s="169"/>
      <c r="O21" s="185" t="s">
        <v>1339</v>
      </c>
      <c r="P21" s="234" t="s">
        <v>967</v>
      </c>
      <c r="Q21" s="233">
        <f t="shared" si="9"/>
        <v>2096660.23</v>
      </c>
      <c r="R21" s="233">
        <v>2254414.9</v>
      </c>
      <c r="S21" s="169"/>
      <c r="T21" s="185" t="s">
        <v>1339</v>
      </c>
      <c r="U21" s="180" t="s">
        <v>971</v>
      </c>
      <c r="V21" s="233">
        <f t="shared" si="2"/>
        <v>6306.74</v>
      </c>
      <c r="W21" s="233">
        <v>3193.5</v>
      </c>
      <c r="X21" s="235"/>
      <c r="Y21" s="185" t="s">
        <v>1339</v>
      </c>
      <c r="Z21" s="234" t="s">
        <v>972</v>
      </c>
      <c r="AA21" s="233">
        <f t="shared" si="3"/>
        <v>3000</v>
      </c>
      <c r="AB21" s="233">
        <v>0</v>
      </c>
      <c r="AC21" s="235"/>
      <c r="AD21" s="185" t="s">
        <v>1339</v>
      </c>
      <c r="AE21" s="180" t="s">
        <v>964</v>
      </c>
      <c r="AF21" s="233">
        <f t="shared" si="4"/>
        <v>0</v>
      </c>
      <c r="AG21" s="233">
        <v>0</v>
      </c>
      <c r="AH21" s="235"/>
      <c r="AI21" s="185" t="s">
        <v>1339</v>
      </c>
      <c r="AJ21" s="180" t="s">
        <v>40</v>
      </c>
      <c r="AK21" s="233">
        <f t="shared" si="5"/>
        <v>-64.349999999999994</v>
      </c>
      <c r="AL21" s="233">
        <v>300.67</v>
      </c>
      <c r="AM21" s="235"/>
      <c r="AN21" s="185" t="s">
        <v>1339</v>
      </c>
      <c r="AO21" s="180" t="s">
        <v>974</v>
      </c>
      <c r="AP21" s="233">
        <f t="shared" si="6"/>
        <v>0</v>
      </c>
      <c r="AQ21" s="233">
        <v>0</v>
      </c>
      <c r="AR21" s="235"/>
      <c r="AS21" s="185" t="s">
        <v>1339</v>
      </c>
      <c r="AT21" s="180" t="s">
        <v>281</v>
      </c>
      <c r="AU21" s="233">
        <f t="shared" si="7"/>
        <v>29445</v>
      </c>
      <c r="AV21" s="233">
        <v>32803.1</v>
      </c>
      <c r="AW21" s="235"/>
      <c r="AX21" s="185" t="s">
        <v>1339</v>
      </c>
      <c r="AY21" s="180" t="s">
        <v>961</v>
      </c>
      <c r="AZ21" s="233">
        <f t="shared" si="8"/>
        <v>0</v>
      </c>
      <c r="BA21" s="233">
        <v>0</v>
      </c>
      <c r="BB21" s="235"/>
      <c r="BC21" s="235"/>
      <c r="BD21" s="235"/>
      <c r="BE21" s="235"/>
      <c r="BF21" s="235"/>
      <c r="BG21" s="235"/>
      <c r="BH21" s="235"/>
    </row>
    <row r="22" spans="1:60" s="170" customFormat="1" ht="45" x14ac:dyDescent="0.25">
      <c r="A22" s="168" t="s">
        <v>1340</v>
      </c>
      <c r="B22" s="179" t="s">
        <v>196</v>
      </c>
      <c r="C22" s="233">
        <f t="shared" si="0"/>
        <v>229277891.03999999</v>
      </c>
      <c r="D22" s="233">
        <v>206336763.88999999</v>
      </c>
      <c r="E22" s="190">
        <v>-8.2199999999999995E-2</v>
      </c>
      <c r="F22" s="190"/>
      <c r="G22" s="190">
        <v>0</v>
      </c>
      <c r="H22" s="190" t="b">
        <v>1</v>
      </c>
      <c r="I22" s="224"/>
      <c r="J22" s="185" t="s">
        <v>1340</v>
      </c>
      <c r="K22" s="180" t="s">
        <v>206</v>
      </c>
      <c r="L22" s="233">
        <f t="shared" si="1"/>
        <v>9475303.7400000002</v>
      </c>
      <c r="M22" s="233">
        <v>9845585.5399999991</v>
      </c>
      <c r="N22" s="169"/>
      <c r="O22" s="185" t="s">
        <v>1340</v>
      </c>
      <c r="P22" s="234" t="s">
        <v>967</v>
      </c>
      <c r="Q22" s="233">
        <f t="shared" si="9"/>
        <v>2034429</v>
      </c>
      <c r="R22" s="233">
        <v>2308754.0699999998</v>
      </c>
      <c r="S22" s="169"/>
      <c r="T22" s="185" t="s">
        <v>1340</v>
      </c>
      <c r="U22" s="180" t="s">
        <v>971</v>
      </c>
      <c r="V22" s="233">
        <f t="shared" si="2"/>
        <v>6046.63</v>
      </c>
      <c r="W22" s="233">
        <v>3260.26</v>
      </c>
      <c r="X22" s="235"/>
      <c r="Y22" s="185" t="s">
        <v>1340</v>
      </c>
      <c r="Z22" s="234" t="s">
        <v>972</v>
      </c>
      <c r="AA22" s="233">
        <f t="shared" si="3"/>
        <v>53220</v>
      </c>
      <c r="AB22" s="233">
        <v>34246.379999999997</v>
      </c>
      <c r="AC22" s="235"/>
      <c r="AD22" s="185" t="s">
        <v>1340</v>
      </c>
      <c r="AE22" s="180" t="s">
        <v>964</v>
      </c>
      <c r="AF22" s="233">
        <f t="shared" si="4"/>
        <v>0</v>
      </c>
      <c r="AG22" s="233">
        <v>0</v>
      </c>
      <c r="AH22" s="235"/>
      <c r="AI22" s="185" t="s">
        <v>1340</v>
      </c>
      <c r="AJ22" s="180" t="s">
        <v>40</v>
      </c>
      <c r="AK22" s="233">
        <f t="shared" si="5"/>
        <v>23.73</v>
      </c>
      <c r="AL22" s="233">
        <v>448.5</v>
      </c>
      <c r="AM22" s="235"/>
      <c r="AN22" s="185" t="s">
        <v>1340</v>
      </c>
      <c r="AO22" s="180" t="s">
        <v>974</v>
      </c>
      <c r="AP22" s="233">
        <f t="shared" si="6"/>
        <v>0</v>
      </c>
      <c r="AQ22" s="233">
        <v>0</v>
      </c>
      <c r="AR22" s="235"/>
      <c r="AS22" s="185" t="s">
        <v>1340</v>
      </c>
      <c r="AT22" s="180" t="s">
        <v>281</v>
      </c>
      <c r="AU22" s="233">
        <f t="shared" si="7"/>
        <v>11220</v>
      </c>
      <c r="AV22" s="233">
        <v>16640</v>
      </c>
      <c r="AW22" s="235"/>
      <c r="AX22" s="185" t="s">
        <v>1340</v>
      </c>
      <c r="AY22" s="180" t="s">
        <v>961</v>
      </c>
      <c r="AZ22" s="233">
        <f t="shared" si="8"/>
        <v>0</v>
      </c>
      <c r="BA22" s="233">
        <v>0</v>
      </c>
      <c r="BB22" s="235"/>
      <c r="BC22" s="235"/>
      <c r="BD22" s="235"/>
      <c r="BE22" s="235"/>
      <c r="BF22" s="235"/>
      <c r="BG22" s="235"/>
      <c r="BH22" s="235"/>
    </row>
    <row r="23" spans="1:60" s="170" customFormat="1" x14ac:dyDescent="0.25">
      <c r="A23" s="168" t="s">
        <v>1341</v>
      </c>
      <c r="B23" s="179" t="s">
        <v>196</v>
      </c>
      <c r="C23" s="233">
        <f t="shared" si="0"/>
        <v>346366918.82999998</v>
      </c>
      <c r="D23" s="233">
        <v>306420327.48000002</v>
      </c>
      <c r="E23" s="190">
        <v>-0.1203</v>
      </c>
      <c r="F23" s="190"/>
      <c r="G23" s="190">
        <v>0</v>
      </c>
      <c r="H23" s="190" t="b">
        <v>1</v>
      </c>
      <c r="I23" s="224"/>
      <c r="J23" s="185" t="s">
        <v>1341</v>
      </c>
      <c r="K23" s="180" t="s">
        <v>206</v>
      </c>
      <c r="L23" s="233">
        <f t="shared" si="1"/>
        <v>15010738.869999999</v>
      </c>
      <c r="M23" s="233">
        <v>15715390.52</v>
      </c>
      <c r="N23" s="169"/>
      <c r="O23" s="185" t="s">
        <v>1341</v>
      </c>
      <c r="P23" s="234" t="s">
        <v>967</v>
      </c>
      <c r="Q23" s="233">
        <f t="shared" si="9"/>
        <v>5980264.0300000003</v>
      </c>
      <c r="R23" s="233">
        <v>3841875.78</v>
      </c>
      <c r="S23" s="169"/>
      <c r="T23" s="185" t="s">
        <v>1341</v>
      </c>
      <c r="U23" s="180" t="s">
        <v>971</v>
      </c>
      <c r="V23" s="233">
        <f t="shared" si="2"/>
        <v>53882.19</v>
      </c>
      <c r="W23" s="233">
        <v>25755.56</v>
      </c>
      <c r="X23" s="235"/>
      <c r="Y23" s="185" t="s">
        <v>1341</v>
      </c>
      <c r="Z23" s="234" t="s">
        <v>972</v>
      </c>
      <c r="AA23" s="233">
        <f t="shared" si="3"/>
        <v>0</v>
      </c>
      <c r="AB23" s="233">
        <v>1299.4000000000001</v>
      </c>
      <c r="AC23" s="235"/>
      <c r="AD23" s="185" t="s">
        <v>1341</v>
      </c>
      <c r="AE23" s="180" t="s">
        <v>964</v>
      </c>
      <c r="AF23" s="233">
        <f t="shared" si="4"/>
        <v>560000</v>
      </c>
      <c r="AG23" s="233">
        <v>500000</v>
      </c>
      <c r="AH23" s="235"/>
      <c r="AI23" s="185" t="s">
        <v>1341</v>
      </c>
      <c r="AJ23" s="180" t="s">
        <v>40</v>
      </c>
      <c r="AK23" s="233">
        <f t="shared" si="5"/>
        <v>15440.21</v>
      </c>
      <c r="AL23" s="233">
        <v>0</v>
      </c>
      <c r="AM23" s="235"/>
      <c r="AN23" s="185" t="s">
        <v>1341</v>
      </c>
      <c r="AO23" s="180" t="s">
        <v>974</v>
      </c>
      <c r="AP23" s="233">
        <f t="shared" si="6"/>
        <v>71316.13</v>
      </c>
      <c r="AQ23" s="233">
        <v>32692.21</v>
      </c>
      <c r="AR23" s="235"/>
      <c r="AS23" s="185" t="s">
        <v>1341</v>
      </c>
      <c r="AT23" s="180" t="s">
        <v>281</v>
      </c>
      <c r="AU23" s="233">
        <f t="shared" si="7"/>
        <v>0</v>
      </c>
      <c r="AV23" s="233">
        <v>0</v>
      </c>
      <c r="AW23" s="235"/>
      <c r="AX23" s="185" t="s">
        <v>1341</v>
      </c>
      <c r="AY23" s="180" t="s">
        <v>961</v>
      </c>
      <c r="AZ23" s="233">
        <f t="shared" si="8"/>
        <v>0</v>
      </c>
      <c r="BA23" s="233">
        <v>0</v>
      </c>
      <c r="BB23" s="235"/>
      <c r="BC23" s="235"/>
      <c r="BD23" s="235"/>
      <c r="BE23" s="235"/>
      <c r="BF23" s="235"/>
      <c r="BG23" s="235"/>
      <c r="BH23" s="235"/>
    </row>
    <row r="24" spans="1:60" s="170" customFormat="1" x14ac:dyDescent="0.25">
      <c r="A24" s="168" t="s">
        <v>1342</v>
      </c>
      <c r="B24" s="179" t="s">
        <v>196</v>
      </c>
      <c r="C24" s="233">
        <f t="shared" si="0"/>
        <v>285807563.95999998</v>
      </c>
      <c r="D24" s="233">
        <v>256054264.94999999</v>
      </c>
      <c r="E24" s="190">
        <v>-0.10440000000000001</v>
      </c>
      <c r="F24" s="190"/>
      <c r="G24" s="190">
        <v>0</v>
      </c>
      <c r="H24" s="190" t="b">
        <v>1</v>
      </c>
      <c r="I24" s="224"/>
      <c r="J24" s="185" t="s">
        <v>1342</v>
      </c>
      <c r="K24" s="180" t="s">
        <v>206</v>
      </c>
      <c r="L24" s="233">
        <f t="shared" si="1"/>
        <v>12327331.51</v>
      </c>
      <c r="M24" s="233">
        <v>11786440.84</v>
      </c>
      <c r="N24" s="169"/>
      <c r="O24" s="185" t="s">
        <v>1342</v>
      </c>
      <c r="P24" s="234" t="s">
        <v>967</v>
      </c>
      <c r="Q24" s="233">
        <f t="shared" si="9"/>
        <v>2678194.5</v>
      </c>
      <c r="R24" s="233">
        <v>2875557.61</v>
      </c>
      <c r="S24" s="169"/>
      <c r="T24" s="185" t="s">
        <v>1342</v>
      </c>
      <c r="U24" s="180" t="s">
        <v>971</v>
      </c>
      <c r="V24" s="233">
        <f t="shared" si="2"/>
        <v>6948.73</v>
      </c>
      <c r="W24" s="233">
        <v>4821.47</v>
      </c>
      <c r="X24" s="235"/>
      <c r="Y24" s="185" t="s">
        <v>1342</v>
      </c>
      <c r="Z24" s="234" t="s">
        <v>972</v>
      </c>
      <c r="AA24" s="233">
        <f t="shared" si="3"/>
        <v>2000</v>
      </c>
      <c r="AB24" s="233">
        <v>37048.9</v>
      </c>
      <c r="AC24" s="235"/>
      <c r="AD24" s="185" t="s">
        <v>1342</v>
      </c>
      <c r="AE24" s="180" t="s">
        <v>964</v>
      </c>
      <c r="AF24" s="233">
        <f t="shared" si="4"/>
        <v>0</v>
      </c>
      <c r="AG24" s="233">
        <v>498332.2</v>
      </c>
      <c r="AH24" s="235"/>
      <c r="AI24" s="185" t="s">
        <v>1342</v>
      </c>
      <c r="AJ24" s="180" t="s">
        <v>40</v>
      </c>
      <c r="AK24" s="233">
        <f t="shared" si="5"/>
        <v>21952.22</v>
      </c>
      <c r="AL24" s="233">
        <v>48.45</v>
      </c>
      <c r="AM24" s="235"/>
      <c r="AN24" s="185" t="s">
        <v>1342</v>
      </c>
      <c r="AO24" s="180" t="s">
        <v>974</v>
      </c>
      <c r="AP24" s="233">
        <f t="shared" si="6"/>
        <v>0</v>
      </c>
      <c r="AQ24" s="233">
        <v>0</v>
      </c>
      <c r="AR24" s="235"/>
      <c r="AS24" s="185" t="s">
        <v>1342</v>
      </c>
      <c r="AT24" s="180" t="s">
        <v>281</v>
      </c>
      <c r="AU24" s="233">
        <f t="shared" si="7"/>
        <v>0</v>
      </c>
      <c r="AV24" s="233">
        <v>0</v>
      </c>
      <c r="AW24" s="235"/>
      <c r="AX24" s="185" t="s">
        <v>1342</v>
      </c>
      <c r="AY24" s="180" t="s">
        <v>961</v>
      </c>
      <c r="AZ24" s="233">
        <f t="shared" si="8"/>
        <v>0</v>
      </c>
      <c r="BA24" s="233">
        <v>0</v>
      </c>
      <c r="BB24" s="235"/>
      <c r="BC24" s="235"/>
      <c r="BD24" s="235"/>
      <c r="BE24" s="235"/>
      <c r="BF24" s="235"/>
      <c r="BG24" s="235"/>
      <c r="BH24" s="235"/>
    </row>
    <row r="25" spans="1:60" s="170" customFormat="1" ht="45" x14ac:dyDescent="0.25">
      <c r="A25" s="168" t="s">
        <v>1343</v>
      </c>
      <c r="B25" s="179" t="s">
        <v>196</v>
      </c>
      <c r="C25" s="233">
        <f t="shared" si="0"/>
        <v>273106027.5</v>
      </c>
      <c r="D25" s="233">
        <v>237061676.53999999</v>
      </c>
      <c r="E25" s="190">
        <v>-0.15060000000000001</v>
      </c>
      <c r="F25" s="190"/>
      <c r="G25" s="190">
        <v>33556.22</v>
      </c>
      <c r="H25" s="190" t="b">
        <v>1</v>
      </c>
      <c r="I25" s="224"/>
      <c r="J25" s="185" t="s">
        <v>1343</v>
      </c>
      <c r="K25" s="180" t="s">
        <v>206</v>
      </c>
      <c r="L25" s="233">
        <f t="shared" si="1"/>
        <v>12608686.17</v>
      </c>
      <c r="M25" s="233">
        <v>11465705.9</v>
      </c>
      <c r="N25" s="169"/>
      <c r="O25" s="185" t="s">
        <v>1343</v>
      </c>
      <c r="P25" s="234" t="s">
        <v>967</v>
      </c>
      <c r="Q25" s="233">
        <f t="shared" si="9"/>
        <v>2356875.88</v>
      </c>
      <c r="R25" s="233">
        <v>1552378.55</v>
      </c>
      <c r="S25" s="169"/>
      <c r="T25" s="185" t="s">
        <v>1343</v>
      </c>
      <c r="U25" s="180" t="s">
        <v>971</v>
      </c>
      <c r="V25" s="233">
        <f t="shared" si="2"/>
        <v>41391.370000000003</v>
      </c>
      <c r="W25" s="233">
        <v>37329.06</v>
      </c>
      <c r="X25" s="235"/>
      <c r="Y25" s="185" t="s">
        <v>1343</v>
      </c>
      <c r="Z25" s="234" t="s">
        <v>972</v>
      </c>
      <c r="AA25" s="233">
        <f t="shared" si="3"/>
        <v>0</v>
      </c>
      <c r="AB25" s="233">
        <v>0</v>
      </c>
      <c r="AC25" s="235"/>
      <c r="AD25" s="185" t="s">
        <v>1343</v>
      </c>
      <c r="AE25" s="180" t="s">
        <v>964</v>
      </c>
      <c r="AF25" s="233">
        <f t="shared" si="4"/>
        <v>7789.4</v>
      </c>
      <c r="AG25" s="233">
        <v>217906.88</v>
      </c>
      <c r="AH25" s="235"/>
      <c r="AI25" s="185" t="s">
        <v>1343</v>
      </c>
      <c r="AJ25" s="180" t="s">
        <v>40</v>
      </c>
      <c r="AK25" s="233">
        <f t="shared" si="5"/>
        <v>0</v>
      </c>
      <c r="AL25" s="233">
        <v>0</v>
      </c>
      <c r="AM25" s="235"/>
      <c r="AN25" s="185" t="s">
        <v>1343</v>
      </c>
      <c r="AO25" s="180" t="s">
        <v>974</v>
      </c>
      <c r="AP25" s="233">
        <f t="shared" si="6"/>
        <v>0</v>
      </c>
      <c r="AQ25" s="233">
        <v>0</v>
      </c>
      <c r="AR25" s="235"/>
      <c r="AS25" s="185" t="s">
        <v>1343</v>
      </c>
      <c r="AT25" s="180" t="s">
        <v>281</v>
      </c>
      <c r="AU25" s="233">
        <f t="shared" si="7"/>
        <v>15810</v>
      </c>
      <c r="AV25" s="233">
        <v>0</v>
      </c>
      <c r="AW25" s="235"/>
      <c r="AX25" s="185" t="s">
        <v>1343</v>
      </c>
      <c r="AY25" s="180" t="s">
        <v>961</v>
      </c>
      <c r="AZ25" s="233">
        <f t="shared" si="8"/>
        <v>0</v>
      </c>
      <c r="BA25" s="233">
        <v>0</v>
      </c>
      <c r="BB25" s="235"/>
      <c r="BC25" s="235"/>
      <c r="BD25" s="235"/>
      <c r="BE25" s="235"/>
      <c r="BF25" s="235"/>
      <c r="BG25" s="235"/>
      <c r="BH25" s="235"/>
    </row>
    <row r="26" spans="1:60" s="170" customFormat="1" x14ac:dyDescent="0.25">
      <c r="A26" s="168" t="s">
        <v>1344</v>
      </c>
      <c r="B26" s="179" t="s">
        <v>196</v>
      </c>
      <c r="C26" s="233">
        <f t="shared" si="0"/>
        <v>141926975.19999999</v>
      </c>
      <c r="D26" s="233">
        <v>124504540.95999999</v>
      </c>
      <c r="E26" s="190">
        <v>-0.1031</v>
      </c>
      <c r="F26" s="190"/>
      <c r="G26" s="190">
        <v>18799.37</v>
      </c>
      <c r="H26" s="190" t="b">
        <v>1</v>
      </c>
      <c r="I26" s="224"/>
      <c r="J26" s="185" t="s">
        <v>1344</v>
      </c>
      <c r="K26" s="180" t="s">
        <v>206</v>
      </c>
      <c r="L26" s="233">
        <f t="shared" si="1"/>
        <v>6299207.0999999996</v>
      </c>
      <c r="M26" s="233">
        <v>5328283.34</v>
      </c>
      <c r="N26" s="169"/>
      <c r="O26" s="185" t="s">
        <v>1344</v>
      </c>
      <c r="P26" s="234" t="s">
        <v>967</v>
      </c>
      <c r="Q26" s="233">
        <f t="shared" si="9"/>
        <v>1755023.51</v>
      </c>
      <c r="R26" s="233">
        <v>1683482.88</v>
      </c>
      <c r="S26" s="169"/>
      <c r="T26" s="185" t="s">
        <v>1344</v>
      </c>
      <c r="U26" s="180" t="s">
        <v>971</v>
      </c>
      <c r="V26" s="233">
        <f t="shared" si="2"/>
        <v>11411.56</v>
      </c>
      <c r="W26" s="233">
        <v>9329.5499999999993</v>
      </c>
      <c r="X26" s="235"/>
      <c r="Y26" s="185" t="s">
        <v>1344</v>
      </c>
      <c r="Z26" s="234" t="s">
        <v>972</v>
      </c>
      <c r="AA26" s="233">
        <f t="shared" si="3"/>
        <v>12996</v>
      </c>
      <c r="AB26" s="233">
        <v>0</v>
      </c>
      <c r="AC26" s="235"/>
      <c r="AD26" s="185" t="s">
        <v>1344</v>
      </c>
      <c r="AE26" s="180" t="s">
        <v>964</v>
      </c>
      <c r="AF26" s="233">
        <f t="shared" si="4"/>
        <v>0</v>
      </c>
      <c r="AG26" s="233">
        <v>0</v>
      </c>
      <c r="AH26" s="235"/>
      <c r="AI26" s="185" t="s">
        <v>1344</v>
      </c>
      <c r="AJ26" s="180" t="s">
        <v>40</v>
      </c>
      <c r="AK26" s="233">
        <f t="shared" si="5"/>
        <v>0</v>
      </c>
      <c r="AL26" s="233">
        <v>292.33</v>
      </c>
      <c r="AM26" s="235"/>
      <c r="AN26" s="185" t="s">
        <v>1344</v>
      </c>
      <c r="AO26" s="180" t="s">
        <v>974</v>
      </c>
      <c r="AP26" s="233">
        <f t="shared" si="6"/>
        <v>0</v>
      </c>
      <c r="AQ26" s="233">
        <v>0</v>
      </c>
      <c r="AR26" s="235"/>
      <c r="AS26" s="185" t="s">
        <v>1344</v>
      </c>
      <c r="AT26" s="180" t="s">
        <v>281</v>
      </c>
      <c r="AU26" s="233">
        <f t="shared" si="7"/>
        <v>0</v>
      </c>
      <c r="AV26" s="233">
        <v>0</v>
      </c>
      <c r="AW26" s="235"/>
      <c r="AX26" s="185" t="s">
        <v>1344</v>
      </c>
      <c r="AY26" s="180" t="s">
        <v>961</v>
      </c>
      <c r="AZ26" s="233">
        <f t="shared" si="8"/>
        <v>0</v>
      </c>
      <c r="BA26" s="233">
        <v>0</v>
      </c>
      <c r="BB26" s="235"/>
      <c r="BC26" s="235"/>
      <c r="BD26" s="235"/>
      <c r="BE26" s="235"/>
      <c r="BF26" s="235"/>
      <c r="BG26" s="235"/>
      <c r="BH26" s="235"/>
    </row>
    <row r="27" spans="1:60" s="170" customFormat="1" x14ac:dyDescent="0.25">
      <c r="A27" s="168" t="s">
        <v>1345</v>
      </c>
      <c r="B27" s="179" t="s">
        <v>196</v>
      </c>
      <c r="C27" s="233">
        <f t="shared" si="0"/>
        <v>201429059.12</v>
      </c>
      <c r="D27" s="233">
        <v>177258297.97</v>
      </c>
      <c r="E27" s="190">
        <v>-0.15090000000000001</v>
      </c>
      <c r="F27" s="190"/>
      <c r="G27" s="190">
        <v>0</v>
      </c>
      <c r="H27" s="190" t="b">
        <v>1</v>
      </c>
      <c r="I27" s="224"/>
      <c r="J27" s="185" t="s">
        <v>1345</v>
      </c>
      <c r="K27" s="180" t="s">
        <v>206</v>
      </c>
      <c r="L27" s="233">
        <f t="shared" si="1"/>
        <v>9431961.6400000006</v>
      </c>
      <c r="M27" s="233">
        <v>8445276</v>
      </c>
      <c r="N27" s="169"/>
      <c r="O27" s="185" t="s">
        <v>1345</v>
      </c>
      <c r="P27" s="234" t="s">
        <v>967</v>
      </c>
      <c r="Q27" s="233">
        <f t="shared" si="9"/>
        <v>2188089.14</v>
      </c>
      <c r="R27" s="233">
        <v>1787413.31</v>
      </c>
      <c r="S27" s="169"/>
      <c r="T27" s="185" t="s">
        <v>1345</v>
      </c>
      <c r="U27" s="180" t="s">
        <v>971</v>
      </c>
      <c r="V27" s="233">
        <f t="shared" si="2"/>
        <v>95774.45</v>
      </c>
      <c r="W27" s="233">
        <v>84928.97</v>
      </c>
      <c r="X27" s="235"/>
      <c r="Y27" s="185" t="s">
        <v>1345</v>
      </c>
      <c r="Z27" s="234" t="s">
        <v>972</v>
      </c>
      <c r="AA27" s="233">
        <f t="shared" si="3"/>
        <v>19764</v>
      </c>
      <c r="AB27" s="233">
        <v>19800</v>
      </c>
      <c r="AC27" s="235"/>
      <c r="AD27" s="185" t="s">
        <v>1345</v>
      </c>
      <c r="AE27" s="180" t="s">
        <v>964</v>
      </c>
      <c r="AF27" s="233">
        <f t="shared" si="4"/>
        <v>0</v>
      </c>
      <c r="AG27" s="233">
        <v>0</v>
      </c>
      <c r="AH27" s="235"/>
      <c r="AI27" s="185" t="s">
        <v>1345</v>
      </c>
      <c r="AJ27" s="180" t="s">
        <v>40</v>
      </c>
      <c r="AK27" s="233">
        <f t="shared" si="5"/>
        <v>16958.8</v>
      </c>
      <c r="AL27" s="233">
        <v>0</v>
      </c>
      <c r="AM27" s="235"/>
      <c r="AN27" s="185" t="s">
        <v>1345</v>
      </c>
      <c r="AO27" s="180" t="s">
        <v>974</v>
      </c>
      <c r="AP27" s="233">
        <f t="shared" si="6"/>
        <v>0</v>
      </c>
      <c r="AQ27" s="233">
        <v>179458.18</v>
      </c>
      <c r="AR27" s="235"/>
      <c r="AS27" s="185" t="s">
        <v>1345</v>
      </c>
      <c r="AT27" s="180" t="s">
        <v>281</v>
      </c>
      <c r="AU27" s="233">
        <f t="shared" si="7"/>
        <v>0</v>
      </c>
      <c r="AV27" s="233">
        <v>0</v>
      </c>
      <c r="AW27" s="235"/>
      <c r="AX27" s="185" t="s">
        <v>1345</v>
      </c>
      <c r="AY27" s="180" t="s">
        <v>961</v>
      </c>
      <c r="AZ27" s="233">
        <f t="shared" si="8"/>
        <v>0</v>
      </c>
      <c r="BA27" s="233">
        <v>0</v>
      </c>
      <c r="BB27" s="235"/>
      <c r="BC27" s="235"/>
      <c r="BD27" s="235"/>
      <c r="BE27" s="235"/>
      <c r="BF27" s="235"/>
      <c r="BG27" s="235"/>
      <c r="BH27" s="235"/>
    </row>
    <row r="28" spans="1:60" s="170" customFormat="1" x14ac:dyDescent="0.25">
      <c r="A28" s="168" t="s">
        <v>1346</v>
      </c>
      <c r="B28" s="179" t="s">
        <v>196</v>
      </c>
      <c r="C28" s="233">
        <f t="shared" si="0"/>
        <v>245377830.88999999</v>
      </c>
      <c r="D28" s="233">
        <v>204505173.83000001</v>
      </c>
      <c r="E28" s="190">
        <v>-9.0200000000000002E-2</v>
      </c>
      <c r="F28" s="190"/>
      <c r="G28" s="190">
        <v>0</v>
      </c>
      <c r="H28" s="190" t="b">
        <v>1</v>
      </c>
      <c r="I28" s="224"/>
      <c r="J28" s="185" t="s">
        <v>1346</v>
      </c>
      <c r="K28" s="180" t="s">
        <v>206</v>
      </c>
      <c r="L28" s="233">
        <f t="shared" si="1"/>
        <v>10242242.640000001</v>
      </c>
      <c r="M28" s="233">
        <v>13168313.699999999</v>
      </c>
      <c r="N28" s="169"/>
      <c r="O28" s="185" t="s">
        <v>1346</v>
      </c>
      <c r="P28" s="234" t="s">
        <v>967</v>
      </c>
      <c r="Q28" s="233">
        <f t="shared" si="9"/>
        <v>6022943.9699999997</v>
      </c>
      <c r="R28" s="233">
        <v>3489238.46</v>
      </c>
      <c r="S28" s="169"/>
      <c r="T28" s="185" t="s">
        <v>1346</v>
      </c>
      <c r="U28" s="180" t="s">
        <v>971</v>
      </c>
      <c r="V28" s="233">
        <f t="shared" si="2"/>
        <v>54562.55</v>
      </c>
      <c r="W28" s="233">
        <v>32055.09</v>
      </c>
      <c r="X28" s="235"/>
      <c r="Y28" s="185" t="s">
        <v>1346</v>
      </c>
      <c r="Z28" s="234" t="s">
        <v>972</v>
      </c>
      <c r="AA28" s="233">
        <f t="shared" si="3"/>
        <v>8226.7199999999993</v>
      </c>
      <c r="AB28" s="233">
        <v>52875</v>
      </c>
      <c r="AC28" s="235"/>
      <c r="AD28" s="185" t="s">
        <v>1346</v>
      </c>
      <c r="AE28" s="180" t="s">
        <v>964</v>
      </c>
      <c r="AF28" s="233">
        <f t="shared" si="4"/>
        <v>0</v>
      </c>
      <c r="AG28" s="233">
        <v>102000</v>
      </c>
      <c r="AH28" s="235"/>
      <c r="AI28" s="185" t="s">
        <v>1346</v>
      </c>
      <c r="AJ28" s="180" t="s">
        <v>40</v>
      </c>
      <c r="AK28" s="233">
        <f t="shared" si="5"/>
        <v>566.12</v>
      </c>
      <c r="AL28" s="233">
        <v>2600</v>
      </c>
      <c r="AM28" s="235"/>
      <c r="AN28" s="185" t="s">
        <v>1346</v>
      </c>
      <c r="AO28" s="180" t="s">
        <v>974</v>
      </c>
      <c r="AP28" s="233">
        <f t="shared" si="6"/>
        <v>128109.43</v>
      </c>
      <c r="AQ28" s="233">
        <v>173674.94</v>
      </c>
      <c r="AR28" s="235"/>
      <c r="AS28" s="185" t="s">
        <v>1346</v>
      </c>
      <c r="AT28" s="180" t="s">
        <v>281</v>
      </c>
      <c r="AU28" s="233">
        <f t="shared" si="7"/>
        <v>0</v>
      </c>
      <c r="AV28" s="233">
        <v>12795.2</v>
      </c>
      <c r="AW28" s="235"/>
      <c r="AX28" s="185" t="s">
        <v>1346</v>
      </c>
      <c r="AY28" s="180" t="s">
        <v>961</v>
      </c>
      <c r="AZ28" s="233">
        <f t="shared" si="8"/>
        <v>0</v>
      </c>
      <c r="BA28" s="233">
        <v>0</v>
      </c>
      <c r="BB28" s="235"/>
      <c r="BC28" s="235"/>
      <c r="BD28" s="235"/>
      <c r="BE28" s="235"/>
      <c r="BF28" s="235"/>
      <c r="BG28" s="235"/>
      <c r="BH28" s="235"/>
    </row>
    <row r="29" spans="1:60" s="170" customFormat="1" x14ac:dyDescent="0.25">
      <c r="A29" s="168" t="s">
        <v>1347</v>
      </c>
      <c r="B29" s="179" t="s">
        <v>196</v>
      </c>
      <c r="C29" s="233">
        <f t="shared" si="0"/>
        <v>202002550.16999999</v>
      </c>
      <c r="D29" s="233">
        <v>169433491.30000001</v>
      </c>
      <c r="E29" s="190">
        <v>-0.1124</v>
      </c>
      <c r="F29" s="190"/>
      <c r="G29" s="190">
        <v>0</v>
      </c>
      <c r="H29" s="190" t="b">
        <v>1</v>
      </c>
      <c r="I29" s="224"/>
      <c r="J29" s="185" t="s">
        <v>1347</v>
      </c>
      <c r="K29" s="180" t="s">
        <v>206</v>
      </c>
      <c r="L29" s="233">
        <f t="shared" si="1"/>
        <v>8345404.3600000003</v>
      </c>
      <c r="M29" s="233">
        <v>8155247.8499999996</v>
      </c>
      <c r="N29" s="169"/>
      <c r="O29" s="185" t="s">
        <v>1347</v>
      </c>
      <c r="P29" s="234" t="s">
        <v>967</v>
      </c>
      <c r="Q29" s="233">
        <f t="shared" si="9"/>
        <v>2458840.83</v>
      </c>
      <c r="R29" s="233">
        <v>1873982.3</v>
      </c>
      <c r="S29" s="169"/>
      <c r="T29" s="185" t="s">
        <v>1347</v>
      </c>
      <c r="U29" s="180" t="s">
        <v>971</v>
      </c>
      <c r="V29" s="233">
        <f t="shared" si="2"/>
        <v>149335.87</v>
      </c>
      <c r="W29" s="233">
        <v>78702.080000000002</v>
      </c>
      <c r="X29" s="235"/>
      <c r="Y29" s="185" t="s">
        <v>1347</v>
      </c>
      <c r="Z29" s="234" t="s">
        <v>972</v>
      </c>
      <c r="AA29" s="233">
        <f t="shared" si="3"/>
        <v>45382.38</v>
      </c>
      <c r="AB29" s="233">
        <v>25629.78</v>
      </c>
      <c r="AC29" s="235"/>
      <c r="AD29" s="185" t="s">
        <v>1347</v>
      </c>
      <c r="AE29" s="180" t="s">
        <v>964</v>
      </c>
      <c r="AF29" s="233">
        <f t="shared" si="4"/>
        <v>0</v>
      </c>
      <c r="AG29" s="233">
        <v>0</v>
      </c>
      <c r="AH29" s="235"/>
      <c r="AI29" s="185" t="s">
        <v>1347</v>
      </c>
      <c r="AJ29" s="180" t="s">
        <v>40</v>
      </c>
      <c r="AK29" s="233">
        <f t="shared" si="5"/>
        <v>0</v>
      </c>
      <c r="AL29" s="233">
        <v>0</v>
      </c>
      <c r="AM29" s="235"/>
      <c r="AN29" s="185" t="s">
        <v>1347</v>
      </c>
      <c r="AO29" s="180" t="s">
        <v>974</v>
      </c>
      <c r="AP29" s="233">
        <f t="shared" si="6"/>
        <v>141456.13</v>
      </c>
      <c r="AQ29" s="233">
        <v>144396.57</v>
      </c>
      <c r="AR29" s="235"/>
      <c r="AS29" s="185" t="s">
        <v>1347</v>
      </c>
      <c r="AT29" s="180" t="s">
        <v>281</v>
      </c>
      <c r="AU29" s="233">
        <f t="shared" si="7"/>
        <v>0</v>
      </c>
      <c r="AV29" s="233">
        <v>0</v>
      </c>
      <c r="AW29" s="235"/>
      <c r="AX29" s="185" t="s">
        <v>1347</v>
      </c>
      <c r="AY29" s="180" t="s">
        <v>961</v>
      </c>
      <c r="AZ29" s="233">
        <f t="shared" si="8"/>
        <v>0</v>
      </c>
      <c r="BA29" s="233">
        <v>0</v>
      </c>
      <c r="BB29" s="235"/>
      <c r="BC29" s="235"/>
      <c r="BD29" s="235"/>
      <c r="BE29" s="235"/>
      <c r="BF29" s="235"/>
      <c r="BG29" s="235"/>
      <c r="BH29" s="235"/>
    </row>
    <row r="30" spans="1:60" s="170" customFormat="1" x14ac:dyDescent="0.25">
      <c r="A30" s="168" t="s">
        <v>1348</v>
      </c>
      <c r="B30" s="179" t="s">
        <v>196</v>
      </c>
      <c r="C30" s="233">
        <f t="shared" si="0"/>
        <v>288068682.01999998</v>
      </c>
      <c r="D30" s="233">
        <v>251735214.19</v>
      </c>
      <c r="E30" s="190">
        <v>-0.12809999999999999</v>
      </c>
      <c r="F30" s="190"/>
      <c r="G30" s="190">
        <v>0</v>
      </c>
      <c r="H30" s="190" t="b">
        <v>1</v>
      </c>
      <c r="I30" s="224"/>
      <c r="J30" s="185" t="s">
        <v>1348</v>
      </c>
      <c r="K30" s="180" t="s">
        <v>206</v>
      </c>
      <c r="L30" s="233">
        <f t="shared" si="1"/>
        <v>12698465.09</v>
      </c>
      <c r="M30" s="233">
        <v>10999802.74</v>
      </c>
      <c r="N30" s="169"/>
      <c r="O30" s="185" t="s">
        <v>1348</v>
      </c>
      <c r="P30" s="234" t="s">
        <v>967</v>
      </c>
      <c r="Q30" s="233">
        <f t="shared" si="9"/>
        <v>3398608.51</v>
      </c>
      <c r="R30" s="233">
        <v>2757897.1</v>
      </c>
      <c r="S30" s="169"/>
      <c r="T30" s="185" t="s">
        <v>1348</v>
      </c>
      <c r="U30" s="180" t="s">
        <v>971</v>
      </c>
      <c r="V30" s="233">
        <f t="shared" si="2"/>
        <v>0</v>
      </c>
      <c r="W30" s="233">
        <v>0</v>
      </c>
      <c r="X30" s="235"/>
      <c r="Y30" s="185" t="s">
        <v>1348</v>
      </c>
      <c r="Z30" s="234" t="s">
        <v>972</v>
      </c>
      <c r="AA30" s="233">
        <f t="shared" si="3"/>
        <v>64372</v>
      </c>
      <c r="AB30" s="233">
        <v>36509</v>
      </c>
      <c r="AC30" s="235"/>
      <c r="AD30" s="185" t="s">
        <v>1348</v>
      </c>
      <c r="AE30" s="180" t="s">
        <v>964</v>
      </c>
      <c r="AF30" s="233">
        <f t="shared" si="4"/>
        <v>0</v>
      </c>
      <c r="AG30" s="233">
        <v>0</v>
      </c>
      <c r="AH30" s="235"/>
      <c r="AI30" s="185" t="s">
        <v>1348</v>
      </c>
      <c r="AJ30" s="180" t="s">
        <v>40</v>
      </c>
      <c r="AK30" s="233">
        <f t="shared" si="5"/>
        <v>19654.98</v>
      </c>
      <c r="AL30" s="233">
        <v>15989.35</v>
      </c>
      <c r="AM30" s="235"/>
      <c r="AN30" s="185" t="s">
        <v>1348</v>
      </c>
      <c r="AO30" s="180" t="s">
        <v>974</v>
      </c>
      <c r="AP30" s="233">
        <f t="shared" si="6"/>
        <v>0</v>
      </c>
      <c r="AQ30" s="233">
        <v>0</v>
      </c>
      <c r="AR30" s="235"/>
      <c r="AS30" s="185" t="s">
        <v>1348</v>
      </c>
      <c r="AT30" s="180" t="s">
        <v>281</v>
      </c>
      <c r="AU30" s="233">
        <f t="shared" si="7"/>
        <v>0</v>
      </c>
      <c r="AV30" s="233">
        <v>200000</v>
      </c>
      <c r="AW30" s="235"/>
      <c r="AX30" s="185" t="s">
        <v>1348</v>
      </c>
      <c r="AY30" s="180" t="s">
        <v>961</v>
      </c>
      <c r="AZ30" s="233">
        <f t="shared" si="8"/>
        <v>0</v>
      </c>
      <c r="BA30" s="233">
        <v>0</v>
      </c>
      <c r="BB30" s="235"/>
      <c r="BC30" s="235"/>
      <c r="BD30" s="235"/>
      <c r="BE30" s="235"/>
      <c r="BF30" s="235"/>
      <c r="BG30" s="235"/>
      <c r="BH30" s="235"/>
    </row>
    <row r="31" spans="1:60" s="170" customFormat="1" x14ac:dyDescent="0.25">
      <c r="A31" s="168" t="s">
        <v>1349</v>
      </c>
      <c r="B31" s="179" t="s">
        <v>196</v>
      </c>
      <c r="C31" s="233">
        <f t="shared" si="0"/>
        <v>115189572.26000001</v>
      </c>
      <c r="D31" s="233">
        <v>107642155.06</v>
      </c>
      <c r="E31" s="190">
        <v>-3.2300000000000002E-2</v>
      </c>
      <c r="F31" s="190"/>
      <c r="G31" s="190">
        <v>6000</v>
      </c>
      <c r="H31" s="190" t="b">
        <v>1</v>
      </c>
      <c r="I31" s="224"/>
      <c r="J31" s="185" t="s">
        <v>1349</v>
      </c>
      <c r="K31" s="180" t="s">
        <v>206</v>
      </c>
      <c r="L31" s="233">
        <f t="shared" si="1"/>
        <v>5569917.5</v>
      </c>
      <c r="M31" s="233">
        <v>5622717.79</v>
      </c>
      <c r="N31" s="169"/>
      <c r="O31" s="185" t="s">
        <v>1349</v>
      </c>
      <c r="P31" s="234" t="s">
        <v>967</v>
      </c>
      <c r="Q31" s="233">
        <f t="shared" si="9"/>
        <v>5721883.0099999998</v>
      </c>
      <c r="R31" s="233">
        <v>3962358.91</v>
      </c>
      <c r="S31" s="169"/>
      <c r="T31" s="185" t="s">
        <v>1349</v>
      </c>
      <c r="U31" s="180" t="s">
        <v>971</v>
      </c>
      <c r="V31" s="233">
        <f t="shared" si="2"/>
        <v>0</v>
      </c>
      <c r="W31" s="233">
        <v>0</v>
      </c>
      <c r="X31" s="235"/>
      <c r="Y31" s="185" t="s">
        <v>1349</v>
      </c>
      <c r="Z31" s="234" t="s">
        <v>972</v>
      </c>
      <c r="AA31" s="233">
        <f t="shared" si="3"/>
        <v>26728.400000000001</v>
      </c>
      <c r="AB31" s="233">
        <v>12448.2</v>
      </c>
      <c r="AC31" s="235"/>
      <c r="AD31" s="185" t="s">
        <v>1349</v>
      </c>
      <c r="AE31" s="180" t="s">
        <v>964</v>
      </c>
      <c r="AF31" s="233">
        <f t="shared" si="4"/>
        <v>0</v>
      </c>
      <c r="AG31" s="233">
        <v>0</v>
      </c>
      <c r="AH31" s="235"/>
      <c r="AI31" s="185" t="s">
        <v>1349</v>
      </c>
      <c r="AJ31" s="180" t="s">
        <v>40</v>
      </c>
      <c r="AK31" s="233">
        <f t="shared" si="5"/>
        <v>12519.69</v>
      </c>
      <c r="AL31" s="233">
        <v>50000</v>
      </c>
      <c r="AM31" s="235"/>
      <c r="AN31" s="185" t="s">
        <v>1349</v>
      </c>
      <c r="AO31" s="180" t="s">
        <v>974</v>
      </c>
      <c r="AP31" s="233">
        <f t="shared" si="6"/>
        <v>0</v>
      </c>
      <c r="AQ31" s="233">
        <v>0</v>
      </c>
      <c r="AR31" s="235"/>
      <c r="AS31" s="185" t="s">
        <v>1349</v>
      </c>
      <c r="AT31" s="180" t="s">
        <v>281</v>
      </c>
      <c r="AU31" s="233">
        <f t="shared" si="7"/>
        <v>0</v>
      </c>
      <c r="AV31" s="233">
        <v>0</v>
      </c>
      <c r="AW31" s="235"/>
      <c r="AX31" s="185" t="s">
        <v>1349</v>
      </c>
      <c r="AY31" s="180" t="s">
        <v>961</v>
      </c>
      <c r="AZ31" s="233">
        <f t="shared" si="8"/>
        <v>0</v>
      </c>
      <c r="BA31" s="233">
        <v>0</v>
      </c>
      <c r="BB31" s="235"/>
      <c r="BC31" s="235"/>
      <c r="BD31" s="235"/>
      <c r="BE31" s="235"/>
      <c r="BF31" s="235"/>
      <c r="BG31" s="235"/>
      <c r="BH31" s="235"/>
    </row>
    <row r="32" spans="1:60" s="170" customFormat="1" x14ac:dyDescent="0.25">
      <c r="A32" s="168" t="s">
        <v>1350</v>
      </c>
      <c r="B32" s="179" t="s">
        <v>196</v>
      </c>
      <c r="C32" s="233">
        <f t="shared" si="0"/>
        <v>405503858.99000001</v>
      </c>
      <c r="D32" s="233">
        <v>362064264.88</v>
      </c>
      <c r="E32" s="190">
        <v>-7.22E-2</v>
      </c>
      <c r="F32" s="190"/>
      <c r="G32" s="190">
        <v>0</v>
      </c>
      <c r="H32" s="190" t="b">
        <v>1</v>
      </c>
      <c r="I32" s="224"/>
      <c r="J32" s="185" t="s">
        <v>1350</v>
      </c>
      <c r="K32" s="180" t="s">
        <v>206</v>
      </c>
      <c r="L32" s="233">
        <f t="shared" si="1"/>
        <v>14124862.42</v>
      </c>
      <c r="M32" s="233">
        <v>14534833.48</v>
      </c>
      <c r="N32" s="169"/>
      <c r="O32" s="185" t="s">
        <v>1350</v>
      </c>
      <c r="P32" s="234" t="s">
        <v>967</v>
      </c>
      <c r="Q32" s="233">
        <f t="shared" si="9"/>
        <v>2466148.73</v>
      </c>
      <c r="R32" s="233">
        <v>2467040.6</v>
      </c>
      <c r="S32" s="169"/>
      <c r="T32" s="185" t="s">
        <v>1350</v>
      </c>
      <c r="U32" s="180" t="s">
        <v>971</v>
      </c>
      <c r="V32" s="233">
        <f t="shared" si="2"/>
        <v>19774.36</v>
      </c>
      <c r="W32" s="233">
        <v>10905.2</v>
      </c>
      <c r="X32" s="235"/>
      <c r="Y32" s="185" t="s">
        <v>1350</v>
      </c>
      <c r="Z32" s="234" t="s">
        <v>972</v>
      </c>
      <c r="AA32" s="233">
        <f t="shared" si="3"/>
        <v>0</v>
      </c>
      <c r="AB32" s="233">
        <v>69520</v>
      </c>
      <c r="AC32" s="235"/>
      <c r="AD32" s="185" t="s">
        <v>1350</v>
      </c>
      <c r="AE32" s="180" t="s">
        <v>964</v>
      </c>
      <c r="AF32" s="233">
        <f t="shared" si="4"/>
        <v>0</v>
      </c>
      <c r="AG32" s="233">
        <v>0</v>
      </c>
      <c r="AH32" s="235"/>
      <c r="AI32" s="185" t="s">
        <v>1350</v>
      </c>
      <c r="AJ32" s="180" t="s">
        <v>40</v>
      </c>
      <c r="AK32" s="233">
        <f t="shared" si="5"/>
        <v>3892.65</v>
      </c>
      <c r="AL32" s="233">
        <v>70164.83</v>
      </c>
      <c r="AM32" s="235"/>
      <c r="AN32" s="185" t="s">
        <v>1350</v>
      </c>
      <c r="AO32" s="180" t="s">
        <v>974</v>
      </c>
      <c r="AP32" s="233">
        <f t="shared" si="6"/>
        <v>0</v>
      </c>
      <c r="AQ32" s="233">
        <v>0</v>
      </c>
      <c r="AR32" s="235"/>
      <c r="AS32" s="185" t="s">
        <v>1350</v>
      </c>
      <c r="AT32" s="180" t="s">
        <v>281</v>
      </c>
      <c r="AU32" s="233">
        <f t="shared" si="7"/>
        <v>0</v>
      </c>
      <c r="AV32" s="233">
        <v>0</v>
      </c>
      <c r="AW32" s="235"/>
      <c r="AX32" s="185" t="s">
        <v>1350</v>
      </c>
      <c r="AY32" s="180" t="s">
        <v>961</v>
      </c>
      <c r="AZ32" s="233">
        <f t="shared" si="8"/>
        <v>0</v>
      </c>
      <c r="BA32" s="233">
        <v>0</v>
      </c>
      <c r="BB32" s="235"/>
      <c r="BC32" s="235"/>
      <c r="BD32" s="235"/>
      <c r="BE32" s="235"/>
      <c r="BF32" s="235"/>
      <c r="BG32" s="235"/>
      <c r="BH32" s="235"/>
    </row>
    <row r="33" spans="1:60" s="170" customFormat="1" x14ac:dyDescent="0.25">
      <c r="A33" s="168" t="s">
        <v>1351</v>
      </c>
      <c r="B33" s="179" t="s">
        <v>196</v>
      </c>
      <c r="C33" s="233">
        <f t="shared" si="0"/>
        <v>330355901.62</v>
      </c>
      <c r="D33" s="233">
        <v>279348507.94</v>
      </c>
      <c r="E33" s="190">
        <v>-0.1229</v>
      </c>
      <c r="F33" s="190"/>
      <c r="G33" s="190">
        <v>0</v>
      </c>
      <c r="H33" s="190" t="b">
        <v>1</v>
      </c>
      <c r="I33" s="224"/>
      <c r="J33" s="185" t="s">
        <v>1351</v>
      </c>
      <c r="K33" s="180" t="s">
        <v>206</v>
      </c>
      <c r="L33" s="233">
        <f t="shared" si="1"/>
        <v>14230885.57</v>
      </c>
      <c r="M33" s="233">
        <v>14038885.300000001</v>
      </c>
      <c r="N33" s="169"/>
      <c r="O33" s="185" t="s">
        <v>1351</v>
      </c>
      <c r="P33" s="234" t="s">
        <v>967</v>
      </c>
      <c r="Q33" s="233">
        <f t="shared" si="9"/>
        <v>4825962.74</v>
      </c>
      <c r="R33" s="233">
        <v>4126155.23</v>
      </c>
      <c r="S33" s="169"/>
      <c r="T33" s="185" t="s">
        <v>1351</v>
      </c>
      <c r="U33" s="180" t="s">
        <v>971</v>
      </c>
      <c r="V33" s="233">
        <f t="shared" si="2"/>
        <v>39992.800000000003</v>
      </c>
      <c r="W33" s="233">
        <v>4062.93</v>
      </c>
      <c r="X33" s="235"/>
      <c r="Y33" s="185" t="s">
        <v>1351</v>
      </c>
      <c r="Z33" s="234" t="s">
        <v>972</v>
      </c>
      <c r="AA33" s="233">
        <f t="shared" si="3"/>
        <v>19998</v>
      </c>
      <c r="AB33" s="233">
        <v>12000</v>
      </c>
      <c r="AC33" s="235"/>
      <c r="AD33" s="185" t="s">
        <v>1351</v>
      </c>
      <c r="AE33" s="180" t="s">
        <v>964</v>
      </c>
      <c r="AF33" s="233">
        <f t="shared" si="4"/>
        <v>0</v>
      </c>
      <c r="AG33" s="233">
        <v>0</v>
      </c>
      <c r="AH33" s="235"/>
      <c r="AI33" s="185" t="s">
        <v>1351</v>
      </c>
      <c r="AJ33" s="180" t="s">
        <v>40</v>
      </c>
      <c r="AK33" s="233">
        <f t="shared" si="5"/>
        <v>0</v>
      </c>
      <c r="AL33" s="233">
        <v>0</v>
      </c>
      <c r="AM33" s="235"/>
      <c r="AN33" s="185" t="s">
        <v>1351</v>
      </c>
      <c r="AO33" s="180" t="s">
        <v>974</v>
      </c>
      <c r="AP33" s="233">
        <f t="shared" si="6"/>
        <v>309991.45</v>
      </c>
      <c r="AQ33" s="233">
        <v>328758.37</v>
      </c>
      <c r="AR33" s="235"/>
      <c r="AS33" s="185" t="s">
        <v>1351</v>
      </c>
      <c r="AT33" s="180" t="s">
        <v>281</v>
      </c>
      <c r="AU33" s="233">
        <f t="shared" si="7"/>
        <v>0</v>
      </c>
      <c r="AV33" s="233">
        <v>0</v>
      </c>
      <c r="AW33" s="235"/>
      <c r="AX33" s="185" t="s">
        <v>1351</v>
      </c>
      <c r="AY33" s="180" t="s">
        <v>961</v>
      </c>
      <c r="AZ33" s="233">
        <f t="shared" si="8"/>
        <v>0</v>
      </c>
      <c r="BA33" s="233">
        <v>50000</v>
      </c>
      <c r="BB33" s="235"/>
      <c r="BC33" s="235"/>
      <c r="BD33" s="235"/>
      <c r="BE33" s="235"/>
      <c r="BF33" s="235"/>
      <c r="BG33" s="235"/>
      <c r="BH33" s="235"/>
    </row>
    <row r="34" spans="1:60" s="170" customFormat="1" x14ac:dyDescent="0.25">
      <c r="A34" s="168" t="s">
        <v>1352</v>
      </c>
      <c r="B34" s="179" t="s">
        <v>196</v>
      </c>
      <c r="C34" s="233">
        <f t="shared" si="0"/>
        <v>368146495.66000003</v>
      </c>
      <c r="D34" s="233">
        <v>326689861.49000001</v>
      </c>
      <c r="E34" s="190">
        <v>-0.1061</v>
      </c>
      <c r="F34" s="190"/>
      <c r="G34" s="190">
        <v>0</v>
      </c>
      <c r="H34" s="190" t="b">
        <v>1</v>
      </c>
      <c r="I34" s="224"/>
      <c r="J34" s="185" t="s">
        <v>1352</v>
      </c>
      <c r="K34" s="180" t="s">
        <v>206</v>
      </c>
      <c r="L34" s="233">
        <f t="shared" si="1"/>
        <v>29750551.350000001</v>
      </c>
      <c r="M34" s="233">
        <v>14517779.75</v>
      </c>
      <c r="N34" s="169"/>
      <c r="O34" s="185" t="s">
        <v>1352</v>
      </c>
      <c r="P34" s="234" t="s">
        <v>967</v>
      </c>
      <c r="Q34" s="233">
        <f t="shared" si="9"/>
        <v>10182915.630000001</v>
      </c>
      <c r="R34" s="233">
        <v>8533327.9100000001</v>
      </c>
      <c r="S34" s="169"/>
      <c r="T34" s="185" t="s">
        <v>1352</v>
      </c>
      <c r="U34" s="180" t="s">
        <v>971</v>
      </c>
      <c r="V34" s="233">
        <f t="shared" si="2"/>
        <v>6828.39</v>
      </c>
      <c r="W34" s="233">
        <v>3889.78</v>
      </c>
      <c r="X34" s="235"/>
      <c r="Y34" s="185" t="s">
        <v>1352</v>
      </c>
      <c r="Z34" s="234" t="s">
        <v>972</v>
      </c>
      <c r="AA34" s="233">
        <f t="shared" si="3"/>
        <v>310</v>
      </c>
      <c r="AB34" s="233">
        <v>26400</v>
      </c>
      <c r="AC34" s="235"/>
      <c r="AD34" s="185" t="s">
        <v>1352</v>
      </c>
      <c r="AE34" s="180" t="s">
        <v>964</v>
      </c>
      <c r="AF34" s="233">
        <f t="shared" si="4"/>
        <v>0</v>
      </c>
      <c r="AG34" s="233">
        <v>0</v>
      </c>
      <c r="AH34" s="235"/>
      <c r="AI34" s="185" t="s">
        <v>1352</v>
      </c>
      <c r="AJ34" s="180" t="s">
        <v>40</v>
      </c>
      <c r="AK34" s="233">
        <f t="shared" si="5"/>
        <v>10600</v>
      </c>
      <c r="AL34" s="233">
        <v>0</v>
      </c>
      <c r="AM34" s="235"/>
      <c r="AN34" s="185" t="s">
        <v>1352</v>
      </c>
      <c r="AO34" s="180" t="s">
        <v>974</v>
      </c>
      <c r="AP34" s="233">
        <f t="shared" si="6"/>
        <v>0</v>
      </c>
      <c r="AQ34" s="233">
        <v>0</v>
      </c>
      <c r="AR34" s="235"/>
      <c r="AS34" s="185" t="s">
        <v>1352</v>
      </c>
      <c r="AT34" s="180" t="s">
        <v>281</v>
      </c>
      <c r="AU34" s="233">
        <f t="shared" si="7"/>
        <v>0</v>
      </c>
      <c r="AV34" s="233">
        <v>0</v>
      </c>
      <c r="AW34" s="235"/>
      <c r="AX34" s="185" t="s">
        <v>1352</v>
      </c>
      <c r="AY34" s="180" t="s">
        <v>961</v>
      </c>
      <c r="AZ34" s="233">
        <f t="shared" si="8"/>
        <v>0</v>
      </c>
      <c r="BA34" s="233">
        <v>0</v>
      </c>
      <c r="BB34" s="235"/>
      <c r="BC34" s="235"/>
      <c r="BD34" s="235"/>
      <c r="BE34" s="235"/>
      <c r="BF34" s="235"/>
      <c r="BG34" s="235"/>
      <c r="BH34" s="235"/>
    </row>
    <row r="35" spans="1:60" s="170" customFormat="1" x14ac:dyDescent="0.25">
      <c r="A35" s="168" t="s">
        <v>1353</v>
      </c>
      <c r="B35" s="179" t="s">
        <v>196</v>
      </c>
      <c r="C35" s="233">
        <f t="shared" si="0"/>
        <v>393247521.38999999</v>
      </c>
      <c r="D35" s="233">
        <v>342214297.13999999</v>
      </c>
      <c r="E35" s="190">
        <v>-0.1116</v>
      </c>
      <c r="F35" s="190"/>
      <c r="G35" s="190">
        <v>3989.94</v>
      </c>
      <c r="H35" s="190" t="b">
        <v>1</v>
      </c>
      <c r="I35" s="224"/>
      <c r="J35" s="185" t="s">
        <v>1353</v>
      </c>
      <c r="K35" s="180" t="s">
        <v>206</v>
      </c>
      <c r="L35" s="233">
        <f t="shared" si="1"/>
        <v>17181599.100000001</v>
      </c>
      <c r="M35" s="233">
        <v>15653941.130000001</v>
      </c>
      <c r="N35" s="169"/>
      <c r="O35" s="185" t="s">
        <v>1353</v>
      </c>
      <c r="P35" s="234" t="s">
        <v>967</v>
      </c>
      <c r="Q35" s="233">
        <f t="shared" si="9"/>
        <v>4932694.3</v>
      </c>
      <c r="R35" s="233">
        <v>4015191.55</v>
      </c>
      <c r="S35" s="169"/>
      <c r="T35" s="185" t="s">
        <v>1353</v>
      </c>
      <c r="U35" s="180" t="s">
        <v>971</v>
      </c>
      <c r="V35" s="233">
        <f t="shared" si="2"/>
        <v>48725.02</v>
      </c>
      <c r="W35" s="233">
        <v>12667.18</v>
      </c>
      <c r="X35" s="235"/>
      <c r="Y35" s="185" t="s">
        <v>1353</v>
      </c>
      <c r="Z35" s="234" t="s">
        <v>972</v>
      </c>
      <c r="AA35" s="233">
        <f t="shared" si="3"/>
        <v>0</v>
      </c>
      <c r="AB35" s="233">
        <v>0</v>
      </c>
      <c r="AC35" s="235"/>
      <c r="AD35" s="185" t="s">
        <v>1353</v>
      </c>
      <c r="AE35" s="180" t="s">
        <v>964</v>
      </c>
      <c r="AF35" s="233">
        <f t="shared" si="4"/>
        <v>0</v>
      </c>
      <c r="AG35" s="233">
        <v>15757.14</v>
      </c>
      <c r="AH35" s="235"/>
      <c r="AI35" s="185" t="s">
        <v>1353</v>
      </c>
      <c r="AJ35" s="180" t="s">
        <v>40</v>
      </c>
      <c r="AK35" s="233">
        <f t="shared" si="5"/>
        <v>19088.310000000001</v>
      </c>
      <c r="AL35" s="233">
        <v>182.56</v>
      </c>
      <c r="AM35" s="235"/>
      <c r="AN35" s="185" t="s">
        <v>1353</v>
      </c>
      <c r="AO35" s="180" t="s">
        <v>974</v>
      </c>
      <c r="AP35" s="233">
        <f t="shared" si="6"/>
        <v>0</v>
      </c>
      <c r="AQ35" s="233">
        <v>0</v>
      </c>
      <c r="AR35" s="235"/>
      <c r="AS35" s="185" t="s">
        <v>1353</v>
      </c>
      <c r="AT35" s="180" t="s">
        <v>281</v>
      </c>
      <c r="AU35" s="233">
        <f t="shared" si="7"/>
        <v>0</v>
      </c>
      <c r="AV35" s="233">
        <v>0</v>
      </c>
      <c r="AW35" s="235"/>
      <c r="AX35" s="185" t="s">
        <v>1353</v>
      </c>
      <c r="AY35" s="180" t="s">
        <v>961</v>
      </c>
      <c r="AZ35" s="233">
        <f t="shared" si="8"/>
        <v>0</v>
      </c>
      <c r="BA35" s="233">
        <v>0</v>
      </c>
      <c r="BB35" s="235"/>
      <c r="BC35" s="235"/>
      <c r="BD35" s="235"/>
      <c r="BE35" s="235"/>
      <c r="BF35" s="235"/>
      <c r="BG35" s="235"/>
      <c r="BH35" s="235"/>
    </row>
    <row r="36" spans="1:60" s="170" customFormat="1" ht="75" x14ac:dyDescent="0.25">
      <c r="A36" s="168" t="s">
        <v>1354</v>
      </c>
      <c r="B36" s="179" t="s">
        <v>196</v>
      </c>
      <c r="C36" s="233">
        <f t="shared" si="0"/>
        <v>237650234.34999999</v>
      </c>
      <c r="D36" s="233">
        <v>210884876.33000001</v>
      </c>
      <c r="E36" s="190">
        <v>-0.1009</v>
      </c>
      <c r="F36" s="190"/>
      <c r="G36" s="190">
        <v>0</v>
      </c>
      <c r="H36" s="190" t="b">
        <v>1</v>
      </c>
      <c r="I36" s="224"/>
      <c r="J36" s="185" t="s">
        <v>1354</v>
      </c>
      <c r="K36" s="180" t="s">
        <v>206</v>
      </c>
      <c r="L36" s="233">
        <f t="shared" si="1"/>
        <v>9186793.5899999999</v>
      </c>
      <c r="M36" s="233">
        <v>8481540.2100000009</v>
      </c>
      <c r="N36" s="169"/>
      <c r="O36" s="185" t="s">
        <v>1354</v>
      </c>
      <c r="P36" s="234" t="s">
        <v>967</v>
      </c>
      <c r="Q36" s="233">
        <f t="shared" si="9"/>
        <v>9139273.9800000004</v>
      </c>
      <c r="R36" s="233">
        <v>5940251.1200000001</v>
      </c>
      <c r="S36" s="169"/>
      <c r="T36" s="185" t="s">
        <v>1354</v>
      </c>
      <c r="U36" s="180" t="s">
        <v>971</v>
      </c>
      <c r="V36" s="233">
        <f t="shared" si="2"/>
        <v>59860.87</v>
      </c>
      <c r="W36" s="233">
        <v>33697.03</v>
      </c>
      <c r="X36" s="235"/>
      <c r="Y36" s="185" t="s">
        <v>1354</v>
      </c>
      <c r="Z36" s="234" t="s">
        <v>972</v>
      </c>
      <c r="AA36" s="233">
        <f t="shared" si="3"/>
        <v>65034.94</v>
      </c>
      <c r="AB36" s="233">
        <v>31858.03</v>
      </c>
      <c r="AC36" s="235"/>
      <c r="AD36" s="185" t="s">
        <v>1354</v>
      </c>
      <c r="AE36" s="180" t="s">
        <v>964</v>
      </c>
      <c r="AF36" s="233">
        <f t="shared" si="4"/>
        <v>0</v>
      </c>
      <c r="AG36" s="233">
        <v>0</v>
      </c>
      <c r="AH36" s="235"/>
      <c r="AI36" s="185" t="s">
        <v>1354</v>
      </c>
      <c r="AJ36" s="180" t="s">
        <v>40</v>
      </c>
      <c r="AK36" s="233">
        <f t="shared" si="5"/>
        <v>74416.37</v>
      </c>
      <c r="AL36" s="233">
        <v>64.27</v>
      </c>
      <c r="AM36" s="235"/>
      <c r="AN36" s="185" t="s">
        <v>1354</v>
      </c>
      <c r="AO36" s="180" t="s">
        <v>974</v>
      </c>
      <c r="AP36" s="233">
        <f t="shared" si="6"/>
        <v>338993.25</v>
      </c>
      <c r="AQ36" s="233">
        <v>242067.19</v>
      </c>
      <c r="AR36" s="235"/>
      <c r="AS36" s="185" t="s">
        <v>1354</v>
      </c>
      <c r="AT36" s="180" t="s">
        <v>281</v>
      </c>
      <c r="AU36" s="233">
        <f t="shared" si="7"/>
        <v>0</v>
      </c>
      <c r="AV36" s="233">
        <v>0</v>
      </c>
      <c r="AW36" s="235"/>
      <c r="AX36" s="185" t="s">
        <v>1354</v>
      </c>
      <c r="AY36" s="180" t="s">
        <v>961</v>
      </c>
      <c r="AZ36" s="233">
        <f t="shared" si="8"/>
        <v>0</v>
      </c>
      <c r="BA36" s="233">
        <v>0</v>
      </c>
      <c r="BB36" s="235"/>
      <c r="BC36" s="235"/>
      <c r="BD36" s="235"/>
      <c r="BE36" s="235"/>
      <c r="BF36" s="235"/>
      <c r="BG36" s="235"/>
      <c r="BH36" s="235"/>
    </row>
    <row r="37" spans="1:60" s="170" customFormat="1" x14ac:dyDescent="0.25">
      <c r="A37" s="168" t="s">
        <v>1355</v>
      </c>
      <c r="B37" s="179" t="s">
        <v>196</v>
      </c>
      <c r="C37" s="233">
        <f t="shared" si="0"/>
        <v>185674487.15000001</v>
      </c>
      <c r="D37" s="233">
        <v>157929442.84</v>
      </c>
      <c r="E37" s="190">
        <v>-0.1177</v>
      </c>
      <c r="F37" s="190"/>
      <c r="G37" s="190">
        <v>9600</v>
      </c>
      <c r="H37" s="190" t="b">
        <v>1</v>
      </c>
      <c r="I37" s="224"/>
      <c r="J37" s="185" t="s">
        <v>1355</v>
      </c>
      <c r="K37" s="180" t="s">
        <v>206</v>
      </c>
      <c r="L37" s="233">
        <f t="shared" si="1"/>
        <v>7860243.79</v>
      </c>
      <c r="M37" s="233">
        <v>7396043.3700000001</v>
      </c>
      <c r="N37" s="169"/>
      <c r="O37" s="185" t="s">
        <v>1355</v>
      </c>
      <c r="P37" s="234" t="s">
        <v>967</v>
      </c>
      <c r="Q37" s="233">
        <f t="shared" si="9"/>
        <v>9036059.5500000007</v>
      </c>
      <c r="R37" s="233">
        <v>7571869.6100000003</v>
      </c>
      <c r="S37" s="169"/>
      <c r="T37" s="185" t="s">
        <v>1355</v>
      </c>
      <c r="U37" s="180" t="s">
        <v>971</v>
      </c>
      <c r="V37" s="233">
        <f t="shared" si="2"/>
        <v>21309.64</v>
      </c>
      <c r="W37" s="233">
        <v>5157.0200000000004</v>
      </c>
      <c r="X37" s="235"/>
      <c r="Y37" s="185" t="s">
        <v>1355</v>
      </c>
      <c r="Z37" s="234" t="s">
        <v>972</v>
      </c>
      <c r="AA37" s="233">
        <f t="shared" si="3"/>
        <v>0</v>
      </c>
      <c r="AB37" s="233">
        <v>0</v>
      </c>
      <c r="AC37" s="235"/>
      <c r="AD37" s="185" t="s">
        <v>1355</v>
      </c>
      <c r="AE37" s="180" t="s">
        <v>964</v>
      </c>
      <c r="AF37" s="233">
        <f t="shared" si="4"/>
        <v>0</v>
      </c>
      <c r="AG37" s="233">
        <v>0</v>
      </c>
      <c r="AH37" s="235"/>
      <c r="AI37" s="185" t="s">
        <v>1355</v>
      </c>
      <c r="AJ37" s="180" t="s">
        <v>40</v>
      </c>
      <c r="AK37" s="233">
        <f t="shared" si="5"/>
        <v>0</v>
      </c>
      <c r="AL37" s="233">
        <v>0</v>
      </c>
      <c r="AM37" s="235"/>
      <c r="AN37" s="185" t="s">
        <v>1355</v>
      </c>
      <c r="AO37" s="180" t="s">
        <v>974</v>
      </c>
      <c r="AP37" s="233">
        <f t="shared" si="6"/>
        <v>82239.490000000005</v>
      </c>
      <c r="AQ37" s="233">
        <v>0</v>
      </c>
      <c r="AR37" s="235"/>
      <c r="AS37" s="185" t="s">
        <v>1355</v>
      </c>
      <c r="AT37" s="180" t="s">
        <v>281</v>
      </c>
      <c r="AU37" s="233">
        <f t="shared" si="7"/>
        <v>0</v>
      </c>
      <c r="AV37" s="233">
        <v>0</v>
      </c>
      <c r="AW37" s="235"/>
      <c r="AX37" s="185" t="s">
        <v>1355</v>
      </c>
      <c r="AY37" s="180" t="s">
        <v>961</v>
      </c>
      <c r="AZ37" s="233">
        <f t="shared" si="8"/>
        <v>50000</v>
      </c>
      <c r="BA37" s="233">
        <v>0</v>
      </c>
      <c r="BB37" s="235"/>
      <c r="BC37" s="235"/>
      <c r="BD37" s="235"/>
      <c r="BE37" s="235"/>
      <c r="BF37" s="235"/>
      <c r="BG37" s="235"/>
      <c r="BH37" s="235"/>
    </row>
    <row r="38" spans="1:60" s="170" customFormat="1" ht="45" x14ac:dyDescent="0.25">
      <c r="A38" s="168" t="s">
        <v>1356</v>
      </c>
      <c r="B38" s="179" t="s">
        <v>196</v>
      </c>
      <c r="C38" s="233">
        <f t="shared" si="0"/>
        <v>245151744.56999999</v>
      </c>
      <c r="D38" s="233">
        <v>220657193.43000001</v>
      </c>
      <c r="E38" s="190">
        <v>-0.1162</v>
      </c>
      <c r="F38" s="190"/>
      <c r="G38" s="190">
        <v>18000</v>
      </c>
      <c r="H38" s="190" t="b">
        <v>1</v>
      </c>
      <c r="I38" s="224"/>
      <c r="J38" s="185" t="s">
        <v>1356</v>
      </c>
      <c r="K38" s="180" t="s">
        <v>206</v>
      </c>
      <c r="L38" s="233">
        <f t="shared" si="1"/>
        <v>9386718.3800000008</v>
      </c>
      <c r="M38" s="233">
        <v>9344335.1699999999</v>
      </c>
      <c r="N38" s="169"/>
      <c r="O38" s="185" t="s">
        <v>1356</v>
      </c>
      <c r="P38" s="234" t="s">
        <v>967</v>
      </c>
      <c r="Q38" s="233">
        <f t="shared" si="9"/>
        <v>3231653.01</v>
      </c>
      <c r="R38" s="233">
        <v>3336694.59</v>
      </c>
      <c r="S38" s="169"/>
      <c r="T38" s="185" t="s">
        <v>1356</v>
      </c>
      <c r="U38" s="180" t="s">
        <v>971</v>
      </c>
      <c r="V38" s="233">
        <f t="shared" si="2"/>
        <v>15587.38</v>
      </c>
      <c r="W38" s="233">
        <v>16343.8</v>
      </c>
      <c r="X38" s="235"/>
      <c r="Y38" s="185" t="s">
        <v>1356</v>
      </c>
      <c r="Z38" s="234" t="s">
        <v>972</v>
      </c>
      <c r="AA38" s="233">
        <f t="shared" si="3"/>
        <v>0</v>
      </c>
      <c r="AB38" s="233">
        <v>14539.19</v>
      </c>
      <c r="AC38" s="235"/>
      <c r="AD38" s="185" t="s">
        <v>1356</v>
      </c>
      <c r="AE38" s="180" t="s">
        <v>964</v>
      </c>
      <c r="AF38" s="233">
        <f t="shared" si="4"/>
        <v>300000</v>
      </c>
      <c r="AG38" s="233">
        <v>499712.49</v>
      </c>
      <c r="AH38" s="235"/>
      <c r="AI38" s="185" t="s">
        <v>1356</v>
      </c>
      <c r="AJ38" s="180" t="s">
        <v>40</v>
      </c>
      <c r="AK38" s="233">
        <f t="shared" si="5"/>
        <v>3519.69</v>
      </c>
      <c r="AL38" s="233">
        <v>0</v>
      </c>
      <c r="AM38" s="235"/>
      <c r="AN38" s="185" t="s">
        <v>1356</v>
      </c>
      <c r="AO38" s="180" t="s">
        <v>974</v>
      </c>
      <c r="AP38" s="233">
        <f t="shared" si="6"/>
        <v>0</v>
      </c>
      <c r="AQ38" s="233">
        <v>0</v>
      </c>
      <c r="AR38" s="235"/>
      <c r="AS38" s="185" t="s">
        <v>1356</v>
      </c>
      <c r="AT38" s="180" t="s">
        <v>281</v>
      </c>
      <c r="AU38" s="233">
        <f t="shared" si="7"/>
        <v>0</v>
      </c>
      <c r="AV38" s="233">
        <v>24715.599999999999</v>
      </c>
      <c r="AW38" s="235"/>
      <c r="AX38" s="185" t="s">
        <v>1356</v>
      </c>
      <c r="AY38" s="180" t="s">
        <v>961</v>
      </c>
      <c r="AZ38" s="233">
        <f t="shared" si="8"/>
        <v>0</v>
      </c>
      <c r="BA38" s="233">
        <v>0</v>
      </c>
      <c r="BB38" s="235"/>
      <c r="BC38" s="235"/>
      <c r="BD38" s="235"/>
      <c r="BE38" s="235"/>
      <c r="BF38" s="235"/>
      <c r="BG38" s="235"/>
      <c r="BH38" s="235"/>
    </row>
    <row r="39" spans="1:60" s="170" customFormat="1" x14ac:dyDescent="0.25">
      <c r="A39" s="168" t="s">
        <v>1357</v>
      </c>
      <c r="B39" s="179" t="s">
        <v>196</v>
      </c>
      <c r="C39" s="233">
        <f t="shared" si="0"/>
        <v>171756592.40000001</v>
      </c>
      <c r="D39" s="233">
        <v>159500805.11000001</v>
      </c>
      <c r="E39" s="190">
        <v>-8.5199999999999998E-2</v>
      </c>
      <c r="F39" s="190"/>
      <c r="G39" s="190">
        <v>0</v>
      </c>
      <c r="H39" s="190" t="b">
        <v>1</v>
      </c>
      <c r="I39" s="224"/>
      <c r="J39" s="185" t="s">
        <v>1357</v>
      </c>
      <c r="K39" s="180" t="s">
        <v>206</v>
      </c>
      <c r="L39" s="233">
        <f t="shared" si="1"/>
        <v>7590172.1100000003</v>
      </c>
      <c r="M39" s="233">
        <v>7086151.21</v>
      </c>
      <c r="N39" s="169"/>
      <c r="O39" s="185" t="s">
        <v>1357</v>
      </c>
      <c r="P39" s="234" t="s">
        <v>967</v>
      </c>
      <c r="Q39" s="233">
        <f t="shared" si="9"/>
        <v>2499538.59</v>
      </c>
      <c r="R39" s="233">
        <v>1621269.93</v>
      </c>
      <c r="S39" s="169"/>
      <c r="T39" s="185" t="s">
        <v>1357</v>
      </c>
      <c r="U39" s="180" t="s">
        <v>971</v>
      </c>
      <c r="V39" s="233">
        <f t="shared" si="2"/>
        <v>26748.01</v>
      </c>
      <c r="W39" s="233">
        <v>11865.69</v>
      </c>
      <c r="X39" s="235"/>
      <c r="Y39" s="185" t="s">
        <v>1357</v>
      </c>
      <c r="Z39" s="234" t="s">
        <v>972</v>
      </c>
      <c r="AA39" s="233">
        <f t="shared" si="3"/>
        <v>43650</v>
      </c>
      <c r="AB39" s="233">
        <v>19050</v>
      </c>
      <c r="AC39" s="235"/>
      <c r="AD39" s="185" t="s">
        <v>1357</v>
      </c>
      <c r="AE39" s="180" t="s">
        <v>964</v>
      </c>
      <c r="AF39" s="233">
        <f t="shared" si="4"/>
        <v>0</v>
      </c>
      <c r="AG39" s="233">
        <v>0</v>
      </c>
      <c r="AH39" s="235"/>
      <c r="AI39" s="185" t="s">
        <v>1357</v>
      </c>
      <c r="AJ39" s="180" t="s">
        <v>40</v>
      </c>
      <c r="AK39" s="233">
        <f t="shared" si="5"/>
        <v>6019.2</v>
      </c>
      <c r="AL39" s="233">
        <v>4959.8</v>
      </c>
      <c r="AM39" s="235"/>
      <c r="AN39" s="185" t="s">
        <v>1357</v>
      </c>
      <c r="AO39" s="180" t="s">
        <v>974</v>
      </c>
      <c r="AP39" s="233">
        <f t="shared" si="6"/>
        <v>0</v>
      </c>
      <c r="AQ39" s="233">
        <v>3623.26</v>
      </c>
      <c r="AR39" s="235"/>
      <c r="AS39" s="185" t="s">
        <v>1357</v>
      </c>
      <c r="AT39" s="180" t="s">
        <v>281</v>
      </c>
      <c r="AU39" s="233">
        <f t="shared" si="7"/>
        <v>0</v>
      </c>
      <c r="AV39" s="233">
        <v>7676</v>
      </c>
      <c r="AW39" s="235"/>
      <c r="AX39" s="185" t="s">
        <v>1357</v>
      </c>
      <c r="AY39" s="180" t="s">
        <v>961</v>
      </c>
      <c r="AZ39" s="233">
        <f t="shared" si="8"/>
        <v>0</v>
      </c>
      <c r="BA39" s="233">
        <v>0</v>
      </c>
      <c r="BB39" s="235"/>
      <c r="BC39" s="235"/>
      <c r="BD39" s="235"/>
      <c r="BE39" s="235"/>
      <c r="BF39" s="235"/>
      <c r="BG39" s="235"/>
      <c r="BH39" s="235"/>
    </row>
    <row r="40" spans="1:60" s="170" customFormat="1" ht="60" x14ac:dyDescent="0.25">
      <c r="A40" s="168" t="s">
        <v>1358</v>
      </c>
      <c r="B40" s="179" t="s">
        <v>196</v>
      </c>
      <c r="C40" s="233">
        <f t="shared" si="0"/>
        <v>334054509.42000002</v>
      </c>
      <c r="D40" s="233">
        <v>271722866.70999998</v>
      </c>
      <c r="E40" s="190">
        <v>-0.17449999999999999</v>
      </c>
      <c r="F40" s="190"/>
      <c r="G40" s="190">
        <v>33096.14</v>
      </c>
      <c r="H40" s="190" t="b">
        <v>1</v>
      </c>
      <c r="I40" s="224"/>
      <c r="J40" s="185" t="s">
        <v>1358</v>
      </c>
      <c r="K40" s="180" t="s">
        <v>206</v>
      </c>
      <c r="L40" s="233">
        <f t="shared" si="1"/>
        <v>13873893.609999999</v>
      </c>
      <c r="M40" s="233">
        <v>10841471.130000001</v>
      </c>
      <c r="N40" s="169"/>
      <c r="O40" s="185" t="s">
        <v>1358</v>
      </c>
      <c r="P40" s="234" t="s">
        <v>967</v>
      </c>
      <c r="Q40" s="233">
        <f t="shared" si="9"/>
        <v>2355231.75</v>
      </c>
      <c r="R40" s="233">
        <v>2843521.05</v>
      </c>
      <c r="S40" s="169"/>
      <c r="T40" s="185" t="s">
        <v>1358</v>
      </c>
      <c r="U40" s="180" t="s">
        <v>971</v>
      </c>
      <c r="V40" s="233">
        <f t="shared" si="2"/>
        <v>14917.55</v>
      </c>
      <c r="W40" s="233">
        <v>9507.7800000000007</v>
      </c>
      <c r="X40" s="235"/>
      <c r="Y40" s="185" t="s">
        <v>1358</v>
      </c>
      <c r="Z40" s="234" t="s">
        <v>972</v>
      </c>
      <c r="AA40" s="233">
        <f t="shared" si="3"/>
        <v>0</v>
      </c>
      <c r="AB40" s="233">
        <v>0</v>
      </c>
      <c r="AC40" s="235"/>
      <c r="AD40" s="185" t="s">
        <v>1358</v>
      </c>
      <c r="AE40" s="180" t="s">
        <v>964</v>
      </c>
      <c r="AF40" s="233">
        <f t="shared" si="4"/>
        <v>500000</v>
      </c>
      <c r="AG40" s="233">
        <v>0</v>
      </c>
      <c r="AH40" s="235"/>
      <c r="AI40" s="185" t="s">
        <v>1358</v>
      </c>
      <c r="AJ40" s="180" t="s">
        <v>40</v>
      </c>
      <c r="AK40" s="233">
        <f t="shared" si="5"/>
        <v>0</v>
      </c>
      <c r="AL40" s="233">
        <v>0</v>
      </c>
      <c r="AM40" s="235"/>
      <c r="AN40" s="185" t="s">
        <v>1358</v>
      </c>
      <c r="AO40" s="180" t="s">
        <v>974</v>
      </c>
      <c r="AP40" s="233">
        <f t="shared" si="6"/>
        <v>149028.39000000001</v>
      </c>
      <c r="AQ40" s="233">
        <v>44384.959999999999</v>
      </c>
      <c r="AR40" s="235"/>
      <c r="AS40" s="185" t="s">
        <v>1358</v>
      </c>
      <c r="AT40" s="180" t="s">
        <v>281</v>
      </c>
      <c r="AU40" s="233">
        <f t="shared" si="7"/>
        <v>9510</v>
      </c>
      <c r="AV40" s="233">
        <v>16200</v>
      </c>
      <c r="AW40" s="235"/>
      <c r="AX40" s="185" t="s">
        <v>1358</v>
      </c>
      <c r="AY40" s="180" t="s">
        <v>961</v>
      </c>
      <c r="AZ40" s="233">
        <f t="shared" si="8"/>
        <v>605000</v>
      </c>
      <c r="BA40" s="233">
        <v>100000</v>
      </c>
      <c r="BB40" s="235"/>
      <c r="BC40" s="235"/>
      <c r="BD40" s="235"/>
      <c r="BE40" s="235"/>
      <c r="BF40" s="235"/>
      <c r="BG40" s="235"/>
      <c r="BH40" s="235"/>
    </row>
    <row r="41" spans="1:60" s="170" customFormat="1" ht="30" x14ac:dyDescent="0.25">
      <c r="A41" s="168" t="s">
        <v>1359</v>
      </c>
      <c r="B41" s="179" t="s">
        <v>196</v>
      </c>
      <c r="C41" s="233">
        <f t="shared" si="0"/>
        <v>162519690.27000001</v>
      </c>
      <c r="D41" s="233">
        <v>151881254.09</v>
      </c>
      <c r="E41" s="190">
        <v>-0.10199999999999999</v>
      </c>
      <c r="F41" s="190"/>
      <c r="G41" s="190">
        <v>9800</v>
      </c>
      <c r="H41" s="190" t="b">
        <v>1</v>
      </c>
      <c r="I41" s="224"/>
      <c r="J41" s="185" t="s">
        <v>1359</v>
      </c>
      <c r="K41" s="180" t="s">
        <v>206</v>
      </c>
      <c r="L41" s="233">
        <f t="shared" si="1"/>
        <v>6869459.96</v>
      </c>
      <c r="M41" s="233">
        <v>6861583.8899999997</v>
      </c>
      <c r="N41" s="169"/>
      <c r="O41" s="185" t="s">
        <v>1359</v>
      </c>
      <c r="P41" s="234" t="s">
        <v>967</v>
      </c>
      <c r="Q41" s="233">
        <f t="shared" si="9"/>
        <v>4908892.7</v>
      </c>
      <c r="R41" s="233">
        <v>4676085.37</v>
      </c>
      <c r="S41" s="169"/>
      <c r="T41" s="185" t="s">
        <v>1359</v>
      </c>
      <c r="U41" s="180" t="s">
        <v>971</v>
      </c>
      <c r="V41" s="233">
        <f t="shared" si="2"/>
        <v>21164.59</v>
      </c>
      <c r="W41" s="233">
        <v>4937.4399999999996</v>
      </c>
      <c r="X41" s="235"/>
      <c r="Y41" s="185" t="s">
        <v>1359</v>
      </c>
      <c r="Z41" s="234" t="s">
        <v>972</v>
      </c>
      <c r="AA41" s="233">
        <f t="shared" si="3"/>
        <v>37771.230000000003</v>
      </c>
      <c r="AB41" s="233">
        <v>5200</v>
      </c>
      <c r="AC41" s="235"/>
      <c r="AD41" s="185" t="s">
        <v>1359</v>
      </c>
      <c r="AE41" s="180" t="s">
        <v>964</v>
      </c>
      <c r="AF41" s="233">
        <f t="shared" si="4"/>
        <v>0</v>
      </c>
      <c r="AG41" s="233">
        <v>0</v>
      </c>
      <c r="AH41" s="235"/>
      <c r="AI41" s="185" t="s">
        <v>1359</v>
      </c>
      <c r="AJ41" s="180" t="s">
        <v>40</v>
      </c>
      <c r="AK41" s="233">
        <f t="shared" si="5"/>
        <v>0</v>
      </c>
      <c r="AL41" s="233">
        <v>0</v>
      </c>
      <c r="AM41" s="235"/>
      <c r="AN41" s="185" t="s">
        <v>1359</v>
      </c>
      <c r="AO41" s="180" t="s">
        <v>974</v>
      </c>
      <c r="AP41" s="233">
        <f t="shared" si="6"/>
        <v>132268</v>
      </c>
      <c r="AQ41" s="233">
        <v>21536</v>
      </c>
      <c r="AR41" s="235"/>
      <c r="AS41" s="185" t="s">
        <v>1359</v>
      </c>
      <c r="AT41" s="180" t="s">
        <v>281</v>
      </c>
      <c r="AU41" s="233">
        <f t="shared" si="7"/>
        <v>0</v>
      </c>
      <c r="AV41" s="233">
        <v>0</v>
      </c>
      <c r="AW41" s="235"/>
      <c r="AX41" s="185" t="s">
        <v>1359</v>
      </c>
      <c r="AY41" s="180" t="s">
        <v>961</v>
      </c>
      <c r="AZ41" s="233">
        <f t="shared" si="8"/>
        <v>0</v>
      </c>
      <c r="BA41" s="233">
        <v>0</v>
      </c>
      <c r="BB41" s="235"/>
      <c r="BC41" s="235"/>
      <c r="BD41" s="235"/>
      <c r="BE41" s="235"/>
      <c r="BF41" s="235"/>
      <c r="BG41" s="235"/>
      <c r="BH41" s="235"/>
    </row>
    <row r="42" spans="1:60" s="170" customFormat="1" ht="45" x14ac:dyDescent="0.25">
      <c r="A42" s="168" t="s">
        <v>1360</v>
      </c>
      <c r="B42" s="179" t="s">
        <v>196</v>
      </c>
      <c r="C42" s="233">
        <f t="shared" si="0"/>
        <v>301567543.86000001</v>
      </c>
      <c r="D42" s="233">
        <v>258007748.28</v>
      </c>
      <c r="E42" s="190">
        <v>-0.1201</v>
      </c>
      <c r="F42" s="190"/>
      <c r="G42" s="190">
        <v>0</v>
      </c>
      <c r="H42" s="190" t="b">
        <v>1</v>
      </c>
      <c r="I42" s="224"/>
      <c r="J42" s="185" t="s">
        <v>1360</v>
      </c>
      <c r="K42" s="180" t="s">
        <v>206</v>
      </c>
      <c r="L42" s="233">
        <f t="shared" si="1"/>
        <v>11466460.560000001</v>
      </c>
      <c r="M42" s="233">
        <v>9430628.5500000007</v>
      </c>
      <c r="N42" s="169"/>
      <c r="O42" s="185" t="s">
        <v>1360</v>
      </c>
      <c r="P42" s="234" t="s">
        <v>967</v>
      </c>
      <c r="Q42" s="233">
        <f t="shared" si="9"/>
        <v>5013914.28</v>
      </c>
      <c r="R42" s="233">
        <v>4322555.5199999996</v>
      </c>
      <c r="S42" s="169"/>
      <c r="T42" s="185" t="s">
        <v>1360</v>
      </c>
      <c r="U42" s="180" t="s">
        <v>971</v>
      </c>
      <c r="V42" s="233">
        <f t="shared" si="2"/>
        <v>30054.240000000002</v>
      </c>
      <c r="W42" s="233">
        <v>20880.7</v>
      </c>
      <c r="X42" s="235"/>
      <c r="Y42" s="185" t="s">
        <v>1360</v>
      </c>
      <c r="Z42" s="234" t="s">
        <v>972</v>
      </c>
      <c r="AA42" s="233">
        <f t="shared" si="3"/>
        <v>51229.5</v>
      </c>
      <c r="AB42" s="233">
        <v>34768.68</v>
      </c>
      <c r="AC42" s="235"/>
      <c r="AD42" s="185" t="s">
        <v>1360</v>
      </c>
      <c r="AE42" s="180" t="s">
        <v>964</v>
      </c>
      <c r="AF42" s="233">
        <f t="shared" si="4"/>
        <v>0</v>
      </c>
      <c r="AG42" s="233">
        <v>935000</v>
      </c>
      <c r="AH42" s="235"/>
      <c r="AI42" s="185" t="s">
        <v>1360</v>
      </c>
      <c r="AJ42" s="180" t="s">
        <v>40</v>
      </c>
      <c r="AK42" s="233">
        <f t="shared" si="5"/>
        <v>0</v>
      </c>
      <c r="AL42" s="233">
        <v>22600</v>
      </c>
      <c r="AM42" s="235"/>
      <c r="AN42" s="185" t="s">
        <v>1360</v>
      </c>
      <c r="AO42" s="180" t="s">
        <v>974</v>
      </c>
      <c r="AP42" s="233">
        <f t="shared" si="6"/>
        <v>0</v>
      </c>
      <c r="AQ42" s="233">
        <v>0</v>
      </c>
      <c r="AR42" s="235"/>
      <c r="AS42" s="185" t="s">
        <v>1360</v>
      </c>
      <c r="AT42" s="180" t="s">
        <v>281</v>
      </c>
      <c r="AU42" s="233">
        <f t="shared" si="7"/>
        <v>0</v>
      </c>
      <c r="AV42" s="233">
        <v>0</v>
      </c>
      <c r="AW42" s="235"/>
      <c r="AX42" s="185" t="s">
        <v>1360</v>
      </c>
      <c r="AY42" s="180" t="s">
        <v>961</v>
      </c>
      <c r="AZ42" s="233">
        <f t="shared" si="8"/>
        <v>0</v>
      </c>
      <c r="BA42" s="233">
        <v>0</v>
      </c>
      <c r="BB42" s="235"/>
      <c r="BC42" s="235"/>
      <c r="BD42" s="235"/>
      <c r="BE42" s="235"/>
      <c r="BF42" s="235"/>
      <c r="BG42" s="235"/>
      <c r="BH42" s="235"/>
    </row>
    <row r="43" spans="1:60" s="170" customFormat="1" ht="45" x14ac:dyDescent="0.25">
      <c r="A43" s="168" t="s">
        <v>1211</v>
      </c>
      <c r="B43" s="179" t="s">
        <v>196</v>
      </c>
      <c r="C43" s="233">
        <f t="shared" si="0"/>
        <v>303130268.56999999</v>
      </c>
      <c r="D43" s="233">
        <v>268162120.19</v>
      </c>
      <c r="E43" s="190">
        <v>-3.85E-2</v>
      </c>
      <c r="F43" s="190"/>
      <c r="G43" s="190">
        <v>31460</v>
      </c>
      <c r="H43" s="190" t="b">
        <v>1</v>
      </c>
      <c r="I43" s="224"/>
      <c r="J43" s="185" t="s">
        <v>1211</v>
      </c>
      <c r="K43" s="180" t="s">
        <v>206</v>
      </c>
      <c r="L43" s="233">
        <f t="shared" si="1"/>
        <v>9727305.5600000005</v>
      </c>
      <c r="M43" s="233">
        <v>10451383.73</v>
      </c>
      <c r="N43" s="169"/>
      <c r="O43" s="185" t="s">
        <v>1211</v>
      </c>
      <c r="P43" s="234" t="s">
        <v>967</v>
      </c>
      <c r="Q43" s="233">
        <f t="shared" si="9"/>
        <v>21802536.140000001</v>
      </c>
      <c r="R43" s="233">
        <v>20573863.91</v>
      </c>
      <c r="S43" s="169"/>
      <c r="T43" s="185" t="s">
        <v>1211</v>
      </c>
      <c r="U43" s="180" t="s">
        <v>971</v>
      </c>
      <c r="V43" s="233">
        <f t="shared" si="2"/>
        <v>82375.23</v>
      </c>
      <c r="W43" s="233">
        <v>6650.42</v>
      </c>
      <c r="X43" s="235"/>
      <c r="Y43" s="185" t="s">
        <v>1211</v>
      </c>
      <c r="Z43" s="234" t="s">
        <v>972</v>
      </c>
      <c r="AA43" s="233">
        <f t="shared" si="3"/>
        <v>26855</v>
      </c>
      <c r="AB43" s="233">
        <v>2000</v>
      </c>
      <c r="AC43" s="235"/>
      <c r="AD43" s="185" t="s">
        <v>1211</v>
      </c>
      <c r="AE43" s="180" t="s">
        <v>964</v>
      </c>
      <c r="AF43" s="233">
        <f t="shared" si="4"/>
        <v>0</v>
      </c>
      <c r="AG43" s="233">
        <v>500000</v>
      </c>
      <c r="AH43" s="235"/>
      <c r="AI43" s="185" t="s">
        <v>1211</v>
      </c>
      <c r="AJ43" s="180" t="s">
        <v>40</v>
      </c>
      <c r="AK43" s="233">
        <f t="shared" si="5"/>
        <v>101.17</v>
      </c>
      <c r="AL43" s="233">
        <v>41648.22</v>
      </c>
      <c r="AM43" s="235"/>
      <c r="AN43" s="185" t="s">
        <v>1211</v>
      </c>
      <c r="AO43" s="180" t="s">
        <v>974</v>
      </c>
      <c r="AP43" s="233">
        <f t="shared" si="6"/>
        <v>0</v>
      </c>
      <c r="AQ43" s="233">
        <v>0</v>
      </c>
      <c r="AR43" s="235"/>
      <c r="AS43" s="185" t="s">
        <v>1211</v>
      </c>
      <c r="AT43" s="180" t="s">
        <v>281</v>
      </c>
      <c r="AU43" s="233">
        <f t="shared" si="7"/>
        <v>4320</v>
      </c>
      <c r="AV43" s="233">
        <v>52536.959999999999</v>
      </c>
      <c r="AW43" s="235"/>
      <c r="AX43" s="185" t="s">
        <v>1211</v>
      </c>
      <c r="AY43" s="180" t="s">
        <v>961</v>
      </c>
      <c r="AZ43" s="233">
        <f t="shared" si="8"/>
        <v>0</v>
      </c>
      <c r="BA43" s="233">
        <v>0</v>
      </c>
      <c r="BB43" s="235"/>
      <c r="BC43" s="235"/>
      <c r="BD43" s="235"/>
      <c r="BE43" s="235"/>
      <c r="BF43" s="235"/>
      <c r="BG43" s="235"/>
      <c r="BH43" s="235"/>
    </row>
    <row r="44" spans="1:60" s="170" customFormat="1" ht="30" x14ac:dyDescent="0.25">
      <c r="A44" s="168" t="s">
        <v>1206</v>
      </c>
      <c r="B44" s="179" t="s">
        <v>196</v>
      </c>
      <c r="C44" s="233">
        <f t="shared" si="0"/>
        <v>351619568.47000003</v>
      </c>
      <c r="D44" s="233">
        <v>277452318.31</v>
      </c>
      <c r="E44" s="190">
        <v>-0.29809999999999998</v>
      </c>
      <c r="F44" s="190"/>
      <c r="G44" s="190">
        <v>0</v>
      </c>
      <c r="H44" s="190" t="b">
        <v>1</v>
      </c>
      <c r="I44" s="224"/>
      <c r="J44" s="185" t="s">
        <v>1206</v>
      </c>
      <c r="K44" s="180" t="s">
        <v>206</v>
      </c>
      <c r="L44" s="233">
        <f t="shared" si="1"/>
        <v>11385068.779999999</v>
      </c>
      <c r="M44" s="233">
        <v>9724466.6099999994</v>
      </c>
      <c r="N44" s="169"/>
      <c r="O44" s="185" t="s">
        <v>1206</v>
      </c>
      <c r="P44" s="234" t="s">
        <v>967</v>
      </c>
      <c r="Q44" s="233">
        <f t="shared" si="9"/>
        <v>7540539.0099999998</v>
      </c>
      <c r="R44" s="233">
        <v>6455708.9800000004</v>
      </c>
      <c r="S44" s="169"/>
      <c r="T44" s="185" t="s">
        <v>1206</v>
      </c>
      <c r="U44" s="180" t="s">
        <v>971</v>
      </c>
      <c r="V44" s="233">
        <f t="shared" si="2"/>
        <v>18536.66</v>
      </c>
      <c r="W44" s="233">
        <v>0</v>
      </c>
      <c r="X44" s="235"/>
      <c r="Y44" s="185" t="s">
        <v>1206</v>
      </c>
      <c r="Z44" s="234" t="s">
        <v>972</v>
      </c>
      <c r="AA44" s="233">
        <f t="shared" si="3"/>
        <v>0</v>
      </c>
      <c r="AB44" s="233">
        <v>12556</v>
      </c>
      <c r="AC44" s="235"/>
      <c r="AD44" s="185" t="s">
        <v>1206</v>
      </c>
      <c r="AE44" s="180" t="s">
        <v>964</v>
      </c>
      <c r="AF44" s="233">
        <f t="shared" si="4"/>
        <v>0</v>
      </c>
      <c r="AG44" s="233">
        <v>0</v>
      </c>
      <c r="AH44" s="235"/>
      <c r="AI44" s="185" t="s">
        <v>1206</v>
      </c>
      <c r="AJ44" s="180" t="s">
        <v>40</v>
      </c>
      <c r="AK44" s="233">
        <f t="shared" si="5"/>
        <v>45811.5</v>
      </c>
      <c r="AL44" s="233">
        <v>0</v>
      </c>
      <c r="AM44" s="235"/>
      <c r="AN44" s="185" t="s">
        <v>1206</v>
      </c>
      <c r="AO44" s="180" t="s">
        <v>974</v>
      </c>
      <c r="AP44" s="233">
        <f t="shared" si="6"/>
        <v>0</v>
      </c>
      <c r="AQ44" s="233">
        <v>0</v>
      </c>
      <c r="AR44" s="235"/>
      <c r="AS44" s="185" t="s">
        <v>1206</v>
      </c>
      <c r="AT44" s="180" t="s">
        <v>281</v>
      </c>
      <c r="AU44" s="233">
        <f t="shared" si="7"/>
        <v>0</v>
      </c>
      <c r="AV44" s="233">
        <v>0</v>
      </c>
      <c r="AW44" s="235"/>
      <c r="AX44" s="185" t="s">
        <v>1206</v>
      </c>
      <c r="AY44" s="180" t="s">
        <v>961</v>
      </c>
      <c r="AZ44" s="233">
        <f t="shared" si="8"/>
        <v>200000</v>
      </c>
      <c r="BA44" s="233">
        <v>0</v>
      </c>
      <c r="BB44" s="235"/>
      <c r="BC44" s="235"/>
      <c r="BD44" s="235"/>
      <c r="BE44" s="235"/>
      <c r="BF44" s="235"/>
      <c r="BG44" s="235"/>
      <c r="BH44" s="235"/>
    </row>
    <row r="45" spans="1:60" s="170" customFormat="1" ht="30" x14ac:dyDescent="0.25">
      <c r="A45" s="168" t="s">
        <v>1228</v>
      </c>
      <c r="B45" s="179" t="s">
        <v>196</v>
      </c>
      <c r="C45" s="233">
        <f t="shared" si="0"/>
        <v>245251797.03999999</v>
      </c>
      <c r="D45" s="233">
        <v>215052616.15000001</v>
      </c>
      <c r="E45" s="190">
        <v>-9.0399999999999994E-2</v>
      </c>
      <c r="F45" s="190"/>
      <c r="G45" s="190">
        <v>19600</v>
      </c>
      <c r="H45" s="190" t="b">
        <v>1</v>
      </c>
      <c r="I45" s="224"/>
      <c r="J45" s="185" t="s">
        <v>1228</v>
      </c>
      <c r="K45" s="180" t="s">
        <v>206</v>
      </c>
      <c r="L45" s="233">
        <f t="shared" si="1"/>
        <v>8842535.9499999993</v>
      </c>
      <c r="M45" s="233">
        <v>6670914.4100000001</v>
      </c>
      <c r="N45" s="169"/>
      <c r="O45" s="185" t="s">
        <v>1228</v>
      </c>
      <c r="P45" s="234" t="s">
        <v>967</v>
      </c>
      <c r="Q45" s="233">
        <f t="shared" si="9"/>
        <v>12707289.02</v>
      </c>
      <c r="R45" s="233">
        <v>12681771.57</v>
      </c>
      <c r="S45" s="169"/>
      <c r="T45" s="185" t="s">
        <v>1228</v>
      </c>
      <c r="U45" s="180" t="s">
        <v>971</v>
      </c>
      <c r="V45" s="233">
        <f t="shared" si="2"/>
        <v>13620.43</v>
      </c>
      <c r="W45" s="233">
        <v>4691.67</v>
      </c>
      <c r="X45" s="235"/>
      <c r="Y45" s="185" t="s">
        <v>1228</v>
      </c>
      <c r="Z45" s="234" t="s">
        <v>972</v>
      </c>
      <c r="AA45" s="233">
        <f t="shared" si="3"/>
        <v>0</v>
      </c>
      <c r="AB45" s="233">
        <v>0</v>
      </c>
      <c r="AC45" s="235"/>
      <c r="AD45" s="185" t="s">
        <v>1228</v>
      </c>
      <c r="AE45" s="180" t="s">
        <v>964</v>
      </c>
      <c r="AF45" s="233">
        <f t="shared" si="4"/>
        <v>0</v>
      </c>
      <c r="AG45" s="233">
        <v>0</v>
      </c>
      <c r="AH45" s="235"/>
      <c r="AI45" s="185" t="s">
        <v>1228</v>
      </c>
      <c r="AJ45" s="180" t="s">
        <v>40</v>
      </c>
      <c r="AK45" s="233">
        <f t="shared" si="5"/>
        <v>0</v>
      </c>
      <c r="AL45" s="233">
        <v>0</v>
      </c>
      <c r="AM45" s="235"/>
      <c r="AN45" s="185" t="s">
        <v>1228</v>
      </c>
      <c r="AO45" s="180" t="s">
        <v>974</v>
      </c>
      <c r="AP45" s="233">
        <f t="shared" si="6"/>
        <v>0</v>
      </c>
      <c r="AQ45" s="233">
        <v>0</v>
      </c>
      <c r="AR45" s="235"/>
      <c r="AS45" s="185" t="s">
        <v>1228</v>
      </c>
      <c r="AT45" s="180" t="s">
        <v>281</v>
      </c>
      <c r="AU45" s="233">
        <f t="shared" si="7"/>
        <v>4653</v>
      </c>
      <c r="AV45" s="233">
        <v>0</v>
      </c>
      <c r="AW45" s="235"/>
      <c r="AX45" s="185" t="s">
        <v>1228</v>
      </c>
      <c r="AY45" s="180" t="s">
        <v>961</v>
      </c>
      <c r="AZ45" s="233">
        <f t="shared" si="8"/>
        <v>200000</v>
      </c>
      <c r="BA45" s="233">
        <v>0</v>
      </c>
      <c r="BB45" s="235"/>
      <c r="BC45" s="235"/>
      <c r="BD45" s="235"/>
      <c r="BE45" s="235"/>
      <c r="BF45" s="235"/>
      <c r="BG45" s="235"/>
      <c r="BH45" s="235"/>
    </row>
    <row r="46" spans="1:60" s="170" customFormat="1" ht="30" x14ac:dyDescent="0.25">
      <c r="A46" s="168" t="s">
        <v>1361</v>
      </c>
      <c r="B46" s="179" t="s">
        <v>196</v>
      </c>
      <c r="C46" s="233">
        <f t="shared" si="0"/>
        <v>72049101.180000007</v>
      </c>
      <c r="D46" s="233">
        <v>62579372.43</v>
      </c>
      <c r="E46" s="190">
        <v>-9.0499999999999997E-2</v>
      </c>
      <c r="F46" s="190"/>
      <c r="G46" s="190">
        <v>0</v>
      </c>
      <c r="H46" s="190" t="b">
        <v>1</v>
      </c>
      <c r="I46" s="224"/>
      <c r="J46" s="185" t="s">
        <v>1361</v>
      </c>
      <c r="K46" s="180" t="s">
        <v>206</v>
      </c>
      <c r="L46" s="233">
        <f t="shared" si="1"/>
        <v>3624808.8</v>
      </c>
      <c r="M46" s="233">
        <v>3281820.45</v>
      </c>
      <c r="N46" s="169"/>
      <c r="O46" s="185" t="s">
        <v>1361</v>
      </c>
      <c r="P46" s="234" t="s">
        <v>967</v>
      </c>
      <c r="Q46" s="233">
        <f t="shared" si="9"/>
        <v>0</v>
      </c>
      <c r="R46" s="233">
        <v>0</v>
      </c>
      <c r="S46" s="169"/>
      <c r="T46" s="185" t="s">
        <v>1361</v>
      </c>
      <c r="U46" s="180" t="s">
        <v>971</v>
      </c>
      <c r="V46" s="233">
        <f t="shared" si="2"/>
        <v>0</v>
      </c>
      <c r="W46" s="233">
        <v>0</v>
      </c>
      <c r="X46" s="235"/>
      <c r="Y46" s="185" t="s">
        <v>1361</v>
      </c>
      <c r="Z46" s="234" t="s">
        <v>972</v>
      </c>
      <c r="AA46" s="233">
        <f t="shared" si="3"/>
        <v>0</v>
      </c>
      <c r="AB46" s="233">
        <v>18115.2</v>
      </c>
      <c r="AC46" s="235"/>
      <c r="AD46" s="185" t="s">
        <v>1361</v>
      </c>
      <c r="AE46" s="180" t="s">
        <v>964</v>
      </c>
      <c r="AF46" s="233">
        <f t="shared" si="4"/>
        <v>0</v>
      </c>
      <c r="AG46" s="233">
        <v>0</v>
      </c>
      <c r="AH46" s="235"/>
      <c r="AI46" s="185" t="s">
        <v>1361</v>
      </c>
      <c r="AJ46" s="180" t="s">
        <v>40</v>
      </c>
      <c r="AK46" s="233">
        <f t="shared" si="5"/>
        <v>47.67</v>
      </c>
      <c r="AL46" s="233">
        <v>0</v>
      </c>
      <c r="AM46" s="235"/>
      <c r="AN46" s="185" t="s">
        <v>1361</v>
      </c>
      <c r="AO46" s="180" t="s">
        <v>974</v>
      </c>
      <c r="AP46" s="233">
        <f t="shared" si="6"/>
        <v>0</v>
      </c>
      <c r="AQ46" s="233">
        <v>0</v>
      </c>
      <c r="AR46" s="235"/>
      <c r="AS46" s="185" t="s">
        <v>1361</v>
      </c>
      <c r="AT46" s="180" t="s">
        <v>281</v>
      </c>
      <c r="AU46" s="233">
        <f t="shared" si="7"/>
        <v>4455.6000000000004</v>
      </c>
      <c r="AV46" s="233">
        <v>0</v>
      </c>
      <c r="AW46" s="235"/>
      <c r="AX46" s="185" t="s">
        <v>1361</v>
      </c>
      <c r="AY46" s="180" t="s">
        <v>961</v>
      </c>
      <c r="AZ46" s="233">
        <f t="shared" si="8"/>
        <v>30000</v>
      </c>
      <c r="BA46" s="233">
        <v>0</v>
      </c>
      <c r="BB46" s="235"/>
      <c r="BC46" s="235"/>
      <c r="BD46" s="235"/>
      <c r="BE46" s="235"/>
      <c r="BF46" s="235"/>
      <c r="BG46" s="235"/>
      <c r="BH46" s="235"/>
    </row>
    <row r="47" spans="1:60" s="170" customFormat="1" x14ac:dyDescent="0.25">
      <c r="A47" s="168" t="s">
        <v>1362</v>
      </c>
      <c r="B47" s="179" t="s">
        <v>196</v>
      </c>
      <c r="C47" s="233">
        <f t="shared" si="0"/>
        <v>72390334.030000001</v>
      </c>
      <c r="D47" s="233">
        <v>62688736.609999999</v>
      </c>
      <c r="E47" s="190">
        <v>-8.4900000000000003E-2</v>
      </c>
      <c r="F47" s="190"/>
      <c r="G47" s="190">
        <v>0</v>
      </c>
      <c r="H47" s="190" t="b">
        <v>1</v>
      </c>
      <c r="I47" s="224"/>
      <c r="J47" s="185" t="s">
        <v>1362</v>
      </c>
      <c r="K47" s="180" t="s">
        <v>206</v>
      </c>
      <c r="L47" s="233">
        <f t="shared" si="1"/>
        <v>1136970</v>
      </c>
      <c r="M47" s="233">
        <v>92731</v>
      </c>
      <c r="N47" s="169"/>
      <c r="O47" s="185" t="s">
        <v>1362</v>
      </c>
      <c r="P47" s="234" t="s">
        <v>967</v>
      </c>
      <c r="Q47" s="233">
        <f t="shared" si="9"/>
        <v>1867276.13</v>
      </c>
      <c r="R47" s="233">
        <v>1827362</v>
      </c>
      <c r="S47" s="169"/>
      <c r="T47" s="185" t="s">
        <v>1362</v>
      </c>
      <c r="U47" s="180" t="s">
        <v>971</v>
      </c>
      <c r="V47" s="233">
        <f t="shared" si="2"/>
        <v>0</v>
      </c>
      <c r="W47" s="233">
        <v>0</v>
      </c>
      <c r="X47" s="235"/>
      <c r="Y47" s="185" t="s">
        <v>1362</v>
      </c>
      <c r="Z47" s="234" t="s">
        <v>972</v>
      </c>
      <c r="AA47" s="233">
        <f t="shared" si="3"/>
        <v>1019942.65</v>
      </c>
      <c r="AB47" s="233">
        <v>946318.43</v>
      </c>
      <c r="AC47" s="235"/>
      <c r="AD47" s="185" t="s">
        <v>1362</v>
      </c>
      <c r="AE47" s="180" t="s">
        <v>964</v>
      </c>
      <c r="AF47" s="233">
        <f t="shared" si="4"/>
        <v>32233</v>
      </c>
      <c r="AG47" s="233">
        <v>1068256</v>
      </c>
      <c r="AH47" s="235"/>
      <c r="AI47" s="185" t="s">
        <v>1362</v>
      </c>
      <c r="AJ47" s="180" t="s">
        <v>40</v>
      </c>
      <c r="AK47" s="233">
        <f t="shared" si="5"/>
        <v>0</v>
      </c>
      <c r="AL47" s="233">
        <v>0</v>
      </c>
      <c r="AM47" s="235"/>
      <c r="AN47" s="185" t="s">
        <v>1362</v>
      </c>
      <c r="AO47" s="180" t="s">
        <v>974</v>
      </c>
      <c r="AP47" s="233">
        <f t="shared" si="6"/>
        <v>0</v>
      </c>
      <c r="AQ47" s="233">
        <v>0</v>
      </c>
      <c r="AR47" s="235"/>
      <c r="AS47" s="185" t="s">
        <v>1362</v>
      </c>
      <c r="AT47" s="180" t="s">
        <v>281</v>
      </c>
      <c r="AU47" s="233">
        <f t="shared" si="7"/>
        <v>0</v>
      </c>
      <c r="AV47" s="233">
        <v>0</v>
      </c>
      <c r="AW47" s="235"/>
      <c r="AX47" s="185" t="s">
        <v>1362</v>
      </c>
      <c r="AY47" s="180" t="s">
        <v>961</v>
      </c>
      <c r="AZ47" s="233">
        <f t="shared" si="8"/>
        <v>0</v>
      </c>
      <c r="BA47" s="233">
        <v>0</v>
      </c>
      <c r="BB47" s="235"/>
      <c r="BC47" s="235"/>
      <c r="BD47" s="235"/>
      <c r="BE47" s="235"/>
      <c r="BF47" s="235"/>
      <c r="BG47" s="235"/>
      <c r="BH47" s="235"/>
    </row>
    <row r="48" spans="1:60" s="170" customFormat="1" ht="30" x14ac:dyDescent="0.25">
      <c r="A48" s="168" t="s">
        <v>1183</v>
      </c>
      <c r="B48" s="179" t="s">
        <v>196</v>
      </c>
      <c r="C48" s="233">
        <f t="shared" si="0"/>
        <v>172456982.99000001</v>
      </c>
      <c r="D48" s="233">
        <v>148576473.59</v>
      </c>
      <c r="E48" s="190">
        <v>-0.1113</v>
      </c>
      <c r="F48" s="190"/>
      <c r="G48" s="190">
        <v>0</v>
      </c>
      <c r="H48" s="190" t="b">
        <v>1</v>
      </c>
      <c r="I48" s="224"/>
      <c r="J48" s="185" t="s">
        <v>1183</v>
      </c>
      <c r="K48" s="180" t="s">
        <v>206</v>
      </c>
      <c r="L48" s="233">
        <f t="shared" si="1"/>
        <v>1440090.35</v>
      </c>
      <c r="M48" s="233">
        <v>508415.44</v>
      </c>
      <c r="N48" s="169"/>
      <c r="O48" s="185" t="s">
        <v>1183</v>
      </c>
      <c r="P48" s="234" t="s">
        <v>967</v>
      </c>
      <c r="Q48" s="233">
        <f t="shared" si="9"/>
        <v>4902113.45</v>
      </c>
      <c r="R48" s="233">
        <v>4734315.8899999997</v>
      </c>
      <c r="S48" s="169"/>
      <c r="T48" s="185" t="s">
        <v>1183</v>
      </c>
      <c r="U48" s="180" t="s">
        <v>971</v>
      </c>
      <c r="V48" s="233">
        <f t="shared" si="2"/>
        <v>69363.240000000005</v>
      </c>
      <c r="W48" s="233">
        <v>105029.21</v>
      </c>
      <c r="X48" s="235"/>
      <c r="Y48" s="185" t="s">
        <v>1183</v>
      </c>
      <c r="Z48" s="234" t="s">
        <v>972</v>
      </c>
      <c r="AA48" s="233">
        <f t="shared" si="3"/>
        <v>200</v>
      </c>
      <c r="AB48" s="233">
        <v>24069.13</v>
      </c>
      <c r="AC48" s="235"/>
      <c r="AD48" s="185" t="s">
        <v>1183</v>
      </c>
      <c r="AE48" s="180" t="s">
        <v>964</v>
      </c>
      <c r="AF48" s="233">
        <f t="shared" si="4"/>
        <v>0</v>
      </c>
      <c r="AG48" s="233">
        <v>0</v>
      </c>
      <c r="AH48" s="235"/>
      <c r="AI48" s="185" t="s">
        <v>1183</v>
      </c>
      <c r="AJ48" s="180" t="s">
        <v>40</v>
      </c>
      <c r="AK48" s="233">
        <f t="shared" si="5"/>
        <v>0</v>
      </c>
      <c r="AL48" s="233">
        <v>0</v>
      </c>
      <c r="AM48" s="235"/>
      <c r="AN48" s="185" t="s">
        <v>1183</v>
      </c>
      <c r="AO48" s="180" t="s">
        <v>974</v>
      </c>
      <c r="AP48" s="233">
        <f t="shared" si="6"/>
        <v>172377</v>
      </c>
      <c r="AQ48" s="233">
        <v>80383.14</v>
      </c>
      <c r="AR48" s="235"/>
      <c r="AS48" s="185" t="s">
        <v>1183</v>
      </c>
      <c r="AT48" s="180" t="s">
        <v>281</v>
      </c>
      <c r="AU48" s="233">
        <f t="shared" si="7"/>
        <v>0</v>
      </c>
      <c r="AV48" s="233">
        <v>94375.8</v>
      </c>
      <c r="AW48" s="235"/>
      <c r="AX48" s="185" t="s">
        <v>1183</v>
      </c>
      <c r="AY48" s="180" t="s">
        <v>961</v>
      </c>
      <c r="AZ48" s="233">
        <f t="shared" si="8"/>
        <v>0</v>
      </c>
      <c r="BA48" s="233">
        <v>0</v>
      </c>
      <c r="BB48" s="235"/>
      <c r="BC48" s="235"/>
      <c r="BD48" s="235"/>
      <c r="BE48" s="235"/>
      <c r="BF48" s="235"/>
      <c r="BG48" s="235"/>
      <c r="BH48" s="235"/>
    </row>
    <row r="49" spans="1:60" s="170" customFormat="1" ht="45" x14ac:dyDescent="0.25">
      <c r="A49" s="168" t="s">
        <v>1186</v>
      </c>
      <c r="B49" s="179" t="s">
        <v>196</v>
      </c>
      <c r="C49" s="233">
        <f t="shared" si="0"/>
        <v>44200030.590000004</v>
      </c>
      <c r="D49" s="233">
        <v>41061424.609999999</v>
      </c>
      <c r="E49" s="190">
        <v>1.2800000000000001E-2</v>
      </c>
      <c r="F49" s="190"/>
      <c r="G49" s="190">
        <v>0</v>
      </c>
      <c r="H49" s="190" t="b">
        <v>1</v>
      </c>
      <c r="I49" s="224"/>
      <c r="J49" s="185" t="s">
        <v>1186</v>
      </c>
      <c r="K49" s="180" t="s">
        <v>206</v>
      </c>
      <c r="L49" s="233">
        <f t="shared" si="1"/>
        <v>270764</v>
      </c>
      <c r="M49" s="233">
        <v>354284</v>
      </c>
      <c r="N49" s="169"/>
      <c r="O49" s="185" t="s">
        <v>1186</v>
      </c>
      <c r="P49" s="234" t="s">
        <v>967</v>
      </c>
      <c r="Q49" s="233">
        <f t="shared" si="9"/>
        <v>2117262.35</v>
      </c>
      <c r="R49" s="233">
        <v>4824801.8899999997</v>
      </c>
      <c r="S49" s="169"/>
      <c r="T49" s="185" t="s">
        <v>1186</v>
      </c>
      <c r="U49" s="180" t="s">
        <v>971</v>
      </c>
      <c r="V49" s="233">
        <f t="shared" si="2"/>
        <v>0</v>
      </c>
      <c r="W49" s="233">
        <v>0</v>
      </c>
      <c r="X49" s="235"/>
      <c r="Y49" s="185" t="s">
        <v>1186</v>
      </c>
      <c r="Z49" s="234" t="s">
        <v>972</v>
      </c>
      <c r="AA49" s="233">
        <f t="shared" si="3"/>
        <v>0</v>
      </c>
      <c r="AB49" s="233">
        <v>7068.24</v>
      </c>
      <c r="AC49" s="235"/>
      <c r="AD49" s="185" t="s">
        <v>1186</v>
      </c>
      <c r="AE49" s="180" t="s">
        <v>964</v>
      </c>
      <c r="AF49" s="233">
        <f t="shared" si="4"/>
        <v>0</v>
      </c>
      <c r="AG49" s="233">
        <v>199830</v>
      </c>
      <c r="AH49" s="235"/>
      <c r="AI49" s="185" t="s">
        <v>1186</v>
      </c>
      <c r="AJ49" s="180" t="s">
        <v>40</v>
      </c>
      <c r="AK49" s="233">
        <f t="shared" si="5"/>
        <v>3000</v>
      </c>
      <c r="AL49" s="233">
        <v>0</v>
      </c>
      <c r="AM49" s="235"/>
      <c r="AN49" s="185" t="s">
        <v>1186</v>
      </c>
      <c r="AO49" s="180" t="s">
        <v>974</v>
      </c>
      <c r="AP49" s="233">
        <f t="shared" si="6"/>
        <v>0</v>
      </c>
      <c r="AQ49" s="233">
        <v>0</v>
      </c>
      <c r="AR49" s="235"/>
      <c r="AS49" s="185" t="s">
        <v>1186</v>
      </c>
      <c r="AT49" s="180" t="s">
        <v>281</v>
      </c>
      <c r="AU49" s="233">
        <f t="shared" si="7"/>
        <v>342209</v>
      </c>
      <c r="AV49" s="233">
        <v>5470.8</v>
      </c>
      <c r="AW49" s="235"/>
      <c r="AX49" s="185" t="s">
        <v>1186</v>
      </c>
      <c r="AY49" s="180" t="s">
        <v>961</v>
      </c>
      <c r="AZ49" s="233">
        <f t="shared" si="8"/>
        <v>0</v>
      </c>
      <c r="BA49" s="233">
        <v>0</v>
      </c>
      <c r="BB49" s="235"/>
      <c r="BC49" s="235"/>
      <c r="BD49" s="235"/>
      <c r="BE49" s="235"/>
      <c r="BF49" s="235"/>
      <c r="BG49" s="235"/>
      <c r="BH49" s="235"/>
    </row>
    <row r="50" spans="1:60" s="170" customFormat="1" x14ac:dyDescent="0.25">
      <c r="A50" s="168" t="s">
        <v>1363</v>
      </c>
      <c r="B50" s="179" t="s">
        <v>196</v>
      </c>
      <c r="C50" s="233">
        <f t="shared" si="0"/>
        <v>94583837.219999999</v>
      </c>
      <c r="D50" s="233">
        <v>83444784.060000002</v>
      </c>
      <c r="E50" s="190">
        <v>-8.4500000000000006E-2</v>
      </c>
      <c r="F50" s="190"/>
      <c r="G50" s="190">
        <v>0</v>
      </c>
      <c r="H50" s="190" t="b">
        <v>1</v>
      </c>
      <c r="I50" s="224"/>
      <c r="J50" s="185" t="s">
        <v>1363</v>
      </c>
      <c r="K50" s="180" t="s">
        <v>206</v>
      </c>
      <c r="L50" s="233">
        <f t="shared" si="1"/>
        <v>1384298.5</v>
      </c>
      <c r="M50" s="233">
        <v>318184.7</v>
      </c>
      <c r="N50" s="169"/>
      <c r="O50" s="185" t="s">
        <v>1363</v>
      </c>
      <c r="P50" s="234" t="s">
        <v>967</v>
      </c>
      <c r="Q50" s="233">
        <f t="shared" si="9"/>
        <v>1707005.38</v>
      </c>
      <c r="R50" s="233">
        <v>2362649.84</v>
      </c>
      <c r="S50" s="169"/>
      <c r="T50" s="185" t="s">
        <v>1363</v>
      </c>
      <c r="U50" s="180" t="s">
        <v>971</v>
      </c>
      <c r="V50" s="233">
        <f t="shared" si="2"/>
        <v>0</v>
      </c>
      <c r="W50" s="233">
        <v>0</v>
      </c>
      <c r="X50" s="235"/>
      <c r="Y50" s="185" t="s">
        <v>1363</v>
      </c>
      <c r="Z50" s="234" t="s">
        <v>972</v>
      </c>
      <c r="AA50" s="233">
        <f t="shared" si="3"/>
        <v>23907.15</v>
      </c>
      <c r="AB50" s="233">
        <v>13357.75</v>
      </c>
      <c r="AC50" s="235"/>
      <c r="AD50" s="185" t="s">
        <v>1363</v>
      </c>
      <c r="AE50" s="180" t="s">
        <v>964</v>
      </c>
      <c r="AF50" s="233">
        <f t="shared" si="4"/>
        <v>0</v>
      </c>
      <c r="AG50" s="233">
        <v>0</v>
      </c>
      <c r="AH50" s="235"/>
      <c r="AI50" s="185" t="s">
        <v>1363</v>
      </c>
      <c r="AJ50" s="180" t="s">
        <v>40</v>
      </c>
      <c r="AK50" s="233">
        <f t="shared" si="5"/>
        <v>0</v>
      </c>
      <c r="AL50" s="233">
        <v>142000</v>
      </c>
      <c r="AM50" s="235"/>
      <c r="AN50" s="185" t="s">
        <v>1363</v>
      </c>
      <c r="AO50" s="180" t="s">
        <v>974</v>
      </c>
      <c r="AP50" s="233">
        <f t="shared" si="6"/>
        <v>0</v>
      </c>
      <c r="AQ50" s="233">
        <v>0</v>
      </c>
      <c r="AR50" s="235"/>
      <c r="AS50" s="185" t="s">
        <v>1363</v>
      </c>
      <c r="AT50" s="180" t="s">
        <v>281</v>
      </c>
      <c r="AU50" s="233">
        <f t="shared" si="7"/>
        <v>0</v>
      </c>
      <c r="AV50" s="233">
        <v>0</v>
      </c>
      <c r="AW50" s="235"/>
      <c r="AX50" s="185" t="s">
        <v>1363</v>
      </c>
      <c r="AY50" s="180" t="s">
        <v>961</v>
      </c>
      <c r="AZ50" s="233">
        <f t="shared" si="8"/>
        <v>0</v>
      </c>
      <c r="BA50" s="233">
        <v>0</v>
      </c>
      <c r="BB50" s="235"/>
      <c r="BC50" s="235"/>
      <c r="BD50" s="235"/>
      <c r="BE50" s="235"/>
      <c r="BF50" s="235"/>
      <c r="BG50" s="235"/>
      <c r="BH50" s="235"/>
    </row>
    <row r="51" spans="1:60" s="170" customFormat="1" x14ac:dyDescent="0.25">
      <c r="A51" s="186" t="s">
        <v>1373</v>
      </c>
      <c r="B51" s="179" t="s">
        <v>196</v>
      </c>
      <c r="C51" s="233">
        <f t="shared" si="0"/>
        <v>67823158.049999997</v>
      </c>
      <c r="D51" s="233">
        <v>56239470.5</v>
      </c>
      <c r="E51" s="190">
        <v>-0.13109999999999999</v>
      </c>
      <c r="F51" s="190"/>
      <c r="G51" s="190">
        <v>11640</v>
      </c>
      <c r="H51" s="190" t="b">
        <v>1</v>
      </c>
      <c r="I51" s="224"/>
      <c r="J51" s="185" t="s">
        <v>1373</v>
      </c>
      <c r="K51" s="180" t="s">
        <v>206</v>
      </c>
      <c r="L51" s="233">
        <f t="shared" si="1"/>
        <v>6675602</v>
      </c>
      <c r="M51" s="233">
        <v>30457496.690000001</v>
      </c>
      <c r="N51" s="169"/>
      <c r="O51" s="185" t="s">
        <v>1373</v>
      </c>
      <c r="P51" s="234" t="s">
        <v>967</v>
      </c>
      <c r="Q51" s="233">
        <f t="shared" si="9"/>
        <v>0</v>
      </c>
      <c r="R51" s="233">
        <v>0</v>
      </c>
      <c r="S51" s="169"/>
      <c r="T51" s="185" t="s">
        <v>1373</v>
      </c>
      <c r="U51" s="180" t="s">
        <v>971</v>
      </c>
      <c r="V51" s="233">
        <f>SUMIFS($J$64:$J$922,$B$64:$B$922,U51,$C$64:$C$922,T51)</f>
        <v>13729.38</v>
      </c>
      <c r="W51" s="233">
        <v>13297.33</v>
      </c>
      <c r="X51" s="235"/>
      <c r="Y51" s="185" t="s">
        <v>1373</v>
      </c>
      <c r="Z51" s="234" t="s">
        <v>972</v>
      </c>
      <c r="AA51" s="233">
        <f t="shared" si="3"/>
        <v>0</v>
      </c>
      <c r="AB51" s="233">
        <v>310</v>
      </c>
      <c r="AC51" s="235"/>
      <c r="AD51" s="185" t="s">
        <v>1373</v>
      </c>
      <c r="AE51" s="180" t="s">
        <v>964</v>
      </c>
      <c r="AF51" s="233">
        <f t="shared" si="4"/>
        <v>2800000</v>
      </c>
      <c r="AG51" s="233">
        <v>2000000</v>
      </c>
      <c r="AH51" s="235"/>
      <c r="AI51" s="185" t="s">
        <v>1373</v>
      </c>
      <c r="AJ51" s="180" t="s">
        <v>40</v>
      </c>
      <c r="AK51" s="233">
        <f t="shared" si="5"/>
        <v>0</v>
      </c>
      <c r="AL51" s="233">
        <v>0</v>
      </c>
      <c r="AM51" s="235"/>
      <c r="AN51" s="185" t="s">
        <v>1373</v>
      </c>
      <c r="AO51" s="180" t="s">
        <v>974</v>
      </c>
      <c r="AP51" s="233">
        <f t="shared" si="6"/>
        <v>0</v>
      </c>
      <c r="AQ51" s="233">
        <v>0</v>
      </c>
      <c r="AR51" s="235"/>
      <c r="AS51" s="185" t="s">
        <v>1373</v>
      </c>
      <c r="AT51" s="180" t="s">
        <v>281</v>
      </c>
      <c r="AU51" s="233">
        <f t="shared" si="7"/>
        <v>0</v>
      </c>
      <c r="AV51" s="233">
        <v>0</v>
      </c>
      <c r="AW51" s="235"/>
      <c r="AX51" s="185" t="s">
        <v>1373</v>
      </c>
      <c r="AY51" s="180" t="s">
        <v>961</v>
      </c>
      <c r="AZ51" s="233">
        <f t="shared" si="8"/>
        <v>0</v>
      </c>
      <c r="BA51" s="233">
        <v>0</v>
      </c>
      <c r="BB51" s="235"/>
      <c r="BC51" s="235"/>
      <c r="BD51" s="235"/>
      <c r="BE51" s="235"/>
      <c r="BF51" s="235"/>
      <c r="BG51" s="235"/>
      <c r="BH51" s="235"/>
    </row>
    <row r="52" spans="1:60" s="173" customFormat="1" x14ac:dyDescent="0.25">
      <c r="A52" s="171"/>
      <c r="B52" s="181"/>
      <c r="C52" s="182">
        <f>SUM(C10:C51)</f>
        <v>10287619234.32</v>
      </c>
      <c r="D52" s="182">
        <f>SUM(D10:D51)</f>
        <v>8914684240.1100006</v>
      </c>
      <c r="E52" s="191"/>
      <c r="F52" s="191"/>
      <c r="G52" s="191"/>
      <c r="H52" s="191"/>
      <c r="I52" s="187"/>
      <c r="J52" s="182"/>
      <c r="K52" s="182"/>
      <c r="L52" s="182">
        <f>SUM(L10:L51)</f>
        <v>522572526.10000002</v>
      </c>
      <c r="M52" s="182">
        <f>SUM(M10:M51)</f>
        <v>415628781.06</v>
      </c>
      <c r="N52" s="172"/>
      <c r="O52" s="182"/>
      <c r="P52" s="182"/>
      <c r="Q52" s="182">
        <f>SUM(Q10:Q51)</f>
        <v>195433490.91</v>
      </c>
      <c r="R52" s="182">
        <f>SUM(R10:R51)</f>
        <v>179588707.31999999</v>
      </c>
      <c r="S52" s="172"/>
      <c r="T52" s="182"/>
      <c r="U52" s="182"/>
      <c r="V52" s="182">
        <f>SUM(V10:V51)</f>
        <v>1339458.76</v>
      </c>
      <c r="W52" s="182">
        <f>SUM(W10:W51)</f>
        <v>847938.61</v>
      </c>
      <c r="X52" s="195"/>
      <c r="Y52" s="182"/>
      <c r="Z52" s="182"/>
      <c r="AA52" s="182">
        <f>SUM(AA10:AA51)</f>
        <v>1788587.56</v>
      </c>
      <c r="AB52" s="182">
        <f>SUM(AB10:AB51)</f>
        <v>1595857.86</v>
      </c>
      <c r="AC52" s="195"/>
      <c r="AD52" s="182"/>
      <c r="AE52" s="182"/>
      <c r="AF52" s="182">
        <f>SUM(AF10:AF51)</f>
        <v>4400022.4000000004</v>
      </c>
      <c r="AG52" s="182">
        <f>SUM(AG10:AG51)</f>
        <v>7186794.71</v>
      </c>
      <c r="AH52" s="195"/>
      <c r="AI52" s="182"/>
      <c r="AJ52" s="182"/>
      <c r="AK52" s="182">
        <f>SUM(AK10:AK51)</f>
        <v>417151.96</v>
      </c>
      <c r="AL52" s="182">
        <f>SUM(AL10:AL51)</f>
        <v>689408.9</v>
      </c>
      <c r="AM52" s="195"/>
      <c r="AN52" s="182"/>
      <c r="AO52" s="182"/>
      <c r="AP52" s="182">
        <f>SUM(AP10:AP51)</f>
        <v>1919655.07</v>
      </c>
      <c r="AQ52" s="182">
        <f>SUM(AQ10:AQ51)</f>
        <v>1571288.27</v>
      </c>
      <c r="AR52" s="195"/>
      <c r="AS52" s="182"/>
      <c r="AT52" s="182"/>
      <c r="AU52" s="182">
        <f>SUM(AU10:AU51)</f>
        <v>600428.5</v>
      </c>
      <c r="AV52" s="182">
        <f>SUM(AV10:AV51)</f>
        <v>530522.86</v>
      </c>
      <c r="AW52" s="195"/>
      <c r="AX52" s="182"/>
      <c r="AY52" s="182"/>
      <c r="AZ52" s="182">
        <f>SUM(AZ10:AZ51)</f>
        <v>1335000</v>
      </c>
      <c r="BA52" s="182">
        <f>SUM(BA10:BA51)</f>
        <v>200000</v>
      </c>
      <c r="BB52" s="195"/>
      <c r="BC52" s="195"/>
      <c r="BD52" s="195"/>
      <c r="BE52" s="195"/>
      <c r="BF52" s="195"/>
      <c r="BG52" s="195"/>
      <c r="BH52" s="195"/>
    </row>
    <row r="53" spans="1:60" x14ac:dyDescent="0.25">
      <c r="I53" s="174"/>
      <c r="J53" s="183"/>
      <c r="K53" s="183"/>
      <c r="L53" s="183"/>
      <c r="M53" s="18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</row>
    <row r="54" spans="1:60" x14ac:dyDescent="0.25">
      <c r="I54" s="174"/>
      <c r="J54" s="183"/>
      <c r="K54" s="183"/>
      <c r="L54" s="183"/>
      <c r="M54" s="18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</row>
    <row r="61" spans="1:60" x14ac:dyDescent="0.25">
      <c r="J61" s="183">
        <f>SUM(J64:J1922)</f>
        <v>11017823980.610001</v>
      </c>
    </row>
    <row r="62" spans="1:60" x14ac:dyDescent="0.25">
      <c r="B62" s="460" t="s">
        <v>1391</v>
      </c>
      <c r="C62" s="460" t="s">
        <v>11</v>
      </c>
      <c r="D62" s="460" t="s">
        <v>1392</v>
      </c>
      <c r="E62" s="454" t="s">
        <v>1393</v>
      </c>
      <c r="F62" s="454" t="s">
        <v>1394</v>
      </c>
      <c r="G62" s="454" t="s">
        <v>1395</v>
      </c>
      <c r="H62" s="454" t="s">
        <v>1547</v>
      </c>
      <c r="I62" s="460" t="s">
        <v>1548</v>
      </c>
      <c r="J62" s="464" t="s">
        <v>1549</v>
      </c>
      <c r="K62" s="466" t="s">
        <v>1580</v>
      </c>
      <c r="L62" s="467"/>
    </row>
    <row r="63" spans="1:60" x14ac:dyDescent="0.25">
      <c r="A63" s="194" t="s">
        <v>1566</v>
      </c>
      <c r="B63" s="461"/>
      <c r="C63" s="461" t="s">
        <v>11</v>
      </c>
      <c r="D63" s="461" t="s">
        <v>1392</v>
      </c>
      <c r="E63" s="455" t="s">
        <v>1393</v>
      </c>
      <c r="F63" s="455" t="s">
        <v>1394</v>
      </c>
      <c r="G63" s="455" t="s">
        <v>1395</v>
      </c>
      <c r="H63" s="455" t="s">
        <v>1547</v>
      </c>
      <c r="I63" s="461" t="s">
        <v>1548</v>
      </c>
      <c r="J63" s="465" t="s">
        <v>1549</v>
      </c>
      <c r="K63" s="466"/>
      <c r="L63" s="467"/>
    </row>
    <row r="64" spans="1:60" ht="32.25" customHeight="1" x14ac:dyDescent="0.25">
      <c r="A64" s="194" t="s">
        <v>1565</v>
      </c>
      <c r="B64" s="176" t="s">
        <v>974</v>
      </c>
      <c r="C64" s="176" t="s">
        <v>1371</v>
      </c>
      <c r="D64" s="176" t="s">
        <v>1397</v>
      </c>
      <c r="E64" s="192" t="s">
        <v>1550</v>
      </c>
      <c r="F64" s="192" t="s">
        <v>1551</v>
      </c>
      <c r="G64" s="192" t="s">
        <v>1400</v>
      </c>
      <c r="H64" s="192" t="s">
        <v>1552</v>
      </c>
      <c r="I64" s="176" t="s">
        <v>1553</v>
      </c>
      <c r="J64" s="177">
        <v>172377</v>
      </c>
      <c r="K64" s="176"/>
      <c r="L64" s="225"/>
      <c r="M64" s="225"/>
    </row>
    <row r="65" spans="1:13" ht="32.25" customHeight="1" x14ac:dyDescent="0.25">
      <c r="A65" s="194" t="s">
        <v>1579</v>
      </c>
      <c r="B65" s="176" t="s">
        <v>972</v>
      </c>
      <c r="C65" s="176" t="s">
        <v>1371</v>
      </c>
      <c r="D65" s="176" t="s">
        <v>1397</v>
      </c>
      <c r="E65" s="192" t="s">
        <v>1550</v>
      </c>
      <c r="F65" s="192" t="s">
        <v>1551</v>
      </c>
      <c r="G65" s="192" t="s">
        <v>1400</v>
      </c>
      <c r="H65" s="192" t="s">
        <v>1552</v>
      </c>
      <c r="I65" s="176" t="s">
        <v>1554</v>
      </c>
      <c r="J65" s="177">
        <v>200</v>
      </c>
      <c r="K65" s="176"/>
      <c r="L65" s="225"/>
      <c r="M65" s="225"/>
    </row>
    <row r="66" spans="1:13" ht="32.25" customHeight="1" x14ac:dyDescent="0.25">
      <c r="A66" s="194"/>
      <c r="B66" s="176" t="s">
        <v>196</v>
      </c>
      <c r="C66" s="176" t="s">
        <v>1371</v>
      </c>
      <c r="D66" s="176" t="s">
        <v>1401</v>
      </c>
      <c r="E66" s="192" t="s">
        <v>1550</v>
      </c>
      <c r="F66" s="192" t="s">
        <v>1551</v>
      </c>
      <c r="G66" s="192" t="s">
        <v>1402</v>
      </c>
      <c r="H66" s="192" t="s">
        <v>1552</v>
      </c>
      <c r="I66" s="176" t="s">
        <v>1554</v>
      </c>
      <c r="J66" s="177">
        <v>171809982.34999999</v>
      </c>
      <c r="K66" s="176"/>
    </row>
    <row r="67" spans="1:13" ht="32.25" customHeight="1" x14ac:dyDescent="0.25">
      <c r="A67" s="194"/>
      <c r="B67" s="176" t="s">
        <v>196</v>
      </c>
      <c r="C67" s="176" t="s">
        <v>1371</v>
      </c>
      <c r="D67" s="176" t="s">
        <v>1416</v>
      </c>
      <c r="E67" s="192" t="s">
        <v>1550</v>
      </c>
      <c r="F67" s="192" t="s">
        <v>1551</v>
      </c>
      <c r="G67" s="192" t="s">
        <v>1402</v>
      </c>
      <c r="H67" s="192" t="s">
        <v>1552</v>
      </c>
      <c r="I67" s="176" t="s">
        <v>1554</v>
      </c>
      <c r="J67" s="177">
        <v>647000.64</v>
      </c>
      <c r="K67" s="176"/>
    </row>
    <row r="68" spans="1:13" ht="32.25" customHeight="1" x14ac:dyDescent="0.25">
      <c r="B68" s="176" t="s">
        <v>967</v>
      </c>
      <c r="C68" s="176" t="s">
        <v>1371</v>
      </c>
      <c r="D68" s="176" t="s">
        <v>1397</v>
      </c>
      <c r="E68" s="192" t="s">
        <v>1555</v>
      </c>
      <c r="F68" s="192" t="s">
        <v>1551</v>
      </c>
      <c r="G68" s="192" t="s">
        <v>1400</v>
      </c>
      <c r="H68" s="192" t="s">
        <v>1552</v>
      </c>
      <c r="I68" s="176" t="s">
        <v>1554</v>
      </c>
      <c r="J68" s="177">
        <v>4902113.45</v>
      </c>
      <c r="K68" s="176"/>
      <c r="L68" s="225"/>
      <c r="M68" s="225"/>
    </row>
    <row r="69" spans="1:13" ht="32.25" customHeight="1" x14ac:dyDescent="0.25">
      <c r="B69" s="176" t="s">
        <v>971</v>
      </c>
      <c r="C69" s="176" t="s">
        <v>1371</v>
      </c>
      <c r="D69" s="176" t="s">
        <v>1397</v>
      </c>
      <c r="E69" s="192" t="s">
        <v>1556</v>
      </c>
      <c r="F69" s="192" t="s">
        <v>1551</v>
      </c>
      <c r="G69" s="192" t="s">
        <v>1400</v>
      </c>
      <c r="H69" s="192" t="s">
        <v>1552</v>
      </c>
      <c r="I69" s="176" t="s">
        <v>1554</v>
      </c>
      <c r="J69" s="177">
        <v>69363.240000000005</v>
      </c>
      <c r="K69" s="176"/>
      <c r="L69" s="225"/>
      <c r="M69" s="225"/>
    </row>
    <row r="70" spans="1:13" ht="32.25" customHeight="1" x14ac:dyDescent="0.25">
      <c r="B70" s="176" t="s">
        <v>206</v>
      </c>
      <c r="C70" s="176" t="s">
        <v>1371</v>
      </c>
      <c r="D70" s="176" t="s">
        <v>1420</v>
      </c>
      <c r="E70" s="192" t="s">
        <v>1550</v>
      </c>
      <c r="F70" s="192" t="s">
        <v>1551</v>
      </c>
      <c r="G70" s="192" t="s">
        <v>1407</v>
      </c>
      <c r="H70" s="192" t="s">
        <v>1552</v>
      </c>
      <c r="I70" s="176" t="s">
        <v>1557</v>
      </c>
      <c r="J70" s="177">
        <v>445374.8</v>
      </c>
      <c r="K70" s="176"/>
      <c r="L70" s="225"/>
      <c r="M70" s="225"/>
    </row>
    <row r="71" spans="1:13" ht="32.25" customHeight="1" x14ac:dyDescent="0.25">
      <c r="B71" s="176" t="s">
        <v>206</v>
      </c>
      <c r="C71" s="176" t="s">
        <v>1371</v>
      </c>
      <c r="D71" s="176" t="s">
        <v>1405</v>
      </c>
      <c r="E71" s="192" t="s">
        <v>1550</v>
      </c>
      <c r="F71" s="192" t="s">
        <v>1551</v>
      </c>
      <c r="G71" s="192" t="s">
        <v>1407</v>
      </c>
      <c r="H71" s="192" t="s">
        <v>1552</v>
      </c>
      <c r="I71" s="176" t="s">
        <v>1557</v>
      </c>
      <c r="J71" s="177">
        <v>116126</v>
      </c>
      <c r="K71" s="176"/>
      <c r="L71" s="225"/>
      <c r="M71" s="225"/>
    </row>
    <row r="72" spans="1:13" ht="32.25" customHeight="1" x14ac:dyDescent="0.25">
      <c r="B72" s="176" t="s">
        <v>206</v>
      </c>
      <c r="C72" s="176" t="s">
        <v>1371</v>
      </c>
      <c r="D72" s="176" t="s">
        <v>1500</v>
      </c>
      <c r="E72" s="192" t="s">
        <v>1550</v>
      </c>
      <c r="F72" s="192" t="s">
        <v>1551</v>
      </c>
      <c r="G72" s="192" t="s">
        <v>1407</v>
      </c>
      <c r="H72" s="192" t="s">
        <v>1552</v>
      </c>
      <c r="I72" s="176" t="s">
        <v>1557</v>
      </c>
      <c r="J72" s="177">
        <v>878589.55</v>
      </c>
      <c r="K72" s="176"/>
      <c r="L72" s="225"/>
      <c r="M72" s="225"/>
    </row>
    <row r="73" spans="1:13" ht="32.25" customHeight="1" x14ac:dyDescent="0.25">
      <c r="B73" s="176" t="s">
        <v>196</v>
      </c>
      <c r="C73" s="176" t="s">
        <v>1372</v>
      </c>
      <c r="D73" s="176" t="s">
        <v>1401</v>
      </c>
      <c r="E73" s="192" t="s">
        <v>1550</v>
      </c>
      <c r="F73" s="192" t="s">
        <v>1551</v>
      </c>
      <c r="G73" s="192" t="s">
        <v>1402</v>
      </c>
      <c r="H73" s="192" t="s">
        <v>1552</v>
      </c>
      <c r="I73" s="176" t="s">
        <v>1554</v>
      </c>
      <c r="J73" s="177">
        <v>44200030.590000004</v>
      </c>
      <c r="K73" s="176"/>
      <c r="L73" s="225"/>
      <c r="M73" s="225"/>
    </row>
    <row r="74" spans="1:13" ht="32.25" customHeight="1" x14ac:dyDescent="0.25">
      <c r="B74" s="176" t="s">
        <v>967</v>
      </c>
      <c r="C74" s="176" t="s">
        <v>1372</v>
      </c>
      <c r="D74" s="176" t="s">
        <v>1397</v>
      </c>
      <c r="E74" s="192" t="s">
        <v>1555</v>
      </c>
      <c r="F74" s="192" t="s">
        <v>1551</v>
      </c>
      <c r="G74" s="192" t="s">
        <v>1400</v>
      </c>
      <c r="H74" s="192" t="s">
        <v>1552</v>
      </c>
      <c r="I74" s="176" t="s">
        <v>1554</v>
      </c>
      <c r="J74" s="177">
        <v>2179637.35</v>
      </c>
      <c r="K74" s="176"/>
      <c r="L74" s="225"/>
      <c r="M74" s="225"/>
    </row>
    <row r="75" spans="1:13" ht="32.25" customHeight="1" x14ac:dyDescent="0.25">
      <c r="B75" s="176" t="s">
        <v>40</v>
      </c>
      <c r="C75" s="176" t="s">
        <v>1372</v>
      </c>
      <c r="D75" s="176" t="s">
        <v>1397</v>
      </c>
      <c r="E75" s="192" t="s">
        <v>1550</v>
      </c>
      <c r="F75" s="192" t="s">
        <v>1551</v>
      </c>
      <c r="G75" s="192" t="s">
        <v>1400</v>
      </c>
      <c r="H75" s="192" t="s">
        <v>1552</v>
      </c>
      <c r="I75" s="176" t="s">
        <v>1560</v>
      </c>
      <c r="J75" s="177">
        <v>3000</v>
      </c>
      <c r="K75" s="176"/>
      <c r="L75" s="225"/>
      <c r="M75" s="225"/>
    </row>
    <row r="76" spans="1:13" ht="32.25" customHeight="1" x14ac:dyDescent="0.25">
      <c r="B76" s="176" t="s">
        <v>206</v>
      </c>
      <c r="C76" s="176" t="s">
        <v>1372</v>
      </c>
      <c r="D76" s="176" t="s">
        <v>1420</v>
      </c>
      <c r="E76" s="192" t="s">
        <v>1550</v>
      </c>
      <c r="F76" s="192" t="s">
        <v>1551</v>
      </c>
      <c r="G76" s="192" t="s">
        <v>1407</v>
      </c>
      <c r="H76" s="192" t="s">
        <v>1552</v>
      </c>
      <c r="I76" s="176" t="s">
        <v>1557</v>
      </c>
      <c r="J76" s="177">
        <v>249980</v>
      </c>
      <c r="K76" s="176"/>
    </row>
    <row r="77" spans="1:13" ht="32.25" customHeight="1" x14ac:dyDescent="0.25">
      <c r="B77" s="176" t="s">
        <v>206</v>
      </c>
      <c r="C77" s="176" t="s">
        <v>1372</v>
      </c>
      <c r="D77" s="176" t="s">
        <v>1405</v>
      </c>
      <c r="E77" s="192" t="s">
        <v>1550</v>
      </c>
      <c r="F77" s="192" t="s">
        <v>1551</v>
      </c>
      <c r="G77" s="192" t="s">
        <v>1407</v>
      </c>
      <c r="H77" s="192" t="s">
        <v>1552</v>
      </c>
      <c r="I77" s="176" t="s">
        <v>1557</v>
      </c>
      <c r="J77" s="177">
        <v>20784</v>
      </c>
      <c r="K77" s="176"/>
      <c r="L77" s="225"/>
      <c r="M77" s="225"/>
    </row>
    <row r="78" spans="1:13" ht="32.25" customHeight="1" x14ac:dyDescent="0.25">
      <c r="B78" s="176" t="s">
        <v>967</v>
      </c>
      <c r="C78" s="176" t="s">
        <v>1372</v>
      </c>
      <c r="D78" s="176" t="s">
        <v>1397</v>
      </c>
      <c r="E78" s="192" t="s">
        <v>1555</v>
      </c>
      <c r="F78" s="192" t="s">
        <v>1551</v>
      </c>
      <c r="G78" s="192" t="s">
        <v>1400</v>
      </c>
      <c r="H78" s="192" t="s">
        <v>1552</v>
      </c>
      <c r="I78" s="176" t="s">
        <v>1558</v>
      </c>
      <c r="J78" s="177">
        <v>-62375</v>
      </c>
      <c r="K78" s="176"/>
      <c r="L78" s="225"/>
      <c r="M78" s="225"/>
    </row>
    <row r="79" spans="1:13" ht="32.25" customHeight="1" x14ac:dyDescent="0.25">
      <c r="B79" s="176" t="s">
        <v>281</v>
      </c>
      <c r="C79" s="176" t="s">
        <v>1372</v>
      </c>
      <c r="D79" s="176" t="s">
        <v>1397</v>
      </c>
      <c r="E79" s="192" t="s">
        <v>1550</v>
      </c>
      <c r="F79" s="192" t="s">
        <v>1551</v>
      </c>
      <c r="G79" s="192" t="s">
        <v>1400</v>
      </c>
      <c r="H79" s="192" t="s">
        <v>1552</v>
      </c>
      <c r="I79" s="176" t="s">
        <v>1559</v>
      </c>
      <c r="J79" s="177">
        <v>342209</v>
      </c>
      <c r="K79" s="176"/>
      <c r="L79" s="225"/>
      <c r="M79" s="225"/>
    </row>
    <row r="80" spans="1:13" ht="32.25" customHeight="1" x14ac:dyDescent="0.25">
      <c r="B80" s="176" t="s">
        <v>972</v>
      </c>
      <c r="C80" s="176" t="s">
        <v>1363</v>
      </c>
      <c r="D80" s="176" t="s">
        <v>1397</v>
      </c>
      <c r="E80" s="192" t="s">
        <v>1550</v>
      </c>
      <c r="F80" s="192" t="s">
        <v>1551</v>
      </c>
      <c r="G80" s="192" t="s">
        <v>1400</v>
      </c>
      <c r="H80" s="192" t="s">
        <v>1552</v>
      </c>
      <c r="I80" s="176" t="s">
        <v>1554</v>
      </c>
      <c r="J80" s="177">
        <v>23907.15</v>
      </c>
      <c r="K80" s="176"/>
      <c r="L80" s="225"/>
      <c r="M80" s="225"/>
    </row>
    <row r="81" spans="2:13" ht="32.25" customHeight="1" x14ac:dyDescent="0.25">
      <c r="B81" s="176" t="s">
        <v>196</v>
      </c>
      <c r="C81" s="176" t="s">
        <v>1363</v>
      </c>
      <c r="D81" s="176" t="s">
        <v>1401</v>
      </c>
      <c r="E81" s="192" t="s">
        <v>1550</v>
      </c>
      <c r="F81" s="192" t="s">
        <v>1551</v>
      </c>
      <c r="G81" s="192" t="s">
        <v>1402</v>
      </c>
      <c r="H81" s="192" t="s">
        <v>1552</v>
      </c>
      <c r="I81" s="176" t="s">
        <v>1554</v>
      </c>
      <c r="J81" s="177">
        <v>94583837.219999999</v>
      </c>
      <c r="K81" s="176"/>
      <c r="L81" s="225"/>
      <c r="M81" s="225"/>
    </row>
    <row r="82" spans="2:13" ht="32.25" customHeight="1" x14ac:dyDescent="0.25">
      <c r="B82" s="176" t="s">
        <v>967</v>
      </c>
      <c r="C82" s="176" t="s">
        <v>1363</v>
      </c>
      <c r="D82" s="176" t="s">
        <v>1397</v>
      </c>
      <c r="E82" s="192" t="s">
        <v>1555</v>
      </c>
      <c r="F82" s="192" t="s">
        <v>1551</v>
      </c>
      <c r="G82" s="192" t="s">
        <v>1400</v>
      </c>
      <c r="H82" s="192" t="s">
        <v>1552</v>
      </c>
      <c r="I82" s="176" t="s">
        <v>1554</v>
      </c>
      <c r="J82" s="177">
        <v>1725382.38</v>
      </c>
      <c r="K82" s="176"/>
      <c r="L82" s="225"/>
      <c r="M82" s="225"/>
    </row>
    <row r="83" spans="2:13" ht="32.25" customHeight="1" x14ac:dyDescent="0.25">
      <c r="B83" s="176" t="s">
        <v>206</v>
      </c>
      <c r="C83" s="176" t="s">
        <v>1363</v>
      </c>
      <c r="D83" s="176" t="s">
        <v>1501</v>
      </c>
      <c r="E83" s="192" t="s">
        <v>1550</v>
      </c>
      <c r="F83" s="192" t="s">
        <v>1551</v>
      </c>
      <c r="G83" s="192" t="s">
        <v>1407</v>
      </c>
      <c r="H83" s="192" t="s">
        <v>1552</v>
      </c>
      <c r="I83" s="176" t="s">
        <v>1557</v>
      </c>
      <c r="J83" s="177">
        <v>524252</v>
      </c>
      <c r="K83" s="176"/>
      <c r="L83" s="225"/>
      <c r="M83" s="225"/>
    </row>
    <row r="84" spans="2:13" ht="32.25" customHeight="1" x14ac:dyDescent="0.25">
      <c r="B84" s="176" t="s">
        <v>206</v>
      </c>
      <c r="C84" s="176" t="s">
        <v>1363</v>
      </c>
      <c r="D84" s="176" t="s">
        <v>1420</v>
      </c>
      <c r="E84" s="192" t="s">
        <v>1550</v>
      </c>
      <c r="F84" s="192" t="s">
        <v>1551</v>
      </c>
      <c r="G84" s="192" t="s">
        <v>1407</v>
      </c>
      <c r="H84" s="192" t="s">
        <v>1552</v>
      </c>
      <c r="I84" s="176" t="s">
        <v>1557</v>
      </c>
      <c r="J84" s="177">
        <v>191040.6</v>
      </c>
      <c r="K84" s="176"/>
      <c r="L84" s="225"/>
      <c r="M84" s="225"/>
    </row>
    <row r="85" spans="2:13" ht="32.25" customHeight="1" x14ac:dyDescent="0.25">
      <c r="B85" s="176" t="s">
        <v>206</v>
      </c>
      <c r="C85" s="176" t="s">
        <v>1363</v>
      </c>
      <c r="D85" s="176" t="s">
        <v>1405</v>
      </c>
      <c r="E85" s="192" t="s">
        <v>1550</v>
      </c>
      <c r="F85" s="192" t="s">
        <v>1551</v>
      </c>
      <c r="G85" s="192" t="s">
        <v>1407</v>
      </c>
      <c r="H85" s="192" t="s">
        <v>1552</v>
      </c>
      <c r="I85" s="176" t="s">
        <v>1557</v>
      </c>
      <c r="J85" s="177">
        <v>53920.6</v>
      </c>
      <c r="K85" s="176"/>
    </row>
    <row r="86" spans="2:13" ht="32.25" customHeight="1" x14ac:dyDescent="0.25">
      <c r="B86" s="176" t="s">
        <v>206</v>
      </c>
      <c r="C86" s="176" t="s">
        <v>1363</v>
      </c>
      <c r="D86" s="176" t="s">
        <v>1455</v>
      </c>
      <c r="E86" s="192" t="s">
        <v>1550</v>
      </c>
      <c r="F86" s="192" t="s">
        <v>1551</v>
      </c>
      <c r="G86" s="192" t="s">
        <v>1407</v>
      </c>
      <c r="H86" s="192" t="s">
        <v>1552</v>
      </c>
      <c r="I86" s="176" t="s">
        <v>1557</v>
      </c>
      <c r="J86" s="177">
        <v>25000</v>
      </c>
      <c r="K86" s="176"/>
      <c r="L86" s="225"/>
      <c r="M86" s="225"/>
    </row>
    <row r="87" spans="2:13" ht="32.25" customHeight="1" x14ac:dyDescent="0.25">
      <c r="B87" s="176" t="s">
        <v>206</v>
      </c>
      <c r="C87" s="176" t="s">
        <v>1363</v>
      </c>
      <c r="D87" s="176" t="s">
        <v>1459</v>
      </c>
      <c r="E87" s="192" t="s">
        <v>1550</v>
      </c>
      <c r="F87" s="192" t="s">
        <v>1551</v>
      </c>
      <c r="G87" s="192" t="s">
        <v>1407</v>
      </c>
      <c r="H87" s="192" t="s">
        <v>1552</v>
      </c>
      <c r="I87" s="176" t="s">
        <v>1557</v>
      </c>
      <c r="J87" s="177">
        <v>400000</v>
      </c>
      <c r="K87" s="176"/>
      <c r="L87" s="225"/>
      <c r="M87" s="225"/>
    </row>
    <row r="88" spans="2:13" ht="32.25" customHeight="1" x14ac:dyDescent="0.25">
      <c r="B88" s="176" t="s">
        <v>206</v>
      </c>
      <c r="C88" s="176" t="s">
        <v>1363</v>
      </c>
      <c r="D88" s="176" t="s">
        <v>1504</v>
      </c>
      <c r="E88" s="192" t="s">
        <v>1550</v>
      </c>
      <c r="F88" s="192" t="s">
        <v>1551</v>
      </c>
      <c r="G88" s="192" t="s">
        <v>1407</v>
      </c>
      <c r="H88" s="192" t="s">
        <v>1552</v>
      </c>
      <c r="I88" s="176" t="s">
        <v>1557</v>
      </c>
      <c r="J88" s="177">
        <v>44002.97</v>
      </c>
      <c r="K88" s="176"/>
      <c r="L88" s="225"/>
      <c r="M88" s="225"/>
    </row>
    <row r="89" spans="2:13" ht="32.25" customHeight="1" x14ac:dyDescent="0.25">
      <c r="B89" s="176" t="s">
        <v>206</v>
      </c>
      <c r="C89" s="176" t="s">
        <v>1363</v>
      </c>
      <c r="D89" s="176" t="s">
        <v>1439</v>
      </c>
      <c r="E89" s="192" t="s">
        <v>1550</v>
      </c>
      <c r="F89" s="192" t="s">
        <v>1551</v>
      </c>
      <c r="G89" s="192" t="s">
        <v>1407</v>
      </c>
      <c r="H89" s="192" t="s">
        <v>1552</v>
      </c>
      <c r="I89" s="176" t="s">
        <v>1557</v>
      </c>
      <c r="J89" s="177">
        <v>146082.32999999999</v>
      </c>
      <c r="K89" s="176"/>
      <c r="L89" s="225"/>
      <c r="M89" s="225"/>
    </row>
    <row r="90" spans="2:13" ht="32.25" customHeight="1" x14ac:dyDescent="0.25">
      <c r="B90" s="176" t="s">
        <v>967</v>
      </c>
      <c r="C90" s="176" t="s">
        <v>1363</v>
      </c>
      <c r="D90" s="176" t="s">
        <v>1397</v>
      </c>
      <c r="E90" s="192" t="s">
        <v>1555</v>
      </c>
      <c r="F90" s="192" t="s">
        <v>1551</v>
      </c>
      <c r="G90" s="192" t="s">
        <v>1400</v>
      </c>
      <c r="H90" s="192" t="s">
        <v>1552</v>
      </c>
      <c r="I90" s="176" t="s">
        <v>1558</v>
      </c>
      <c r="J90" s="177">
        <v>-18377</v>
      </c>
      <c r="K90" s="176"/>
      <c r="L90" s="225"/>
      <c r="M90" s="225"/>
    </row>
    <row r="91" spans="2:13" ht="32.25" customHeight="1" x14ac:dyDescent="0.25">
      <c r="B91" s="176" t="s">
        <v>972</v>
      </c>
      <c r="C91" s="176" t="s">
        <v>1362</v>
      </c>
      <c r="D91" s="176" t="s">
        <v>1397</v>
      </c>
      <c r="E91" s="192" t="s">
        <v>1550</v>
      </c>
      <c r="F91" s="192" t="s">
        <v>1551</v>
      </c>
      <c r="G91" s="192" t="s">
        <v>1400</v>
      </c>
      <c r="H91" s="192" t="s">
        <v>1552</v>
      </c>
      <c r="I91" s="176" t="s">
        <v>1554</v>
      </c>
      <c r="J91" s="177">
        <v>15990.59</v>
      </c>
      <c r="K91" s="176"/>
      <c r="L91" s="225"/>
      <c r="M91" s="225"/>
    </row>
    <row r="92" spans="2:13" ht="32.25" customHeight="1" x14ac:dyDescent="0.25">
      <c r="B92" s="176" t="s">
        <v>196</v>
      </c>
      <c r="C92" s="176" t="s">
        <v>1362</v>
      </c>
      <c r="D92" s="176" t="s">
        <v>1401</v>
      </c>
      <c r="E92" s="192" t="s">
        <v>1550</v>
      </c>
      <c r="F92" s="192" t="s">
        <v>1551</v>
      </c>
      <c r="G92" s="192" t="s">
        <v>1402</v>
      </c>
      <c r="H92" s="192" t="s">
        <v>1552</v>
      </c>
      <c r="I92" s="176" t="s">
        <v>1554</v>
      </c>
      <c r="J92" s="177">
        <v>72390334.030000001</v>
      </c>
      <c r="K92" s="176"/>
      <c r="L92" s="225"/>
      <c r="M92" s="225"/>
    </row>
    <row r="93" spans="2:13" ht="32.25" customHeight="1" x14ac:dyDescent="0.25">
      <c r="B93" s="176" t="s">
        <v>967</v>
      </c>
      <c r="C93" s="176" t="s">
        <v>1362</v>
      </c>
      <c r="D93" s="176" t="s">
        <v>1397</v>
      </c>
      <c r="E93" s="192" t="s">
        <v>1555</v>
      </c>
      <c r="F93" s="192" t="s">
        <v>1551</v>
      </c>
      <c r="G93" s="192" t="s">
        <v>1400</v>
      </c>
      <c r="H93" s="192" t="s">
        <v>1552</v>
      </c>
      <c r="I93" s="176" t="s">
        <v>1554</v>
      </c>
      <c r="J93" s="177">
        <v>1902010.13</v>
      </c>
      <c r="K93" s="176"/>
    </row>
    <row r="94" spans="2:13" ht="32.25" customHeight="1" x14ac:dyDescent="0.25">
      <c r="B94" s="176" t="s">
        <v>972</v>
      </c>
      <c r="C94" s="176" t="s">
        <v>1362</v>
      </c>
      <c r="D94" s="176" t="s">
        <v>1397</v>
      </c>
      <c r="E94" s="192" t="s">
        <v>1561</v>
      </c>
      <c r="F94" s="192" t="s">
        <v>1551</v>
      </c>
      <c r="G94" s="192" t="s">
        <v>1400</v>
      </c>
      <c r="H94" s="192" t="s">
        <v>1552</v>
      </c>
      <c r="I94" s="176" t="s">
        <v>1554</v>
      </c>
      <c r="J94" s="177">
        <v>1054832.06</v>
      </c>
      <c r="K94" s="176"/>
      <c r="L94" s="225"/>
      <c r="M94" s="225"/>
    </row>
    <row r="95" spans="2:13" ht="32.25" customHeight="1" x14ac:dyDescent="0.25">
      <c r="B95" s="176" t="s">
        <v>964</v>
      </c>
      <c r="C95" s="176" t="s">
        <v>1362</v>
      </c>
      <c r="D95" s="176" t="s">
        <v>1397</v>
      </c>
      <c r="E95" s="192" t="s">
        <v>1550</v>
      </c>
      <c r="F95" s="192" t="s">
        <v>1551</v>
      </c>
      <c r="G95" s="192" t="s">
        <v>1400</v>
      </c>
      <c r="H95" s="192" t="s">
        <v>1552</v>
      </c>
      <c r="I95" s="176" t="s">
        <v>1557</v>
      </c>
      <c r="J95" s="177">
        <v>32233</v>
      </c>
      <c r="K95" s="176"/>
      <c r="L95" s="225"/>
      <c r="M95" s="225"/>
    </row>
    <row r="96" spans="2:13" ht="32.25" customHeight="1" x14ac:dyDescent="0.25">
      <c r="B96" s="176" t="s">
        <v>206</v>
      </c>
      <c r="C96" s="176" t="s">
        <v>1362</v>
      </c>
      <c r="D96" s="176" t="s">
        <v>1501</v>
      </c>
      <c r="E96" s="192" t="s">
        <v>1550</v>
      </c>
      <c r="F96" s="192" t="s">
        <v>1551</v>
      </c>
      <c r="G96" s="192" t="s">
        <v>1407</v>
      </c>
      <c r="H96" s="192" t="s">
        <v>1552</v>
      </c>
      <c r="I96" s="176" t="s">
        <v>1557</v>
      </c>
      <c r="J96" s="177">
        <v>522162</v>
      </c>
      <c r="K96" s="176"/>
      <c r="L96" s="225"/>
      <c r="M96" s="225"/>
    </row>
    <row r="97" spans="1:80" ht="32.25" customHeight="1" x14ac:dyDescent="0.25">
      <c r="B97" s="176" t="s">
        <v>206</v>
      </c>
      <c r="C97" s="176" t="s">
        <v>1362</v>
      </c>
      <c r="D97" s="176" t="s">
        <v>1420</v>
      </c>
      <c r="E97" s="192" t="s">
        <v>1550</v>
      </c>
      <c r="F97" s="192" t="s">
        <v>1551</v>
      </c>
      <c r="G97" s="192" t="s">
        <v>1407</v>
      </c>
      <c r="H97" s="192" t="s">
        <v>1552</v>
      </c>
      <c r="I97" s="176" t="s">
        <v>1557</v>
      </c>
      <c r="J97" s="177">
        <v>43072</v>
      </c>
      <c r="K97" s="176"/>
      <c r="L97" s="225"/>
      <c r="M97" s="225"/>
    </row>
    <row r="98" spans="1:80" ht="32.25" customHeight="1" x14ac:dyDescent="0.25">
      <c r="B98" s="176" t="s">
        <v>206</v>
      </c>
      <c r="C98" s="176" t="s">
        <v>1362</v>
      </c>
      <c r="D98" s="176" t="s">
        <v>1405</v>
      </c>
      <c r="E98" s="192" t="s">
        <v>1550</v>
      </c>
      <c r="F98" s="192" t="s">
        <v>1551</v>
      </c>
      <c r="G98" s="192" t="s">
        <v>1407</v>
      </c>
      <c r="H98" s="192" t="s">
        <v>1552</v>
      </c>
      <c r="I98" s="176" t="s">
        <v>1557</v>
      </c>
      <c r="J98" s="177">
        <v>72736</v>
      </c>
      <c r="K98" s="176"/>
      <c r="L98" s="225"/>
      <c r="M98" s="225"/>
    </row>
    <row r="99" spans="1:80" ht="32.25" customHeight="1" x14ac:dyDescent="0.25">
      <c r="B99" s="176" t="s">
        <v>206</v>
      </c>
      <c r="C99" s="176" t="s">
        <v>1362</v>
      </c>
      <c r="D99" s="176" t="s">
        <v>1455</v>
      </c>
      <c r="E99" s="192" t="s">
        <v>1550</v>
      </c>
      <c r="F99" s="192" t="s">
        <v>1551</v>
      </c>
      <c r="G99" s="192" t="s">
        <v>1407</v>
      </c>
      <c r="H99" s="192" t="s">
        <v>1552</v>
      </c>
      <c r="I99" s="176" t="s">
        <v>1557</v>
      </c>
      <c r="J99" s="177">
        <v>30000</v>
      </c>
      <c r="K99" s="176"/>
      <c r="L99" s="225"/>
      <c r="M99" s="225"/>
    </row>
    <row r="100" spans="1:80" ht="32.25" customHeight="1" x14ac:dyDescent="0.25">
      <c r="B100" s="176" t="s">
        <v>206</v>
      </c>
      <c r="C100" s="176" t="s">
        <v>1362</v>
      </c>
      <c r="D100" s="176" t="s">
        <v>1500</v>
      </c>
      <c r="E100" s="192" t="s">
        <v>1550</v>
      </c>
      <c r="F100" s="192" t="s">
        <v>1551</v>
      </c>
      <c r="G100" s="192" t="s">
        <v>1407</v>
      </c>
      <c r="H100" s="192" t="s">
        <v>1552</v>
      </c>
      <c r="I100" s="176" t="s">
        <v>1557</v>
      </c>
      <c r="J100" s="177">
        <v>469000</v>
      </c>
      <c r="K100" s="176"/>
      <c r="L100" s="225"/>
      <c r="M100" s="225"/>
    </row>
    <row r="101" spans="1:80" ht="32.25" customHeight="1" x14ac:dyDescent="0.25">
      <c r="B101" s="176" t="s">
        <v>967</v>
      </c>
      <c r="C101" s="176" t="s">
        <v>1362</v>
      </c>
      <c r="D101" s="176" t="s">
        <v>1397</v>
      </c>
      <c r="E101" s="192" t="s">
        <v>1555</v>
      </c>
      <c r="F101" s="192" t="s">
        <v>1551</v>
      </c>
      <c r="G101" s="192" t="s">
        <v>1400</v>
      </c>
      <c r="H101" s="192" t="s">
        <v>1552</v>
      </c>
      <c r="I101" s="176" t="s">
        <v>1558</v>
      </c>
      <c r="J101" s="177">
        <v>-34734</v>
      </c>
      <c r="K101" s="176"/>
      <c r="L101" s="225"/>
      <c r="M101" s="225"/>
    </row>
    <row r="102" spans="1:80" ht="32.25" customHeight="1" x14ac:dyDescent="0.25">
      <c r="B102" s="176" t="s">
        <v>972</v>
      </c>
      <c r="C102" s="176" t="s">
        <v>1362</v>
      </c>
      <c r="D102" s="176" t="s">
        <v>1397</v>
      </c>
      <c r="E102" s="192" t="s">
        <v>1561</v>
      </c>
      <c r="F102" s="192" t="s">
        <v>1551</v>
      </c>
      <c r="G102" s="192" t="s">
        <v>1400</v>
      </c>
      <c r="H102" s="192" t="s">
        <v>1552</v>
      </c>
      <c r="I102" s="176" t="s">
        <v>1558</v>
      </c>
      <c r="J102" s="177">
        <v>-50880</v>
      </c>
      <c r="K102" s="176"/>
    </row>
    <row r="103" spans="1:80" ht="32.25" customHeight="1" x14ac:dyDescent="0.25">
      <c r="B103" s="176" t="s">
        <v>196</v>
      </c>
      <c r="C103" s="176" t="s">
        <v>1373</v>
      </c>
      <c r="D103" s="176" t="s">
        <v>1401</v>
      </c>
      <c r="E103" s="192" t="s">
        <v>1550</v>
      </c>
      <c r="F103" s="192" t="s">
        <v>1551</v>
      </c>
      <c r="G103" s="192" t="s">
        <v>1402</v>
      </c>
      <c r="H103" s="192" t="s">
        <v>1552</v>
      </c>
      <c r="I103" s="176" t="s">
        <v>1554</v>
      </c>
      <c r="J103" s="177">
        <v>67823158.049999997</v>
      </c>
      <c r="K103" s="176"/>
      <c r="L103" s="225"/>
      <c r="M103" s="225"/>
    </row>
    <row r="104" spans="1:80" ht="32.25" customHeight="1" x14ac:dyDescent="0.25">
      <c r="B104" s="176" t="s">
        <v>971</v>
      </c>
      <c r="C104" s="176" t="s">
        <v>1373</v>
      </c>
      <c r="D104" s="176" t="s">
        <v>1397</v>
      </c>
      <c r="E104" s="192" t="s">
        <v>1556</v>
      </c>
      <c r="F104" s="192" t="s">
        <v>1551</v>
      </c>
      <c r="G104" s="192" t="s">
        <v>1400</v>
      </c>
      <c r="H104" s="192" t="s">
        <v>1552</v>
      </c>
      <c r="I104" s="176" t="s">
        <v>1554</v>
      </c>
      <c r="J104" s="177">
        <v>14132.38</v>
      </c>
      <c r="K104" s="176"/>
      <c r="L104" s="225"/>
      <c r="M104" s="225"/>
    </row>
    <row r="105" spans="1:80" ht="32.25" customHeight="1" x14ac:dyDescent="0.25">
      <c r="A105" s="164"/>
      <c r="B105" s="176" t="s">
        <v>964</v>
      </c>
      <c r="C105" s="176" t="s">
        <v>1373</v>
      </c>
      <c r="D105" s="176" t="s">
        <v>1397</v>
      </c>
      <c r="E105" s="192" t="s">
        <v>1550</v>
      </c>
      <c r="F105" s="192" t="s">
        <v>1551</v>
      </c>
      <c r="G105" s="192" t="s">
        <v>1400</v>
      </c>
      <c r="H105" s="192" t="s">
        <v>1552</v>
      </c>
      <c r="I105" s="176" t="s">
        <v>1557</v>
      </c>
      <c r="J105" s="177">
        <v>2800000</v>
      </c>
      <c r="K105" s="176"/>
      <c r="L105" s="225"/>
      <c r="M105" s="225"/>
      <c r="BM105" s="165" t="s">
        <v>1232</v>
      </c>
      <c r="CB105" s="225" t="s">
        <v>1329</v>
      </c>
    </row>
    <row r="106" spans="1:80" ht="32.25" customHeight="1" x14ac:dyDescent="0.25">
      <c r="A106" s="164"/>
      <c r="B106" s="176" t="s">
        <v>206</v>
      </c>
      <c r="C106" s="176" t="s">
        <v>1373</v>
      </c>
      <c r="D106" s="176" t="s">
        <v>1420</v>
      </c>
      <c r="E106" s="192" t="s">
        <v>1550</v>
      </c>
      <c r="F106" s="192" t="s">
        <v>1551</v>
      </c>
      <c r="G106" s="192" t="s">
        <v>1407</v>
      </c>
      <c r="H106" s="192" t="s">
        <v>1552</v>
      </c>
      <c r="I106" s="176" t="s">
        <v>1557</v>
      </c>
      <c r="J106" s="177">
        <v>1614000</v>
      </c>
      <c r="K106" s="176"/>
      <c r="L106" s="225"/>
      <c r="M106" s="225"/>
      <c r="BM106" s="165" t="s">
        <v>1268</v>
      </c>
      <c r="CB106" s="225" t="s">
        <v>1330</v>
      </c>
    </row>
    <row r="107" spans="1:80" ht="32.25" customHeight="1" x14ac:dyDescent="0.25">
      <c r="A107" s="164"/>
      <c r="B107" s="176" t="s">
        <v>206</v>
      </c>
      <c r="C107" s="176" t="s">
        <v>1373</v>
      </c>
      <c r="D107" s="176" t="s">
        <v>1405</v>
      </c>
      <c r="E107" s="192" t="s">
        <v>1550</v>
      </c>
      <c r="F107" s="192" t="s">
        <v>1551</v>
      </c>
      <c r="G107" s="192" t="s">
        <v>1407</v>
      </c>
      <c r="H107" s="192" t="s">
        <v>1552</v>
      </c>
      <c r="I107" s="176" t="s">
        <v>1557</v>
      </c>
      <c r="J107" s="177">
        <v>2000</v>
      </c>
      <c r="K107" s="176"/>
      <c r="L107" s="225"/>
      <c r="M107" s="225"/>
      <c r="BM107" s="165" t="s">
        <v>1273</v>
      </c>
      <c r="CB107" s="225" t="s">
        <v>1331</v>
      </c>
    </row>
    <row r="108" spans="1:80" ht="32.25" customHeight="1" x14ac:dyDescent="0.25">
      <c r="A108" s="164"/>
      <c r="B108" s="176" t="s">
        <v>206</v>
      </c>
      <c r="C108" s="176" t="s">
        <v>1373</v>
      </c>
      <c r="D108" s="176" t="s">
        <v>1445</v>
      </c>
      <c r="E108" s="192" t="s">
        <v>1550</v>
      </c>
      <c r="F108" s="192" t="s">
        <v>1551</v>
      </c>
      <c r="G108" s="192" t="s">
        <v>1407</v>
      </c>
      <c r="H108" s="192" t="s">
        <v>1552</v>
      </c>
      <c r="I108" s="176" t="s">
        <v>1557</v>
      </c>
      <c r="J108" s="177">
        <v>318470</v>
      </c>
      <c r="K108" s="176"/>
      <c r="L108" s="225"/>
      <c r="M108" s="225"/>
      <c r="BM108" s="165" t="s">
        <v>1284</v>
      </c>
      <c r="CB108" s="225" t="s">
        <v>1332</v>
      </c>
    </row>
    <row r="109" spans="1:80" ht="32.25" customHeight="1" x14ac:dyDescent="0.25">
      <c r="A109" s="164"/>
      <c r="B109" s="176" t="s">
        <v>206</v>
      </c>
      <c r="C109" s="176" t="s">
        <v>1373</v>
      </c>
      <c r="D109" s="176" t="s">
        <v>1439</v>
      </c>
      <c r="E109" s="192" t="s">
        <v>1550</v>
      </c>
      <c r="F109" s="192" t="s">
        <v>1551</v>
      </c>
      <c r="G109" s="192" t="s">
        <v>1407</v>
      </c>
      <c r="H109" s="192" t="s">
        <v>1552</v>
      </c>
      <c r="I109" s="176" t="s">
        <v>1557</v>
      </c>
      <c r="J109" s="177">
        <v>241132</v>
      </c>
      <c r="K109" s="176"/>
      <c r="L109" s="225"/>
      <c r="M109" s="225"/>
      <c r="BM109" s="165" t="s">
        <v>1287</v>
      </c>
      <c r="CB109" s="225" t="s">
        <v>1333</v>
      </c>
    </row>
    <row r="110" spans="1:80" ht="32.25" customHeight="1" x14ac:dyDescent="0.25">
      <c r="A110" s="164"/>
      <c r="B110" s="176" t="s">
        <v>206</v>
      </c>
      <c r="C110" s="176" t="s">
        <v>1373</v>
      </c>
      <c r="D110" s="176" t="s">
        <v>1446</v>
      </c>
      <c r="E110" s="192" t="s">
        <v>1550</v>
      </c>
      <c r="F110" s="192" t="s">
        <v>1551</v>
      </c>
      <c r="G110" s="192" t="s">
        <v>1407</v>
      </c>
      <c r="H110" s="192" t="s">
        <v>1552</v>
      </c>
      <c r="I110" s="176" t="s">
        <v>1557</v>
      </c>
      <c r="J110" s="177">
        <v>4500000</v>
      </c>
      <c r="K110" s="176"/>
      <c r="L110" s="225"/>
      <c r="M110" s="225"/>
      <c r="BM110" s="165" t="s">
        <v>1290</v>
      </c>
      <c r="CB110" s="225" t="s">
        <v>1334</v>
      </c>
    </row>
    <row r="111" spans="1:80" ht="32.25" customHeight="1" x14ac:dyDescent="0.25">
      <c r="A111" s="164"/>
      <c r="B111" s="176" t="s">
        <v>971</v>
      </c>
      <c r="C111" s="176" t="s">
        <v>1373</v>
      </c>
      <c r="D111" s="176" t="s">
        <v>1397</v>
      </c>
      <c r="E111" s="192" t="s">
        <v>1556</v>
      </c>
      <c r="F111" s="192" t="s">
        <v>1551</v>
      </c>
      <c r="G111" s="192" t="s">
        <v>1400</v>
      </c>
      <c r="H111" s="192" t="s">
        <v>1552</v>
      </c>
      <c r="I111" s="176" t="s">
        <v>1558</v>
      </c>
      <c r="J111" s="177">
        <v>-403</v>
      </c>
      <c r="K111" s="176"/>
      <c r="L111" s="225"/>
      <c r="M111" s="225"/>
      <c r="BM111" s="165" t="s">
        <v>1293</v>
      </c>
      <c r="CB111" s="225" t="s">
        <v>1335</v>
      </c>
    </row>
    <row r="112" spans="1:80" ht="32.25" customHeight="1" x14ac:dyDescent="0.25">
      <c r="A112" s="164"/>
      <c r="B112" s="176"/>
      <c r="C112" s="176" t="s">
        <v>1373</v>
      </c>
      <c r="D112" s="176" t="s">
        <v>1401</v>
      </c>
      <c r="E112" s="192" t="s">
        <v>1550</v>
      </c>
      <c r="F112" s="192" t="s">
        <v>1551</v>
      </c>
      <c r="G112" s="192" t="s">
        <v>1402</v>
      </c>
      <c r="H112" s="192" t="s">
        <v>1552</v>
      </c>
      <c r="I112" s="176" t="s">
        <v>1636</v>
      </c>
      <c r="J112" s="177">
        <v>5742.92</v>
      </c>
      <c r="K112" s="176"/>
      <c r="L112" s="225"/>
      <c r="M112" s="225"/>
      <c r="BM112" s="165" t="s">
        <v>1305</v>
      </c>
      <c r="CB112" s="225" t="s">
        <v>1336</v>
      </c>
    </row>
    <row r="113" spans="1:80" ht="32.25" customHeight="1" x14ac:dyDescent="0.25">
      <c r="A113" s="164"/>
      <c r="B113" s="176" t="s">
        <v>196</v>
      </c>
      <c r="C113" s="176" t="s">
        <v>1204</v>
      </c>
      <c r="D113" s="176" t="s">
        <v>1401</v>
      </c>
      <c r="E113" s="192" t="s">
        <v>1550</v>
      </c>
      <c r="F113" s="192" t="s">
        <v>1551</v>
      </c>
      <c r="G113" s="192" t="s">
        <v>1402</v>
      </c>
      <c r="H113" s="192" t="s">
        <v>1552</v>
      </c>
      <c r="I113" s="176" t="s">
        <v>1554</v>
      </c>
      <c r="J113" s="177">
        <v>4368205.6900000004</v>
      </c>
      <c r="K113" s="176"/>
      <c r="BM113" s="165" t="s">
        <v>1235</v>
      </c>
      <c r="CB113" s="225" t="s">
        <v>1337</v>
      </c>
    </row>
    <row r="114" spans="1:80" ht="32.25" customHeight="1" x14ac:dyDescent="0.25">
      <c r="A114" s="164"/>
      <c r="B114" s="176" t="s">
        <v>196</v>
      </c>
      <c r="C114" s="176" t="s">
        <v>1204</v>
      </c>
      <c r="D114" s="176" t="s">
        <v>1449</v>
      </c>
      <c r="E114" s="192" t="s">
        <v>1550</v>
      </c>
      <c r="F114" s="192" t="s">
        <v>1551</v>
      </c>
      <c r="G114" s="192" t="s">
        <v>1402</v>
      </c>
      <c r="H114" s="192" t="s">
        <v>1552</v>
      </c>
      <c r="I114" s="176" t="s">
        <v>1554</v>
      </c>
      <c r="J114" s="177">
        <v>67394100.010000005</v>
      </c>
      <c r="K114" s="176"/>
      <c r="BM114" s="165" t="s">
        <v>1299</v>
      </c>
      <c r="CB114" s="225" t="s">
        <v>1338</v>
      </c>
    </row>
    <row r="115" spans="1:80" ht="32.25" customHeight="1" x14ac:dyDescent="0.25">
      <c r="A115" s="164"/>
      <c r="B115" s="176" t="s">
        <v>196</v>
      </c>
      <c r="C115" s="176" t="s">
        <v>1204</v>
      </c>
      <c r="D115" s="176" t="s">
        <v>1416</v>
      </c>
      <c r="E115" s="192" t="s">
        <v>1550</v>
      </c>
      <c r="F115" s="192" t="s">
        <v>1551</v>
      </c>
      <c r="G115" s="192" t="s">
        <v>1402</v>
      </c>
      <c r="H115" s="192" t="s">
        <v>1552</v>
      </c>
      <c r="I115" s="176" t="s">
        <v>1554</v>
      </c>
      <c r="J115" s="177">
        <v>286795.48</v>
      </c>
      <c r="K115" s="176"/>
      <c r="BM115" s="165" t="s">
        <v>1207</v>
      </c>
      <c r="CB115" s="225" t="s">
        <v>1208</v>
      </c>
    </row>
    <row r="116" spans="1:80" ht="32.25" customHeight="1" x14ac:dyDescent="0.25">
      <c r="A116" s="164"/>
      <c r="B116" s="176" t="s">
        <v>40</v>
      </c>
      <c r="C116" s="176" t="s">
        <v>1204</v>
      </c>
      <c r="D116" s="176" t="s">
        <v>1397</v>
      </c>
      <c r="E116" s="192" t="s">
        <v>1550</v>
      </c>
      <c r="F116" s="192" t="s">
        <v>1551</v>
      </c>
      <c r="G116" s="192" t="s">
        <v>1400</v>
      </c>
      <c r="H116" s="192" t="s">
        <v>1552</v>
      </c>
      <c r="I116" s="176" t="s">
        <v>1560</v>
      </c>
      <c r="J116" s="177">
        <v>47.67</v>
      </c>
      <c r="K116" s="176"/>
      <c r="L116" s="225"/>
      <c r="M116" s="225"/>
      <c r="BM116" s="165" t="s">
        <v>1238</v>
      </c>
      <c r="CB116" s="225" t="s">
        <v>1339</v>
      </c>
    </row>
    <row r="117" spans="1:80" ht="32.25" customHeight="1" x14ac:dyDescent="0.25">
      <c r="A117" s="164"/>
      <c r="B117" s="176" t="s">
        <v>206</v>
      </c>
      <c r="C117" s="176" t="s">
        <v>1204</v>
      </c>
      <c r="D117" s="176" t="s">
        <v>1501</v>
      </c>
      <c r="E117" s="192" t="s">
        <v>1550</v>
      </c>
      <c r="F117" s="192" t="s">
        <v>1551</v>
      </c>
      <c r="G117" s="192" t="s">
        <v>1407</v>
      </c>
      <c r="H117" s="192" t="s">
        <v>1552</v>
      </c>
      <c r="I117" s="176" t="s">
        <v>1557</v>
      </c>
      <c r="J117" s="177">
        <v>520779</v>
      </c>
      <c r="K117" s="176"/>
      <c r="L117" s="225"/>
      <c r="M117" s="225"/>
      <c r="BM117" s="165" t="s">
        <v>1241</v>
      </c>
      <c r="CB117" s="225" t="s">
        <v>1340</v>
      </c>
    </row>
    <row r="118" spans="1:80" ht="32.25" customHeight="1" x14ac:dyDescent="0.25">
      <c r="A118" s="164"/>
      <c r="B118" s="176" t="s">
        <v>206</v>
      </c>
      <c r="C118" s="176" t="s">
        <v>1204</v>
      </c>
      <c r="D118" s="176" t="s">
        <v>1452</v>
      </c>
      <c r="E118" s="192" t="s">
        <v>1550</v>
      </c>
      <c r="F118" s="192" t="s">
        <v>1551</v>
      </c>
      <c r="G118" s="192" t="s">
        <v>1407</v>
      </c>
      <c r="H118" s="192" t="s">
        <v>1552</v>
      </c>
      <c r="I118" s="176" t="s">
        <v>1557</v>
      </c>
      <c r="J118" s="177">
        <v>2725316.81</v>
      </c>
      <c r="K118" s="176"/>
      <c r="L118" s="225"/>
      <c r="M118" s="225"/>
      <c r="BM118" s="165" t="s">
        <v>1244</v>
      </c>
      <c r="CB118" s="225" t="s">
        <v>1341</v>
      </c>
    </row>
    <row r="119" spans="1:80" ht="32.25" customHeight="1" x14ac:dyDescent="0.25">
      <c r="A119" s="164"/>
      <c r="B119" s="176" t="s">
        <v>206</v>
      </c>
      <c r="C119" s="176" t="s">
        <v>1204</v>
      </c>
      <c r="D119" s="176" t="s">
        <v>1513</v>
      </c>
      <c r="E119" s="192" t="s">
        <v>1550</v>
      </c>
      <c r="F119" s="192" t="s">
        <v>1551</v>
      </c>
      <c r="G119" s="192" t="s">
        <v>1407</v>
      </c>
      <c r="H119" s="192" t="s">
        <v>1552</v>
      </c>
      <c r="I119" s="176" t="s">
        <v>1557</v>
      </c>
      <c r="J119" s="177">
        <v>31977</v>
      </c>
      <c r="K119" s="176"/>
      <c r="L119" s="225"/>
      <c r="M119" s="225"/>
      <c r="BM119" s="165" t="s">
        <v>1247</v>
      </c>
      <c r="CB119" s="225" t="s">
        <v>1342</v>
      </c>
    </row>
    <row r="120" spans="1:80" ht="32.25" customHeight="1" x14ac:dyDescent="0.25">
      <c r="A120" s="164"/>
      <c r="B120" s="176" t="s">
        <v>206</v>
      </c>
      <c r="C120" s="176" t="s">
        <v>1204</v>
      </c>
      <c r="D120" s="176" t="s">
        <v>1453</v>
      </c>
      <c r="E120" s="192" t="s">
        <v>1550</v>
      </c>
      <c r="F120" s="192" t="s">
        <v>1551</v>
      </c>
      <c r="G120" s="192" t="s">
        <v>1407</v>
      </c>
      <c r="H120" s="192" t="s">
        <v>1552</v>
      </c>
      <c r="I120" s="176" t="s">
        <v>1557</v>
      </c>
      <c r="J120" s="177">
        <v>294655.99</v>
      </c>
      <c r="K120" s="176"/>
      <c r="BM120" s="165" t="s">
        <v>1250</v>
      </c>
      <c r="CB120" s="225" t="s">
        <v>1343</v>
      </c>
    </row>
    <row r="121" spans="1:80" ht="32.25" customHeight="1" x14ac:dyDescent="0.25">
      <c r="A121" s="164"/>
      <c r="B121" s="176" t="s">
        <v>206</v>
      </c>
      <c r="C121" s="176" t="s">
        <v>1204</v>
      </c>
      <c r="D121" s="176" t="s">
        <v>1511</v>
      </c>
      <c r="E121" s="192" t="s">
        <v>1550</v>
      </c>
      <c r="F121" s="192" t="s">
        <v>1551</v>
      </c>
      <c r="G121" s="192" t="s">
        <v>1407</v>
      </c>
      <c r="H121" s="192" t="s">
        <v>1552</v>
      </c>
      <c r="I121" s="176" t="s">
        <v>1557</v>
      </c>
      <c r="J121" s="177">
        <v>52080</v>
      </c>
      <c r="K121" s="176"/>
      <c r="BM121" s="165" t="s">
        <v>1253</v>
      </c>
      <c r="CB121" s="225" t="s">
        <v>1344</v>
      </c>
    </row>
    <row r="122" spans="1:80" ht="32.25" customHeight="1" x14ac:dyDescent="0.25">
      <c r="A122" s="164"/>
      <c r="B122" s="176" t="s">
        <v>961</v>
      </c>
      <c r="C122" s="176" t="s">
        <v>1204</v>
      </c>
      <c r="D122" s="176" t="s">
        <v>1397</v>
      </c>
      <c r="E122" s="192" t="s">
        <v>1563</v>
      </c>
      <c r="F122" s="192" t="s">
        <v>1551</v>
      </c>
      <c r="G122" s="192" t="s">
        <v>1400</v>
      </c>
      <c r="H122" s="192" t="s">
        <v>1552</v>
      </c>
      <c r="I122" s="176" t="s">
        <v>1557</v>
      </c>
      <c r="J122" s="177">
        <v>30000</v>
      </c>
      <c r="K122" s="176"/>
      <c r="BM122" s="165" t="s">
        <v>1256</v>
      </c>
      <c r="CB122" s="225" t="s">
        <v>1345</v>
      </c>
    </row>
    <row r="123" spans="1:80" ht="32.25" customHeight="1" x14ac:dyDescent="0.25">
      <c r="A123" s="164"/>
      <c r="B123" s="176"/>
      <c r="C123" s="176" t="s">
        <v>1204</v>
      </c>
      <c r="D123" s="176" t="s">
        <v>1397</v>
      </c>
      <c r="E123" s="192" t="s">
        <v>1550</v>
      </c>
      <c r="F123" s="192" t="s">
        <v>1551</v>
      </c>
      <c r="G123" s="192" t="s">
        <v>1400</v>
      </c>
      <c r="H123" s="192" t="s">
        <v>1552</v>
      </c>
      <c r="I123" s="176" t="s">
        <v>1558</v>
      </c>
      <c r="J123" s="177">
        <v>-9</v>
      </c>
      <c r="K123" s="176"/>
      <c r="L123" s="225"/>
      <c r="M123" s="225"/>
      <c r="BM123" s="165" t="s">
        <v>1259</v>
      </c>
      <c r="CB123" s="225" t="s">
        <v>1346</v>
      </c>
    </row>
    <row r="124" spans="1:80" ht="32.25" customHeight="1" x14ac:dyDescent="0.25">
      <c r="A124" s="164"/>
      <c r="B124" s="176" t="s">
        <v>281</v>
      </c>
      <c r="C124" s="176" t="s">
        <v>1204</v>
      </c>
      <c r="D124" s="176" t="s">
        <v>1397</v>
      </c>
      <c r="E124" s="192" t="s">
        <v>1550</v>
      </c>
      <c r="F124" s="192" t="s">
        <v>1551</v>
      </c>
      <c r="G124" s="192" t="s">
        <v>1400</v>
      </c>
      <c r="H124" s="192" t="s">
        <v>1552</v>
      </c>
      <c r="I124" s="176" t="s">
        <v>1559</v>
      </c>
      <c r="J124" s="177">
        <v>4455.6000000000004</v>
      </c>
      <c r="K124" s="176"/>
      <c r="L124" s="225"/>
      <c r="M124" s="225"/>
      <c r="BM124" s="165" t="s">
        <v>1262</v>
      </c>
      <c r="CB124" s="225" t="s">
        <v>1347</v>
      </c>
    </row>
    <row r="125" spans="1:80" ht="32.25" customHeight="1" x14ac:dyDescent="0.25">
      <c r="A125" s="164"/>
      <c r="B125" s="176" t="s">
        <v>196</v>
      </c>
      <c r="C125" s="176" t="s">
        <v>1374</v>
      </c>
      <c r="D125" s="176" t="s">
        <v>1401</v>
      </c>
      <c r="E125" s="192" t="s">
        <v>1550</v>
      </c>
      <c r="F125" s="192" t="s">
        <v>1551</v>
      </c>
      <c r="G125" s="192" t="s">
        <v>1402</v>
      </c>
      <c r="H125" s="192" t="s">
        <v>1552</v>
      </c>
      <c r="I125" s="176" t="s">
        <v>1554</v>
      </c>
      <c r="J125" s="177">
        <v>55212648.700000003</v>
      </c>
      <c r="K125" s="176"/>
      <c r="L125" s="225"/>
      <c r="M125" s="225"/>
      <c r="BM125" s="165" t="s">
        <v>1265</v>
      </c>
      <c r="CB125" s="225" t="s">
        <v>1348</v>
      </c>
    </row>
    <row r="126" spans="1:80" ht="32.25" customHeight="1" x14ac:dyDescent="0.25">
      <c r="A126" s="164"/>
      <c r="B126" s="176" t="s">
        <v>196</v>
      </c>
      <c r="C126" s="176" t="s">
        <v>1374</v>
      </c>
      <c r="D126" s="176" t="s">
        <v>1449</v>
      </c>
      <c r="E126" s="192" t="s">
        <v>1550</v>
      </c>
      <c r="F126" s="192" t="s">
        <v>1551</v>
      </c>
      <c r="G126" s="192" t="s">
        <v>1402</v>
      </c>
      <c r="H126" s="192" t="s">
        <v>1552</v>
      </c>
      <c r="I126" s="176" t="s">
        <v>1554</v>
      </c>
      <c r="J126" s="177">
        <v>295059001.76999998</v>
      </c>
      <c r="K126" s="176"/>
      <c r="L126" s="225"/>
      <c r="M126" s="225"/>
      <c r="BM126" s="165" t="s">
        <v>1229</v>
      </c>
      <c r="CB126" s="225" t="s">
        <v>1349</v>
      </c>
    </row>
    <row r="127" spans="1:80" ht="32.25" customHeight="1" x14ac:dyDescent="0.25">
      <c r="A127" s="164"/>
      <c r="B127" s="176" t="s">
        <v>196</v>
      </c>
      <c r="C127" s="176" t="s">
        <v>1374</v>
      </c>
      <c r="D127" s="176" t="s">
        <v>1416</v>
      </c>
      <c r="E127" s="192" t="s">
        <v>1550</v>
      </c>
      <c r="F127" s="192" t="s">
        <v>1551</v>
      </c>
      <c r="G127" s="192" t="s">
        <v>1402</v>
      </c>
      <c r="H127" s="192" t="s">
        <v>1552</v>
      </c>
      <c r="I127" s="176" t="s">
        <v>1554</v>
      </c>
      <c r="J127" s="177">
        <v>1347918</v>
      </c>
      <c r="K127" s="176"/>
      <c r="L127" s="225"/>
      <c r="M127" s="225"/>
      <c r="BM127" s="165" t="s">
        <v>1302</v>
      </c>
      <c r="CB127" s="225" t="s">
        <v>1350</v>
      </c>
    </row>
    <row r="128" spans="1:80" ht="32.25" customHeight="1" x14ac:dyDescent="0.25">
      <c r="A128" s="164"/>
      <c r="B128" s="176" t="s">
        <v>967</v>
      </c>
      <c r="C128" s="176" t="s">
        <v>1374</v>
      </c>
      <c r="D128" s="176" t="s">
        <v>1397</v>
      </c>
      <c r="E128" s="192" t="s">
        <v>1555</v>
      </c>
      <c r="F128" s="192" t="s">
        <v>1551</v>
      </c>
      <c r="G128" s="192" t="s">
        <v>1400</v>
      </c>
      <c r="H128" s="192" t="s">
        <v>1552</v>
      </c>
      <c r="I128" s="176" t="s">
        <v>1554</v>
      </c>
      <c r="J128" s="177">
        <v>7540539.0099999998</v>
      </c>
      <c r="K128" s="176"/>
      <c r="L128" s="225"/>
      <c r="M128" s="225"/>
      <c r="BM128" s="165" t="s">
        <v>1270</v>
      </c>
      <c r="CB128" s="225" t="s">
        <v>1351</v>
      </c>
    </row>
    <row r="129" spans="1:80" ht="32.25" customHeight="1" x14ac:dyDescent="0.25">
      <c r="A129" s="164"/>
      <c r="B129" s="176" t="s">
        <v>971</v>
      </c>
      <c r="C129" s="176" t="s">
        <v>1374</v>
      </c>
      <c r="D129" s="176" t="s">
        <v>1397</v>
      </c>
      <c r="E129" s="192" t="s">
        <v>1556</v>
      </c>
      <c r="F129" s="192" t="s">
        <v>1551</v>
      </c>
      <c r="G129" s="192" t="s">
        <v>1400</v>
      </c>
      <c r="H129" s="192" t="s">
        <v>1552</v>
      </c>
      <c r="I129" s="176" t="s">
        <v>1554</v>
      </c>
      <c r="J129" s="177">
        <v>18536.66</v>
      </c>
      <c r="K129" s="176"/>
      <c r="BM129" s="165" t="s">
        <v>1275</v>
      </c>
      <c r="CB129" s="225" t="s">
        <v>1352</v>
      </c>
    </row>
    <row r="130" spans="1:80" ht="32.25" customHeight="1" x14ac:dyDescent="0.25">
      <c r="A130" s="164"/>
      <c r="B130" s="176" t="s">
        <v>40</v>
      </c>
      <c r="C130" s="176" t="s">
        <v>1374</v>
      </c>
      <c r="D130" s="176" t="s">
        <v>1397</v>
      </c>
      <c r="E130" s="192" t="s">
        <v>1550</v>
      </c>
      <c r="F130" s="192" t="s">
        <v>1551</v>
      </c>
      <c r="G130" s="192" t="s">
        <v>1400</v>
      </c>
      <c r="H130" s="192" t="s">
        <v>1552</v>
      </c>
      <c r="I130" s="176" t="s">
        <v>1560</v>
      </c>
      <c r="J130" s="177">
        <v>45811.5</v>
      </c>
      <c r="K130" s="176"/>
      <c r="BM130" s="165" t="s">
        <v>1278</v>
      </c>
      <c r="CB130" s="225" t="s">
        <v>1353</v>
      </c>
    </row>
    <row r="131" spans="1:80" ht="32.25" customHeight="1" x14ac:dyDescent="0.25">
      <c r="A131" s="164"/>
      <c r="B131" s="176" t="s">
        <v>206</v>
      </c>
      <c r="C131" s="176" t="s">
        <v>1374</v>
      </c>
      <c r="D131" s="176" t="s">
        <v>1458</v>
      </c>
      <c r="E131" s="192" t="s">
        <v>1550</v>
      </c>
      <c r="F131" s="192" t="s">
        <v>1551</v>
      </c>
      <c r="G131" s="192" t="s">
        <v>1407</v>
      </c>
      <c r="H131" s="192" t="s">
        <v>1552</v>
      </c>
      <c r="I131" s="176" t="s">
        <v>1557</v>
      </c>
      <c r="J131" s="177">
        <v>132000</v>
      </c>
      <c r="K131" s="176"/>
      <c r="BM131" s="165" t="s">
        <v>1281</v>
      </c>
      <c r="CB131" s="225" t="s">
        <v>1354</v>
      </c>
    </row>
    <row r="132" spans="1:80" ht="32.25" customHeight="1" x14ac:dyDescent="0.25">
      <c r="A132" s="164"/>
      <c r="B132" s="176" t="s">
        <v>206</v>
      </c>
      <c r="C132" s="176" t="s">
        <v>1374</v>
      </c>
      <c r="D132" s="176" t="s">
        <v>1455</v>
      </c>
      <c r="E132" s="192" t="s">
        <v>1550</v>
      </c>
      <c r="F132" s="192" t="s">
        <v>1551</v>
      </c>
      <c r="G132" s="192" t="s">
        <v>1407</v>
      </c>
      <c r="H132" s="192" t="s">
        <v>1552</v>
      </c>
      <c r="I132" s="176" t="s">
        <v>1557</v>
      </c>
      <c r="J132" s="177">
        <v>80000</v>
      </c>
      <c r="K132" s="176"/>
      <c r="L132" s="225"/>
      <c r="M132" s="225"/>
      <c r="BM132" s="165" t="s">
        <v>1218</v>
      </c>
      <c r="CB132" s="225" t="s">
        <v>1355</v>
      </c>
    </row>
    <row r="133" spans="1:80" ht="32.25" customHeight="1" x14ac:dyDescent="0.25">
      <c r="A133" s="164"/>
      <c r="B133" s="176" t="s">
        <v>206</v>
      </c>
      <c r="C133" s="176" t="s">
        <v>1374</v>
      </c>
      <c r="D133" s="176" t="s">
        <v>1452</v>
      </c>
      <c r="E133" s="192" t="s">
        <v>1550</v>
      </c>
      <c r="F133" s="192" t="s">
        <v>1551</v>
      </c>
      <c r="G133" s="192" t="s">
        <v>1407</v>
      </c>
      <c r="H133" s="192" t="s">
        <v>1552</v>
      </c>
      <c r="I133" s="176" t="s">
        <v>1557</v>
      </c>
      <c r="J133" s="177">
        <v>10486125.26</v>
      </c>
      <c r="K133" s="176"/>
      <c r="L133" s="225"/>
      <c r="M133" s="225"/>
      <c r="BM133" s="165" t="s">
        <v>1296</v>
      </c>
      <c r="CB133" s="225" t="s">
        <v>1356</v>
      </c>
    </row>
    <row r="134" spans="1:80" ht="32.25" customHeight="1" x14ac:dyDescent="0.25">
      <c r="A134" s="164"/>
      <c r="B134" s="176" t="s">
        <v>206</v>
      </c>
      <c r="C134" s="176" t="s">
        <v>1374</v>
      </c>
      <c r="D134" s="176" t="s">
        <v>1513</v>
      </c>
      <c r="E134" s="192" t="s">
        <v>1550</v>
      </c>
      <c r="F134" s="192" t="s">
        <v>1551</v>
      </c>
      <c r="G134" s="192" t="s">
        <v>1407</v>
      </c>
      <c r="H134" s="192" t="s">
        <v>1552</v>
      </c>
      <c r="I134" s="176" t="s">
        <v>1557</v>
      </c>
      <c r="J134" s="177">
        <v>26495</v>
      </c>
      <c r="K134" s="176"/>
      <c r="L134" s="225"/>
      <c r="M134" s="225"/>
      <c r="BM134" s="165" t="s">
        <v>1221</v>
      </c>
      <c r="CB134" s="225" t="s">
        <v>1357</v>
      </c>
    </row>
    <row r="135" spans="1:80" ht="32.25" customHeight="1" x14ac:dyDescent="0.25">
      <c r="A135" s="164"/>
      <c r="B135" s="176" t="s">
        <v>206</v>
      </c>
      <c r="C135" s="176" t="s">
        <v>1374</v>
      </c>
      <c r="D135" s="176" t="s">
        <v>1453</v>
      </c>
      <c r="E135" s="192" t="s">
        <v>1550</v>
      </c>
      <c r="F135" s="192" t="s">
        <v>1551</v>
      </c>
      <c r="G135" s="192" t="s">
        <v>1407</v>
      </c>
      <c r="H135" s="192" t="s">
        <v>1552</v>
      </c>
      <c r="I135" s="176" t="s">
        <v>1557</v>
      </c>
      <c r="J135" s="177">
        <v>570868.52</v>
      </c>
      <c r="K135" s="176"/>
      <c r="L135" s="225"/>
      <c r="M135" s="225"/>
      <c r="BM135" s="165" t="s">
        <v>1164</v>
      </c>
      <c r="CB135" s="225" t="s">
        <v>1358</v>
      </c>
    </row>
    <row r="136" spans="1:80" ht="32.25" customHeight="1" x14ac:dyDescent="0.25">
      <c r="A136" s="164"/>
      <c r="B136" s="176" t="s">
        <v>206</v>
      </c>
      <c r="C136" s="176" t="s">
        <v>1374</v>
      </c>
      <c r="D136" s="176" t="s">
        <v>1439</v>
      </c>
      <c r="E136" s="192" t="s">
        <v>1550</v>
      </c>
      <c r="F136" s="192" t="s">
        <v>1551</v>
      </c>
      <c r="G136" s="192" t="s">
        <v>1407</v>
      </c>
      <c r="H136" s="192" t="s">
        <v>1552</v>
      </c>
      <c r="I136" s="176" t="s">
        <v>1557</v>
      </c>
      <c r="J136" s="177">
        <v>37500</v>
      </c>
      <c r="K136" s="176"/>
      <c r="L136" s="225"/>
      <c r="M136" s="225"/>
      <c r="BM136" s="165" t="s">
        <v>1212</v>
      </c>
      <c r="CB136" s="225" t="s">
        <v>1359</v>
      </c>
    </row>
    <row r="137" spans="1:80" ht="32.25" customHeight="1" x14ac:dyDescent="0.25">
      <c r="A137" s="164"/>
      <c r="B137" s="176" t="s">
        <v>206</v>
      </c>
      <c r="C137" s="176" t="s">
        <v>1374</v>
      </c>
      <c r="D137" s="176" t="s">
        <v>1511</v>
      </c>
      <c r="E137" s="192" t="s">
        <v>1550</v>
      </c>
      <c r="F137" s="192" t="s">
        <v>1551</v>
      </c>
      <c r="G137" s="192" t="s">
        <v>1407</v>
      </c>
      <c r="H137" s="192" t="s">
        <v>1552</v>
      </c>
      <c r="I137" s="176" t="s">
        <v>1557</v>
      </c>
      <c r="J137" s="177">
        <v>52080</v>
      </c>
      <c r="K137" s="176"/>
      <c r="L137" s="225"/>
      <c r="M137" s="225"/>
      <c r="BM137" s="165" t="s">
        <v>1215</v>
      </c>
      <c r="CB137" s="225" t="s">
        <v>1360</v>
      </c>
    </row>
    <row r="138" spans="1:80" ht="32.25" customHeight="1" x14ac:dyDescent="0.25">
      <c r="A138" s="164"/>
      <c r="B138" s="176" t="s">
        <v>961</v>
      </c>
      <c r="C138" s="176" t="s">
        <v>1374</v>
      </c>
      <c r="D138" s="176" t="s">
        <v>1397</v>
      </c>
      <c r="E138" s="192" t="s">
        <v>1563</v>
      </c>
      <c r="F138" s="192" t="s">
        <v>1551</v>
      </c>
      <c r="G138" s="192" t="s">
        <v>1400</v>
      </c>
      <c r="H138" s="192" t="s">
        <v>1552</v>
      </c>
      <c r="I138" s="176" t="s">
        <v>1557</v>
      </c>
      <c r="J138" s="177">
        <v>200000</v>
      </c>
      <c r="K138" s="176"/>
      <c r="L138" s="225"/>
      <c r="M138" s="225"/>
      <c r="BM138" s="165" t="s">
        <v>1209</v>
      </c>
      <c r="CB138" s="225" t="s">
        <v>1211</v>
      </c>
    </row>
    <row r="139" spans="1:80" ht="32.25" customHeight="1" x14ac:dyDescent="0.25">
      <c r="A139" s="164"/>
      <c r="B139" s="176" t="s">
        <v>196</v>
      </c>
      <c r="C139" s="176" t="s">
        <v>1208</v>
      </c>
      <c r="D139" s="176" t="s">
        <v>1401</v>
      </c>
      <c r="E139" s="192" t="s">
        <v>1550</v>
      </c>
      <c r="F139" s="192" t="s">
        <v>1551</v>
      </c>
      <c r="G139" s="192" t="s">
        <v>1402</v>
      </c>
      <c r="H139" s="192" t="s">
        <v>1552</v>
      </c>
      <c r="I139" s="176" t="s">
        <v>1554</v>
      </c>
      <c r="J139" s="177">
        <v>28074075.289999999</v>
      </c>
      <c r="K139" s="176"/>
      <c r="L139" s="225"/>
      <c r="M139" s="225"/>
      <c r="BM139" s="165" t="s">
        <v>1205</v>
      </c>
      <c r="CB139" s="225" t="s">
        <v>1206</v>
      </c>
    </row>
    <row r="140" spans="1:80" ht="32.25" customHeight="1" x14ac:dyDescent="0.25">
      <c r="A140" s="164"/>
      <c r="B140" s="176" t="s">
        <v>196</v>
      </c>
      <c r="C140" s="176" t="s">
        <v>1208</v>
      </c>
      <c r="D140" s="176" t="s">
        <v>1449</v>
      </c>
      <c r="E140" s="192" t="s">
        <v>1550</v>
      </c>
      <c r="F140" s="192" t="s">
        <v>1551</v>
      </c>
      <c r="G140" s="192" t="s">
        <v>1402</v>
      </c>
      <c r="H140" s="192" t="s">
        <v>1552</v>
      </c>
      <c r="I140" s="176" t="s">
        <v>1554</v>
      </c>
      <c r="J140" s="177">
        <v>344714425.73000002</v>
      </c>
      <c r="K140" s="176"/>
      <c r="L140" s="225"/>
      <c r="M140" s="225"/>
      <c r="BM140" s="165" t="s">
        <v>1226</v>
      </c>
      <c r="CB140" s="225" t="s">
        <v>1228</v>
      </c>
    </row>
    <row r="141" spans="1:80" ht="32.25" customHeight="1" x14ac:dyDescent="0.25">
      <c r="A141" s="164"/>
      <c r="B141" s="176" t="s">
        <v>196</v>
      </c>
      <c r="C141" s="176" t="s">
        <v>1208</v>
      </c>
      <c r="D141" s="176" t="s">
        <v>1416</v>
      </c>
      <c r="E141" s="192" t="s">
        <v>1550</v>
      </c>
      <c r="F141" s="192" t="s">
        <v>1551</v>
      </c>
      <c r="G141" s="192" t="s">
        <v>1402</v>
      </c>
      <c r="H141" s="192" t="s">
        <v>1552</v>
      </c>
      <c r="I141" s="176" t="s">
        <v>1554</v>
      </c>
      <c r="J141" s="177">
        <v>1347918</v>
      </c>
      <c r="K141" s="176"/>
      <c r="L141" s="225"/>
      <c r="M141" s="225"/>
      <c r="BM141" s="165" t="s">
        <v>1200</v>
      </c>
      <c r="CB141" s="225" t="s">
        <v>1361</v>
      </c>
    </row>
    <row r="142" spans="1:80" ht="32.25" customHeight="1" x14ac:dyDescent="0.25">
      <c r="A142" s="164"/>
      <c r="B142" s="176" t="s">
        <v>967</v>
      </c>
      <c r="C142" s="176" t="s">
        <v>1208</v>
      </c>
      <c r="D142" s="176" t="s">
        <v>1397</v>
      </c>
      <c r="E142" s="192" t="s">
        <v>1555</v>
      </c>
      <c r="F142" s="192" t="s">
        <v>1551</v>
      </c>
      <c r="G142" s="192" t="s">
        <v>1400</v>
      </c>
      <c r="H142" s="192" t="s">
        <v>1552</v>
      </c>
      <c r="I142" s="176" t="s">
        <v>1554</v>
      </c>
      <c r="J142" s="177">
        <v>2686782.9</v>
      </c>
      <c r="K142" s="176"/>
      <c r="BM142" s="165" t="s">
        <v>1191</v>
      </c>
      <c r="CB142" s="225" t="s">
        <v>1362</v>
      </c>
    </row>
    <row r="143" spans="1:80" ht="32.25" customHeight="1" x14ac:dyDescent="0.25">
      <c r="A143" s="164"/>
      <c r="B143" s="176" t="s">
        <v>971</v>
      </c>
      <c r="C143" s="176" t="s">
        <v>1208</v>
      </c>
      <c r="D143" s="176" t="s">
        <v>1397</v>
      </c>
      <c r="E143" s="192" t="s">
        <v>1556</v>
      </c>
      <c r="F143" s="192" t="s">
        <v>1551</v>
      </c>
      <c r="G143" s="192" t="s">
        <v>1400</v>
      </c>
      <c r="H143" s="192" t="s">
        <v>1552</v>
      </c>
      <c r="I143" s="176" t="s">
        <v>1554</v>
      </c>
      <c r="J143" s="177">
        <v>72908.06</v>
      </c>
      <c r="K143" s="176"/>
      <c r="BM143" s="165" t="s">
        <v>1177</v>
      </c>
      <c r="CB143" s="225" t="s">
        <v>1183</v>
      </c>
    </row>
    <row r="144" spans="1:80" ht="32.25" customHeight="1" x14ac:dyDescent="0.25">
      <c r="A144" s="164"/>
      <c r="B144" s="176" t="s">
        <v>206</v>
      </c>
      <c r="C144" s="176" t="s">
        <v>1208</v>
      </c>
      <c r="D144" s="176" t="s">
        <v>1458</v>
      </c>
      <c r="E144" s="192" t="s">
        <v>1550</v>
      </c>
      <c r="F144" s="192" t="s">
        <v>1551</v>
      </c>
      <c r="G144" s="192" t="s">
        <v>1407</v>
      </c>
      <c r="H144" s="192" t="s">
        <v>1552</v>
      </c>
      <c r="I144" s="176" t="s">
        <v>1557</v>
      </c>
      <c r="J144" s="177">
        <v>173722.62</v>
      </c>
      <c r="K144" s="176"/>
      <c r="BM144" s="165" t="s">
        <v>1184</v>
      </c>
      <c r="CB144" s="225" t="s">
        <v>1186</v>
      </c>
    </row>
    <row r="145" spans="1:80" ht="32.25" customHeight="1" x14ac:dyDescent="0.25">
      <c r="A145" s="164"/>
      <c r="B145" s="176" t="s">
        <v>206</v>
      </c>
      <c r="C145" s="176" t="s">
        <v>1208</v>
      </c>
      <c r="D145" s="176" t="s">
        <v>1452</v>
      </c>
      <c r="E145" s="192" t="s">
        <v>1550</v>
      </c>
      <c r="F145" s="192" t="s">
        <v>1551</v>
      </c>
      <c r="G145" s="192" t="s">
        <v>1407</v>
      </c>
      <c r="H145" s="192" t="s">
        <v>1552</v>
      </c>
      <c r="I145" s="176" t="s">
        <v>1557</v>
      </c>
      <c r="J145" s="177">
        <v>14735171.01</v>
      </c>
      <c r="K145" s="176"/>
      <c r="L145" s="225"/>
      <c r="M145" s="225"/>
      <c r="BM145" s="165" t="s">
        <v>1187</v>
      </c>
      <c r="CB145" s="225" t="s">
        <v>1363</v>
      </c>
    </row>
    <row r="146" spans="1:80" ht="32.25" customHeight="1" x14ac:dyDescent="0.25">
      <c r="A146" s="164"/>
      <c r="B146" s="176" t="s">
        <v>206</v>
      </c>
      <c r="C146" s="176" t="s">
        <v>1208</v>
      </c>
      <c r="D146" s="176" t="s">
        <v>1453</v>
      </c>
      <c r="E146" s="192" t="s">
        <v>1550</v>
      </c>
      <c r="F146" s="192" t="s">
        <v>1551</v>
      </c>
      <c r="G146" s="192" t="s">
        <v>1407</v>
      </c>
      <c r="H146" s="192" t="s">
        <v>1552</v>
      </c>
      <c r="I146" s="176" t="s">
        <v>1557</v>
      </c>
      <c r="J146" s="177">
        <v>580832.32999999996</v>
      </c>
      <c r="K146" s="176"/>
      <c r="L146" s="225"/>
      <c r="M146" s="225"/>
      <c r="BM146" s="165" t="s">
        <v>1637</v>
      </c>
      <c r="CB146" s="232" t="s">
        <v>1373</v>
      </c>
    </row>
    <row r="147" spans="1:80" ht="32.25" customHeight="1" x14ac:dyDescent="0.25">
      <c r="A147" s="164"/>
      <c r="B147" s="176" t="s">
        <v>206</v>
      </c>
      <c r="C147" s="176" t="s">
        <v>1208</v>
      </c>
      <c r="D147" s="176" t="s">
        <v>1439</v>
      </c>
      <c r="E147" s="192" t="s">
        <v>1550</v>
      </c>
      <c r="F147" s="192" t="s">
        <v>1551</v>
      </c>
      <c r="G147" s="192" t="s">
        <v>1407</v>
      </c>
      <c r="H147" s="192" t="s">
        <v>1552</v>
      </c>
      <c r="I147" s="176" t="s">
        <v>1557</v>
      </c>
      <c r="J147" s="177">
        <v>30000</v>
      </c>
      <c r="K147" s="176"/>
      <c r="L147" s="225"/>
      <c r="M147" s="225"/>
      <c r="BM147" s="165" t="s">
        <v>1314</v>
      </c>
      <c r="CB147" s="232" t="s">
        <v>1316</v>
      </c>
    </row>
    <row r="148" spans="1:80" ht="32.25" customHeight="1" x14ac:dyDescent="0.25">
      <c r="B148" s="176" t="s">
        <v>206</v>
      </c>
      <c r="C148" s="176" t="s">
        <v>1208</v>
      </c>
      <c r="D148" s="176" t="s">
        <v>1511</v>
      </c>
      <c r="E148" s="192" t="s">
        <v>1550</v>
      </c>
      <c r="F148" s="192" t="s">
        <v>1551</v>
      </c>
      <c r="G148" s="192" t="s">
        <v>1407</v>
      </c>
      <c r="H148" s="192" t="s">
        <v>1552</v>
      </c>
      <c r="I148" s="176" t="s">
        <v>1557</v>
      </c>
      <c r="J148" s="177">
        <v>50652.77</v>
      </c>
      <c r="K148" s="176"/>
      <c r="L148" s="225"/>
      <c r="M148" s="225"/>
      <c r="BM148" s="225" t="s">
        <v>1309</v>
      </c>
      <c r="CB148" s="225" t="s">
        <v>1313</v>
      </c>
    </row>
    <row r="149" spans="1:80" ht="32.25" customHeight="1" x14ac:dyDescent="0.25">
      <c r="B149" s="176" t="s">
        <v>961</v>
      </c>
      <c r="C149" s="176" t="s">
        <v>1208</v>
      </c>
      <c r="D149" s="176" t="s">
        <v>1397</v>
      </c>
      <c r="E149" s="192" t="s">
        <v>1563</v>
      </c>
      <c r="F149" s="192" t="s">
        <v>1551</v>
      </c>
      <c r="G149" s="192" t="s">
        <v>1400</v>
      </c>
      <c r="H149" s="192" t="s">
        <v>1552</v>
      </c>
      <c r="I149" s="176" t="s">
        <v>1557</v>
      </c>
      <c r="J149" s="177">
        <v>50000</v>
      </c>
      <c r="K149" s="176"/>
      <c r="L149" s="225"/>
      <c r="M149" s="225"/>
    </row>
    <row r="150" spans="1:80" ht="32.25" customHeight="1" x14ac:dyDescent="0.25">
      <c r="B150" s="176"/>
      <c r="C150" s="176" t="s">
        <v>1208</v>
      </c>
      <c r="D150" s="176" t="s">
        <v>1401</v>
      </c>
      <c r="E150" s="192" t="s">
        <v>1550</v>
      </c>
      <c r="F150" s="192" t="s">
        <v>1551</v>
      </c>
      <c r="G150" s="192" t="s">
        <v>1402</v>
      </c>
      <c r="H150" s="192" t="s">
        <v>1552</v>
      </c>
      <c r="I150" s="176" t="s">
        <v>1636</v>
      </c>
      <c r="J150" s="177">
        <v>175921.96</v>
      </c>
      <c r="K150" s="176"/>
      <c r="L150" s="225"/>
      <c r="M150" s="225"/>
    </row>
    <row r="151" spans="1:80" ht="32.25" customHeight="1" x14ac:dyDescent="0.25">
      <c r="B151" s="176" t="s">
        <v>972</v>
      </c>
      <c r="C151" s="176" t="s">
        <v>1375</v>
      </c>
      <c r="D151" s="176" t="s">
        <v>1397</v>
      </c>
      <c r="E151" s="192" t="s">
        <v>1550</v>
      </c>
      <c r="F151" s="192" t="s">
        <v>1551</v>
      </c>
      <c r="G151" s="192" t="s">
        <v>1400</v>
      </c>
      <c r="H151" s="192" t="s">
        <v>1552</v>
      </c>
      <c r="I151" s="176" t="s">
        <v>1554</v>
      </c>
      <c r="J151" s="177">
        <v>26855</v>
      </c>
      <c r="K151" s="176"/>
      <c r="L151" s="225"/>
      <c r="M151" s="225"/>
    </row>
    <row r="152" spans="1:80" ht="32.25" customHeight="1" x14ac:dyDescent="0.25">
      <c r="B152" s="176" t="s">
        <v>196</v>
      </c>
      <c r="C152" s="176" t="s">
        <v>1375</v>
      </c>
      <c r="D152" s="176" t="s">
        <v>1401</v>
      </c>
      <c r="E152" s="192" t="s">
        <v>1550</v>
      </c>
      <c r="F152" s="192" t="s">
        <v>1551</v>
      </c>
      <c r="G152" s="192" t="s">
        <v>1402</v>
      </c>
      <c r="H152" s="192" t="s">
        <v>1552</v>
      </c>
      <c r="I152" s="176" t="s">
        <v>1554</v>
      </c>
      <c r="J152" s="177">
        <v>37236853.289999999</v>
      </c>
      <c r="K152" s="176"/>
      <c r="L152" s="225"/>
      <c r="M152" s="225"/>
    </row>
    <row r="153" spans="1:80" ht="32.25" customHeight="1" x14ac:dyDescent="0.25">
      <c r="B153" s="176" t="s">
        <v>196</v>
      </c>
      <c r="C153" s="176" t="s">
        <v>1375</v>
      </c>
      <c r="D153" s="176" t="s">
        <v>1449</v>
      </c>
      <c r="E153" s="192" t="s">
        <v>1550</v>
      </c>
      <c r="F153" s="192" t="s">
        <v>1551</v>
      </c>
      <c r="G153" s="192" t="s">
        <v>1402</v>
      </c>
      <c r="H153" s="192" t="s">
        <v>1552</v>
      </c>
      <c r="I153" s="176" t="s">
        <v>1554</v>
      </c>
      <c r="J153" s="177">
        <v>264601487.72</v>
      </c>
      <c r="K153" s="176"/>
      <c r="L153" s="225"/>
      <c r="M153" s="225"/>
    </row>
    <row r="154" spans="1:80" ht="32.25" customHeight="1" x14ac:dyDescent="0.25">
      <c r="B154" s="176" t="s">
        <v>196</v>
      </c>
      <c r="C154" s="176" t="s">
        <v>1375</v>
      </c>
      <c r="D154" s="176" t="s">
        <v>1416</v>
      </c>
      <c r="E154" s="192" t="s">
        <v>1550</v>
      </c>
      <c r="F154" s="192" t="s">
        <v>1551</v>
      </c>
      <c r="G154" s="192" t="s">
        <v>1402</v>
      </c>
      <c r="H154" s="192" t="s">
        <v>1552</v>
      </c>
      <c r="I154" s="176" t="s">
        <v>1554</v>
      </c>
      <c r="J154" s="177">
        <v>1291927.56</v>
      </c>
      <c r="K154" s="176"/>
      <c r="L154" s="225"/>
      <c r="M154" s="225"/>
    </row>
    <row r="155" spans="1:80" ht="32.25" customHeight="1" x14ac:dyDescent="0.25">
      <c r="B155" s="176" t="s">
        <v>967</v>
      </c>
      <c r="C155" s="176" t="s">
        <v>1375</v>
      </c>
      <c r="D155" s="176" t="s">
        <v>1397</v>
      </c>
      <c r="E155" s="192" t="s">
        <v>1555</v>
      </c>
      <c r="F155" s="192" t="s">
        <v>1551</v>
      </c>
      <c r="G155" s="192" t="s">
        <v>1400</v>
      </c>
      <c r="H155" s="192" t="s">
        <v>1552</v>
      </c>
      <c r="I155" s="176" t="s">
        <v>1554</v>
      </c>
      <c r="J155" s="177">
        <v>17863063.960000001</v>
      </c>
      <c r="K155" s="176"/>
      <c r="L155" s="225"/>
      <c r="M155" s="225"/>
    </row>
    <row r="156" spans="1:80" ht="32.25" customHeight="1" x14ac:dyDescent="0.25">
      <c r="B156" s="176" t="s">
        <v>967</v>
      </c>
      <c r="C156" s="176" t="s">
        <v>1375</v>
      </c>
      <c r="D156" s="176" t="s">
        <v>1397</v>
      </c>
      <c r="E156" s="192" t="s">
        <v>1562</v>
      </c>
      <c r="F156" s="192" t="s">
        <v>1551</v>
      </c>
      <c r="G156" s="192" t="s">
        <v>1400</v>
      </c>
      <c r="H156" s="192" t="s">
        <v>1552</v>
      </c>
      <c r="I156" s="176" t="s">
        <v>1554</v>
      </c>
      <c r="J156" s="177">
        <v>4669025.18</v>
      </c>
      <c r="K156" s="176"/>
      <c r="L156" s="225"/>
      <c r="M156" s="225"/>
    </row>
    <row r="157" spans="1:80" ht="32.25" customHeight="1" x14ac:dyDescent="0.25">
      <c r="B157" s="176" t="s">
        <v>971</v>
      </c>
      <c r="C157" s="176" t="s">
        <v>1375</v>
      </c>
      <c r="D157" s="176" t="s">
        <v>1397</v>
      </c>
      <c r="E157" s="192" t="s">
        <v>1556</v>
      </c>
      <c r="F157" s="192" t="s">
        <v>1551</v>
      </c>
      <c r="G157" s="192" t="s">
        <v>1400</v>
      </c>
      <c r="H157" s="192" t="s">
        <v>1552</v>
      </c>
      <c r="I157" s="176" t="s">
        <v>1554</v>
      </c>
      <c r="J157" s="177">
        <v>82375.23</v>
      </c>
      <c r="K157" s="176"/>
      <c r="L157" s="225"/>
      <c r="M157" s="225"/>
    </row>
    <row r="158" spans="1:80" ht="32.25" customHeight="1" x14ac:dyDescent="0.25">
      <c r="B158" s="176" t="s">
        <v>40</v>
      </c>
      <c r="C158" s="176" t="s">
        <v>1375</v>
      </c>
      <c r="D158" s="176" t="s">
        <v>1397</v>
      </c>
      <c r="E158" s="192" t="s">
        <v>1550</v>
      </c>
      <c r="F158" s="192" t="s">
        <v>1551</v>
      </c>
      <c r="G158" s="192" t="s">
        <v>1400</v>
      </c>
      <c r="H158" s="192" t="s">
        <v>1552</v>
      </c>
      <c r="I158" s="176" t="s">
        <v>1560</v>
      </c>
      <c r="J158" s="177">
        <v>101.17</v>
      </c>
      <c r="K158" s="176"/>
      <c r="L158" s="225"/>
      <c r="M158" s="225"/>
    </row>
    <row r="159" spans="1:80" ht="32.25" customHeight="1" x14ac:dyDescent="0.25">
      <c r="B159" s="176" t="s">
        <v>206</v>
      </c>
      <c r="C159" s="176" t="s">
        <v>1375</v>
      </c>
      <c r="D159" s="176" t="s">
        <v>1515</v>
      </c>
      <c r="E159" s="192" t="s">
        <v>1550</v>
      </c>
      <c r="F159" s="192" t="s">
        <v>1551</v>
      </c>
      <c r="G159" s="192" t="s">
        <v>1407</v>
      </c>
      <c r="H159" s="192" t="s">
        <v>1552</v>
      </c>
      <c r="I159" s="176" t="s">
        <v>1557</v>
      </c>
      <c r="J159" s="177">
        <v>136500</v>
      </c>
      <c r="K159" s="176"/>
      <c r="L159" s="225"/>
      <c r="M159" s="225"/>
    </row>
    <row r="160" spans="1:80" ht="32.25" customHeight="1" x14ac:dyDescent="0.25">
      <c r="B160" s="176" t="s">
        <v>206</v>
      </c>
      <c r="C160" s="176" t="s">
        <v>1375</v>
      </c>
      <c r="D160" s="176" t="s">
        <v>1420</v>
      </c>
      <c r="E160" s="192" t="s">
        <v>1550</v>
      </c>
      <c r="F160" s="192" t="s">
        <v>1551</v>
      </c>
      <c r="G160" s="192" t="s">
        <v>1407</v>
      </c>
      <c r="H160" s="192" t="s">
        <v>1552</v>
      </c>
      <c r="I160" s="176" t="s">
        <v>1557</v>
      </c>
      <c r="J160" s="177">
        <v>380800</v>
      </c>
      <c r="K160" s="176"/>
      <c r="L160" s="225"/>
      <c r="M160" s="225"/>
    </row>
    <row r="161" spans="2:13" ht="32.25" customHeight="1" x14ac:dyDescent="0.25">
      <c r="B161" s="176" t="s">
        <v>206</v>
      </c>
      <c r="C161" s="176" t="s">
        <v>1375</v>
      </c>
      <c r="D161" s="176" t="s">
        <v>1405</v>
      </c>
      <c r="E161" s="192" t="s">
        <v>1550</v>
      </c>
      <c r="F161" s="192" t="s">
        <v>1551</v>
      </c>
      <c r="G161" s="192" t="s">
        <v>1407</v>
      </c>
      <c r="H161" s="192" t="s">
        <v>1552</v>
      </c>
      <c r="I161" s="176" t="s">
        <v>1557</v>
      </c>
      <c r="J161" s="177">
        <v>5500</v>
      </c>
      <c r="K161" s="176"/>
      <c r="L161" s="225"/>
      <c r="M161" s="225"/>
    </row>
    <row r="162" spans="2:13" ht="32.25" customHeight="1" x14ac:dyDescent="0.25">
      <c r="B162" s="176" t="s">
        <v>206</v>
      </c>
      <c r="C162" s="176" t="s">
        <v>1375</v>
      </c>
      <c r="D162" s="176" t="s">
        <v>1452</v>
      </c>
      <c r="E162" s="192" t="s">
        <v>1550</v>
      </c>
      <c r="F162" s="192" t="s">
        <v>1551</v>
      </c>
      <c r="G162" s="192" t="s">
        <v>1407</v>
      </c>
      <c r="H162" s="192" t="s">
        <v>1552</v>
      </c>
      <c r="I162" s="176" t="s">
        <v>1557</v>
      </c>
      <c r="J162" s="177">
        <v>7961903.6100000003</v>
      </c>
      <c r="K162" s="176"/>
    </row>
    <row r="163" spans="2:13" ht="32.25" customHeight="1" x14ac:dyDescent="0.25">
      <c r="B163" s="176" t="s">
        <v>206</v>
      </c>
      <c r="C163" s="176" t="s">
        <v>1375</v>
      </c>
      <c r="D163" s="176" t="s">
        <v>1453</v>
      </c>
      <c r="E163" s="192" t="s">
        <v>1550</v>
      </c>
      <c r="F163" s="192" t="s">
        <v>1551</v>
      </c>
      <c r="G163" s="192" t="s">
        <v>1407</v>
      </c>
      <c r="H163" s="192" t="s">
        <v>1552</v>
      </c>
      <c r="I163" s="176" t="s">
        <v>1557</v>
      </c>
      <c r="J163" s="177">
        <v>555475.77</v>
      </c>
      <c r="K163" s="176"/>
    </row>
    <row r="164" spans="2:13" ht="32.25" customHeight="1" x14ac:dyDescent="0.25">
      <c r="B164" s="176" t="s">
        <v>206</v>
      </c>
      <c r="C164" s="176" t="s">
        <v>1375</v>
      </c>
      <c r="D164" s="176" t="s">
        <v>1460</v>
      </c>
      <c r="E164" s="192" t="s">
        <v>1550</v>
      </c>
      <c r="F164" s="192" t="s">
        <v>1551</v>
      </c>
      <c r="G164" s="192" t="s">
        <v>1407</v>
      </c>
      <c r="H164" s="192" t="s">
        <v>1552</v>
      </c>
      <c r="I164" s="176" t="s">
        <v>1557</v>
      </c>
      <c r="J164" s="177">
        <v>35046.19</v>
      </c>
      <c r="K164" s="176"/>
    </row>
    <row r="165" spans="2:13" ht="32.25" customHeight="1" x14ac:dyDescent="0.25">
      <c r="B165" s="176" t="s">
        <v>206</v>
      </c>
      <c r="C165" s="176" t="s">
        <v>1375</v>
      </c>
      <c r="D165" s="176" t="s">
        <v>1446</v>
      </c>
      <c r="E165" s="192" t="s">
        <v>1550</v>
      </c>
      <c r="F165" s="192" t="s">
        <v>1551</v>
      </c>
      <c r="G165" s="192" t="s">
        <v>1407</v>
      </c>
      <c r="H165" s="192" t="s">
        <v>1552</v>
      </c>
      <c r="I165" s="176" t="s">
        <v>1557</v>
      </c>
      <c r="J165" s="177">
        <v>599999.99</v>
      </c>
      <c r="K165" s="176"/>
      <c r="L165" s="225"/>
      <c r="M165" s="225"/>
    </row>
    <row r="166" spans="2:13" ht="32.25" customHeight="1" x14ac:dyDescent="0.25">
      <c r="B166" s="176" t="s">
        <v>206</v>
      </c>
      <c r="C166" s="176" t="s">
        <v>1375</v>
      </c>
      <c r="D166" s="176" t="s">
        <v>1511</v>
      </c>
      <c r="E166" s="192" t="s">
        <v>1550</v>
      </c>
      <c r="F166" s="192" t="s">
        <v>1551</v>
      </c>
      <c r="G166" s="192" t="s">
        <v>1407</v>
      </c>
      <c r="H166" s="192" t="s">
        <v>1552</v>
      </c>
      <c r="I166" s="176" t="s">
        <v>1557</v>
      </c>
      <c r="J166" s="177">
        <v>52080</v>
      </c>
      <c r="K166" s="176"/>
      <c r="L166" s="225"/>
      <c r="M166" s="225"/>
    </row>
    <row r="167" spans="2:13" ht="32.25" customHeight="1" x14ac:dyDescent="0.25">
      <c r="B167" s="176"/>
      <c r="C167" s="176" t="s">
        <v>1375</v>
      </c>
      <c r="D167" s="176" t="s">
        <v>1397</v>
      </c>
      <c r="E167" s="192" t="s">
        <v>1550</v>
      </c>
      <c r="F167" s="192" t="s">
        <v>1551</v>
      </c>
      <c r="G167" s="192" t="s">
        <v>1400</v>
      </c>
      <c r="H167" s="192" t="s">
        <v>1552</v>
      </c>
      <c r="I167" s="176" t="s">
        <v>1558</v>
      </c>
      <c r="J167" s="177">
        <v>-12107</v>
      </c>
      <c r="K167" s="176"/>
      <c r="L167" s="225"/>
      <c r="M167" s="225"/>
    </row>
    <row r="168" spans="2:13" ht="32.25" customHeight="1" x14ac:dyDescent="0.25">
      <c r="B168" s="176" t="s">
        <v>967</v>
      </c>
      <c r="C168" s="176" t="s">
        <v>1375</v>
      </c>
      <c r="D168" s="176" t="s">
        <v>1397</v>
      </c>
      <c r="E168" s="192" t="s">
        <v>1555</v>
      </c>
      <c r="F168" s="192" t="s">
        <v>1551</v>
      </c>
      <c r="G168" s="192" t="s">
        <v>1400</v>
      </c>
      <c r="H168" s="192" t="s">
        <v>1552</v>
      </c>
      <c r="I168" s="176" t="s">
        <v>1558</v>
      </c>
      <c r="J168" s="177">
        <v>-391649</v>
      </c>
      <c r="K168" s="176"/>
      <c r="L168" s="225"/>
      <c r="M168" s="225"/>
    </row>
    <row r="169" spans="2:13" ht="32.25" customHeight="1" x14ac:dyDescent="0.25">
      <c r="B169" s="176" t="s">
        <v>967</v>
      </c>
      <c r="C169" s="176" t="s">
        <v>1375</v>
      </c>
      <c r="D169" s="176" t="s">
        <v>1397</v>
      </c>
      <c r="E169" s="192" t="s">
        <v>1562</v>
      </c>
      <c r="F169" s="192" t="s">
        <v>1551</v>
      </c>
      <c r="G169" s="192" t="s">
        <v>1400</v>
      </c>
      <c r="H169" s="192" t="s">
        <v>1552</v>
      </c>
      <c r="I169" s="176" t="s">
        <v>1558</v>
      </c>
      <c r="J169" s="177">
        <v>-337904</v>
      </c>
      <c r="K169" s="176"/>
      <c r="L169" s="225"/>
      <c r="M169" s="225"/>
    </row>
    <row r="170" spans="2:13" ht="32.25" customHeight="1" x14ac:dyDescent="0.25">
      <c r="B170" s="176" t="s">
        <v>281</v>
      </c>
      <c r="C170" s="176" t="s">
        <v>1375</v>
      </c>
      <c r="D170" s="176" t="s">
        <v>1397</v>
      </c>
      <c r="E170" s="192" t="s">
        <v>1550</v>
      </c>
      <c r="F170" s="192" t="s">
        <v>1551</v>
      </c>
      <c r="G170" s="192" t="s">
        <v>1400</v>
      </c>
      <c r="H170" s="192" t="s">
        <v>1552</v>
      </c>
      <c r="I170" s="176" t="s">
        <v>1559</v>
      </c>
      <c r="J170" s="177">
        <v>4320</v>
      </c>
      <c r="K170" s="176"/>
      <c r="L170" s="225"/>
      <c r="M170" s="225"/>
    </row>
    <row r="171" spans="2:13" ht="32.25" customHeight="1" x14ac:dyDescent="0.25">
      <c r="B171" s="176"/>
      <c r="C171" s="176" t="s">
        <v>1375</v>
      </c>
      <c r="D171" s="176" t="s">
        <v>1449</v>
      </c>
      <c r="E171" s="192" t="s">
        <v>1550</v>
      </c>
      <c r="F171" s="192" t="s">
        <v>1551</v>
      </c>
      <c r="G171" s="192" t="s">
        <v>1402</v>
      </c>
      <c r="H171" s="192" t="s">
        <v>1552</v>
      </c>
      <c r="I171" s="176" t="s">
        <v>1636</v>
      </c>
      <c r="J171" s="177">
        <v>2078.9</v>
      </c>
      <c r="K171" s="176"/>
    </row>
    <row r="172" spans="2:13" ht="32.25" customHeight="1" x14ac:dyDescent="0.25">
      <c r="B172" s="176" t="s">
        <v>974</v>
      </c>
      <c r="C172" s="176" t="s">
        <v>1376</v>
      </c>
      <c r="D172" s="176" t="s">
        <v>1397</v>
      </c>
      <c r="E172" s="192" t="s">
        <v>1550</v>
      </c>
      <c r="F172" s="192" t="s">
        <v>1551</v>
      </c>
      <c r="G172" s="192" t="s">
        <v>1400</v>
      </c>
      <c r="H172" s="192" t="s">
        <v>1552</v>
      </c>
      <c r="I172" s="176" t="s">
        <v>1553</v>
      </c>
      <c r="J172" s="177">
        <v>132268</v>
      </c>
      <c r="K172" s="176"/>
    </row>
    <row r="173" spans="2:13" ht="32.25" customHeight="1" x14ac:dyDescent="0.25">
      <c r="B173" s="176" t="s">
        <v>972</v>
      </c>
      <c r="C173" s="176" t="s">
        <v>1376</v>
      </c>
      <c r="D173" s="176" t="s">
        <v>1397</v>
      </c>
      <c r="E173" s="192" t="s">
        <v>1550</v>
      </c>
      <c r="F173" s="192" t="s">
        <v>1551</v>
      </c>
      <c r="G173" s="192" t="s">
        <v>1400</v>
      </c>
      <c r="H173" s="192" t="s">
        <v>1552</v>
      </c>
      <c r="I173" s="176" t="s">
        <v>1554</v>
      </c>
      <c r="J173" s="177">
        <v>37771.230000000003</v>
      </c>
      <c r="K173" s="176"/>
      <c r="L173" s="225"/>
      <c r="M173" s="225"/>
    </row>
    <row r="174" spans="2:13" ht="32.25" customHeight="1" x14ac:dyDescent="0.25">
      <c r="B174" s="176" t="s">
        <v>196</v>
      </c>
      <c r="C174" s="176" t="s">
        <v>1376</v>
      </c>
      <c r="D174" s="176" t="s">
        <v>1401</v>
      </c>
      <c r="E174" s="192" t="s">
        <v>1550</v>
      </c>
      <c r="F174" s="192" t="s">
        <v>1551</v>
      </c>
      <c r="G174" s="192" t="s">
        <v>1402</v>
      </c>
      <c r="H174" s="192" t="s">
        <v>1552</v>
      </c>
      <c r="I174" s="176" t="s">
        <v>1554</v>
      </c>
      <c r="J174" s="177">
        <v>14721770.140000001</v>
      </c>
      <c r="K174" s="176"/>
      <c r="L174" s="225"/>
      <c r="M174" s="225"/>
    </row>
    <row r="175" spans="2:13" ht="32.25" customHeight="1" x14ac:dyDescent="0.25">
      <c r="B175" s="176" t="s">
        <v>196</v>
      </c>
      <c r="C175" s="176" t="s">
        <v>1376</v>
      </c>
      <c r="D175" s="176" t="s">
        <v>1449</v>
      </c>
      <c r="E175" s="192" t="s">
        <v>1550</v>
      </c>
      <c r="F175" s="192" t="s">
        <v>1551</v>
      </c>
      <c r="G175" s="192" t="s">
        <v>1402</v>
      </c>
      <c r="H175" s="192" t="s">
        <v>1552</v>
      </c>
      <c r="I175" s="176" t="s">
        <v>1554</v>
      </c>
      <c r="J175" s="177">
        <v>147123961.13</v>
      </c>
      <c r="K175" s="176"/>
      <c r="L175" s="225"/>
      <c r="M175" s="225"/>
    </row>
    <row r="176" spans="2:13" ht="32.25" customHeight="1" x14ac:dyDescent="0.25">
      <c r="B176" s="176" t="s">
        <v>196</v>
      </c>
      <c r="C176" s="176" t="s">
        <v>1376</v>
      </c>
      <c r="D176" s="176" t="s">
        <v>1416</v>
      </c>
      <c r="E176" s="192" t="s">
        <v>1550</v>
      </c>
      <c r="F176" s="192" t="s">
        <v>1551</v>
      </c>
      <c r="G176" s="192" t="s">
        <v>1402</v>
      </c>
      <c r="H176" s="192" t="s">
        <v>1552</v>
      </c>
      <c r="I176" s="176" t="s">
        <v>1554</v>
      </c>
      <c r="J176" s="177">
        <v>673959</v>
      </c>
      <c r="K176" s="176"/>
      <c r="L176" s="225"/>
      <c r="M176" s="225"/>
    </row>
    <row r="177" spans="2:13" ht="32.25" customHeight="1" x14ac:dyDescent="0.25">
      <c r="B177" s="176" t="s">
        <v>967</v>
      </c>
      <c r="C177" s="176" t="s">
        <v>1376</v>
      </c>
      <c r="D177" s="176" t="s">
        <v>1397</v>
      </c>
      <c r="E177" s="192" t="s">
        <v>1555</v>
      </c>
      <c r="F177" s="192" t="s">
        <v>1551</v>
      </c>
      <c r="G177" s="192" t="s">
        <v>1400</v>
      </c>
      <c r="H177" s="192" t="s">
        <v>1552</v>
      </c>
      <c r="I177" s="176" t="s">
        <v>1554</v>
      </c>
      <c r="J177" s="177">
        <v>4908892.7</v>
      </c>
      <c r="K177" s="176"/>
      <c r="L177" s="225"/>
      <c r="M177" s="225"/>
    </row>
    <row r="178" spans="2:13" ht="32.25" customHeight="1" x14ac:dyDescent="0.25">
      <c r="B178" s="176" t="s">
        <v>971</v>
      </c>
      <c r="C178" s="176" t="s">
        <v>1376</v>
      </c>
      <c r="D178" s="176" t="s">
        <v>1397</v>
      </c>
      <c r="E178" s="192" t="s">
        <v>1556</v>
      </c>
      <c r="F178" s="192" t="s">
        <v>1551</v>
      </c>
      <c r="G178" s="192" t="s">
        <v>1400</v>
      </c>
      <c r="H178" s="192" t="s">
        <v>1552</v>
      </c>
      <c r="I178" s="176" t="s">
        <v>1554</v>
      </c>
      <c r="J178" s="177">
        <v>21164.59</v>
      </c>
      <c r="K178" s="176"/>
      <c r="L178" s="225"/>
      <c r="M178" s="225"/>
    </row>
    <row r="179" spans="2:13" ht="32.25" customHeight="1" x14ac:dyDescent="0.25">
      <c r="B179" s="176" t="s">
        <v>206</v>
      </c>
      <c r="C179" s="176" t="s">
        <v>1376</v>
      </c>
      <c r="D179" s="176" t="s">
        <v>1452</v>
      </c>
      <c r="E179" s="192" t="s">
        <v>1550</v>
      </c>
      <c r="F179" s="192" t="s">
        <v>1551</v>
      </c>
      <c r="G179" s="192" t="s">
        <v>1407</v>
      </c>
      <c r="H179" s="192" t="s">
        <v>1552</v>
      </c>
      <c r="I179" s="176" t="s">
        <v>1557</v>
      </c>
      <c r="J179" s="177">
        <v>5826067.9299999997</v>
      </c>
      <c r="K179" s="176"/>
      <c r="L179" s="225"/>
      <c r="M179" s="225"/>
    </row>
    <row r="180" spans="2:13" ht="32.25" customHeight="1" x14ac:dyDescent="0.25">
      <c r="B180" s="176" t="s">
        <v>206</v>
      </c>
      <c r="C180" s="176" t="s">
        <v>1376</v>
      </c>
      <c r="D180" s="176" t="s">
        <v>1453</v>
      </c>
      <c r="E180" s="192" t="s">
        <v>1550</v>
      </c>
      <c r="F180" s="192" t="s">
        <v>1551</v>
      </c>
      <c r="G180" s="192" t="s">
        <v>1407</v>
      </c>
      <c r="H180" s="192" t="s">
        <v>1552</v>
      </c>
      <c r="I180" s="176" t="s">
        <v>1557</v>
      </c>
      <c r="J180" s="177">
        <v>589312.03</v>
      </c>
      <c r="K180" s="176"/>
      <c r="L180" s="225"/>
      <c r="M180" s="225"/>
    </row>
    <row r="181" spans="2:13" ht="32.25" customHeight="1" x14ac:dyDescent="0.25">
      <c r="B181" s="176" t="s">
        <v>206</v>
      </c>
      <c r="C181" s="176" t="s">
        <v>1376</v>
      </c>
      <c r="D181" s="176" t="s">
        <v>1459</v>
      </c>
      <c r="E181" s="192" t="s">
        <v>1550</v>
      </c>
      <c r="F181" s="192" t="s">
        <v>1551</v>
      </c>
      <c r="G181" s="192" t="s">
        <v>1407</v>
      </c>
      <c r="H181" s="192" t="s">
        <v>1552</v>
      </c>
      <c r="I181" s="176" t="s">
        <v>1557</v>
      </c>
      <c r="J181" s="177">
        <v>402000</v>
      </c>
      <c r="K181" s="176"/>
    </row>
    <row r="182" spans="2:13" ht="32.25" customHeight="1" x14ac:dyDescent="0.25">
      <c r="B182" s="176" t="s">
        <v>206</v>
      </c>
      <c r="C182" s="176" t="s">
        <v>1376</v>
      </c>
      <c r="D182" s="176" t="s">
        <v>1511</v>
      </c>
      <c r="E182" s="192" t="s">
        <v>1550</v>
      </c>
      <c r="F182" s="192" t="s">
        <v>1551</v>
      </c>
      <c r="G182" s="192" t="s">
        <v>1407</v>
      </c>
      <c r="H182" s="192" t="s">
        <v>1552</v>
      </c>
      <c r="I182" s="176" t="s">
        <v>1557</v>
      </c>
      <c r="J182" s="177">
        <v>52080</v>
      </c>
      <c r="K182" s="176"/>
    </row>
    <row r="183" spans="2:13" ht="32.25" customHeight="1" x14ac:dyDescent="0.25">
      <c r="B183" s="176" t="s">
        <v>972</v>
      </c>
      <c r="C183" s="176" t="s">
        <v>1377</v>
      </c>
      <c r="D183" s="176" t="s">
        <v>1397</v>
      </c>
      <c r="E183" s="192" t="s">
        <v>1550</v>
      </c>
      <c r="F183" s="192" t="s">
        <v>1551</v>
      </c>
      <c r="G183" s="192" t="s">
        <v>1400</v>
      </c>
      <c r="H183" s="192" t="s">
        <v>1552</v>
      </c>
      <c r="I183" s="176" t="s">
        <v>1554</v>
      </c>
      <c r="J183" s="177">
        <v>51229.5</v>
      </c>
      <c r="K183" s="176"/>
    </row>
    <row r="184" spans="2:13" ht="32.25" customHeight="1" x14ac:dyDescent="0.25">
      <c r="B184" s="176" t="s">
        <v>196</v>
      </c>
      <c r="C184" s="176" t="s">
        <v>1377</v>
      </c>
      <c r="D184" s="176" t="s">
        <v>1401</v>
      </c>
      <c r="E184" s="192" t="s">
        <v>1550</v>
      </c>
      <c r="F184" s="192" t="s">
        <v>1551</v>
      </c>
      <c r="G184" s="192" t="s">
        <v>1402</v>
      </c>
      <c r="H184" s="192" t="s">
        <v>1552</v>
      </c>
      <c r="I184" s="176" t="s">
        <v>1554</v>
      </c>
      <c r="J184" s="177">
        <v>38581926.859999999</v>
      </c>
      <c r="K184" s="176"/>
      <c r="L184" s="225"/>
      <c r="M184" s="225"/>
    </row>
    <row r="185" spans="2:13" ht="32.25" customHeight="1" x14ac:dyDescent="0.25">
      <c r="B185" s="176" t="s">
        <v>196</v>
      </c>
      <c r="C185" s="176" t="s">
        <v>1377</v>
      </c>
      <c r="D185" s="176" t="s">
        <v>1449</v>
      </c>
      <c r="E185" s="192" t="s">
        <v>1550</v>
      </c>
      <c r="F185" s="192" t="s">
        <v>1551</v>
      </c>
      <c r="G185" s="192" t="s">
        <v>1402</v>
      </c>
      <c r="H185" s="192" t="s">
        <v>1552</v>
      </c>
      <c r="I185" s="176" t="s">
        <v>1554</v>
      </c>
      <c r="J185" s="177">
        <v>261980899.66</v>
      </c>
      <c r="K185" s="176"/>
      <c r="L185" s="225"/>
      <c r="M185" s="225"/>
    </row>
    <row r="186" spans="2:13" ht="32.25" customHeight="1" x14ac:dyDescent="0.25">
      <c r="B186" s="176" t="s">
        <v>196</v>
      </c>
      <c r="C186" s="176" t="s">
        <v>1377</v>
      </c>
      <c r="D186" s="176" t="s">
        <v>1416</v>
      </c>
      <c r="E186" s="192" t="s">
        <v>1550</v>
      </c>
      <c r="F186" s="192" t="s">
        <v>1551</v>
      </c>
      <c r="G186" s="192" t="s">
        <v>1402</v>
      </c>
      <c r="H186" s="192" t="s">
        <v>1552</v>
      </c>
      <c r="I186" s="176" t="s">
        <v>1554</v>
      </c>
      <c r="J186" s="177">
        <v>1004717.34</v>
      </c>
      <c r="K186" s="176"/>
      <c r="L186" s="225"/>
      <c r="M186" s="225"/>
    </row>
    <row r="187" spans="2:13" ht="32.25" customHeight="1" x14ac:dyDescent="0.25">
      <c r="B187" s="176" t="s">
        <v>967</v>
      </c>
      <c r="C187" s="176" t="s">
        <v>1377</v>
      </c>
      <c r="D187" s="176" t="s">
        <v>1397</v>
      </c>
      <c r="E187" s="192" t="s">
        <v>1555</v>
      </c>
      <c r="F187" s="192" t="s">
        <v>1551</v>
      </c>
      <c r="G187" s="192" t="s">
        <v>1400</v>
      </c>
      <c r="H187" s="192" t="s">
        <v>1552</v>
      </c>
      <c r="I187" s="176" t="s">
        <v>1554</v>
      </c>
      <c r="J187" s="177">
        <v>5013914.28</v>
      </c>
      <c r="K187" s="176"/>
      <c r="L187" s="225"/>
      <c r="M187" s="225"/>
    </row>
    <row r="188" spans="2:13" ht="32.25" customHeight="1" x14ac:dyDescent="0.25">
      <c r="B188" s="176" t="s">
        <v>971</v>
      </c>
      <c r="C188" s="176" t="s">
        <v>1377</v>
      </c>
      <c r="D188" s="176" t="s">
        <v>1397</v>
      </c>
      <c r="E188" s="192" t="s">
        <v>1556</v>
      </c>
      <c r="F188" s="192" t="s">
        <v>1551</v>
      </c>
      <c r="G188" s="192" t="s">
        <v>1400</v>
      </c>
      <c r="H188" s="192" t="s">
        <v>1552</v>
      </c>
      <c r="I188" s="176" t="s">
        <v>1554</v>
      </c>
      <c r="J188" s="177">
        <v>30054.240000000002</v>
      </c>
      <c r="K188" s="176"/>
      <c r="L188" s="225"/>
      <c r="M188" s="225"/>
    </row>
    <row r="189" spans="2:13" ht="32.25" customHeight="1" x14ac:dyDescent="0.25">
      <c r="B189" s="176" t="s">
        <v>206</v>
      </c>
      <c r="C189" s="176" t="s">
        <v>1377</v>
      </c>
      <c r="D189" s="176" t="s">
        <v>1458</v>
      </c>
      <c r="E189" s="192" t="s">
        <v>1550</v>
      </c>
      <c r="F189" s="192" t="s">
        <v>1551</v>
      </c>
      <c r="G189" s="192" t="s">
        <v>1407</v>
      </c>
      <c r="H189" s="192" t="s">
        <v>1552</v>
      </c>
      <c r="I189" s="176" t="s">
        <v>1557</v>
      </c>
      <c r="J189" s="177">
        <v>274000</v>
      </c>
      <c r="K189" s="176"/>
      <c r="L189" s="225"/>
      <c r="M189" s="225"/>
    </row>
    <row r="190" spans="2:13" ht="32.25" customHeight="1" x14ac:dyDescent="0.25">
      <c r="B190" s="176" t="s">
        <v>206</v>
      </c>
      <c r="C190" s="176" t="s">
        <v>1377</v>
      </c>
      <c r="D190" s="176" t="s">
        <v>1501</v>
      </c>
      <c r="E190" s="192" t="s">
        <v>1550</v>
      </c>
      <c r="F190" s="192" t="s">
        <v>1551</v>
      </c>
      <c r="G190" s="192" t="s">
        <v>1407</v>
      </c>
      <c r="H190" s="192" t="s">
        <v>1552</v>
      </c>
      <c r="I190" s="176" t="s">
        <v>1557</v>
      </c>
      <c r="J190" s="177">
        <v>978340.44</v>
      </c>
      <c r="K190" s="176"/>
    </row>
    <row r="191" spans="2:13" ht="32.25" customHeight="1" x14ac:dyDescent="0.25">
      <c r="B191" s="176" t="s">
        <v>206</v>
      </c>
      <c r="C191" s="176" t="s">
        <v>1377</v>
      </c>
      <c r="D191" s="176" t="s">
        <v>1420</v>
      </c>
      <c r="E191" s="192" t="s">
        <v>1550</v>
      </c>
      <c r="F191" s="192" t="s">
        <v>1551</v>
      </c>
      <c r="G191" s="192" t="s">
        <v>1407</v>
      </c>
      <c r="H191" s="192" t="s">
        <v>1552</v>
      </c>
      <c r="I191" s="176" t="s">
        <v>1557</v>
      </c>
      <c r="J191" s="177">
        <v>200000</v>
      </c>
      <c r="K191" s="176"/>
    </row>
    <row r="192" spans="2:13" ht="32.25" customHeight="1" x14ac:dyDescent="0.25">
      <c r="B192" s="176" t="s">
        <v>206</v>
      </c>
      <c r="C192" s="176" t="s">
        <v>1377</v>
      </c>
      <c r="D192" s="176" t="s">
        <v>1452</v>
      </c>
      <c r="E192" s="192" t="s">
        <v>1550</v>
      </c>
      <c r="F192" s="192" t="s">
        <v>1551</v>
      </c>
      <c r="G192" s="192" t="s">
        <v>1407</v>
      </c>
      <c r="H192" s="192" t="s">
        <v>1552</v>
      </c>
      <c r="I192" s="176" t="s">
        <v>1557</v>
      </c>
      <c r="J192" s="177">
        <v>9383313.4700000007</v>
      </c>
      <c r="K192" s="176"/>
    </row>
    <row r="193" spans="2:13" ht="32.25" customHeight="1" x14ac:dyDescent="0.25">
      <c r="B193" s="176" t="s">
        <v>206</v>
      </c>
      <c r="C193" s="176" t="s">
        <v>1377</v>
      </c>
      <c r="D193" s="176" t="s">
        <v>1453</v>
      </c>
      <c r="E193" s="192" t="s">
        <v>1550</v>
      </c>
      <c r="F193" s="192" t="s">
        <v>1551</v>
      </c>
      <c r="G193" s="192" t="s">
        <v>1407</v>
      </c>
      <c r="H193" s="192" t="s">
        <v>1552</v>
      </c>
      <c r="I193" s="176" t="s">
        <v>1557</v>
      </c>
      <c r="J193" s="177">
        <v>578726.65</v>
      </c>
      <c r="K193" s="176"/>
      <c r="L193" s="225"/>
      <c r="M193" s="225"/>
    </row>
    <row r="194" spans="2:13" ht="32.25" customHeight="1" x14ac:dyDescent="0.25">
      <c r="B194" s="176" t="s">
        <v>206</v>
      </c>
      <c r="C194" s="176" t="s">
        <v>1377</v>
      </c>
      <c r="D194" s="176" t="s">
        <v>1511</v>
      </c>
      <c r="E194" s="192" t="s">
        <v>1550</v>
      </c>
      <c r="F194" s="192" t="s">
        <v>1551</v>
      </c>
      <c r="G194" s="192" t="s">
        <v>1407</v>
      </c>
      <c r="H194" s="192" t="s">
        <v>1552</v>
      </c>
      <c r="I194" s="176" t="s">
        <v>1557</v>
      </c>
      <c r="J194" s="177">
        <v>52080</v>
      </c>
      <c r="K194" s="176"/>
      <c r="L194" s="225"/>
      <c r="M194" s="225"/>
    </row>
    <row r="195" spans="2:13" ht="32.25" customHeight="1" x14ac:dyDescent="0.25">
      <c r="B195" s="176"/>
      <c r="C195" s="176" t="s">
        <v>1377</v>
      </c>
      <c r="D195" s="176" t="s">
        <v>1449</v>
      </c>
      <c r="E195" s="192" t="s">
        <v>1550</v>
      </c>
      <c r="F195" s="192" t="s">
        <v>1551</v>
      </c>
      <c r="G195" s="192" t="s">
        <v>1402</v>
      </c>
      <c r="H195" s="192" t="s">
        <v>1552</v>
      </c>
      <c r="I195" s="176" t="s">
        <v>1636</v>
      </c>
      <c r="J195" s="177">
        <v>2388.39</v>
      </c>
      <c r="K195" s="176"/>
      <c r="L195" s="225"/>
      <c r="M195" s="225"/>
    </row>
    <row r="196" spans="2:13" ht="32.25" customHeight="1" x14ac:dyDescent="0.25">
      <c r="B196" s="176" t="s">
        <v>974</v>
      </c>
      <c r="C196" s="176" t="s">
        <v>1378</v>
      </c>
      <c r="D196" s="176" t="s">
        <v>1397</v>
      </c>
      <c r="E196" s="192" t="s">
        <v>1550</v>
      </c>
      <c r="F196" s="192" t="s">
        <v>1551</v>
      </c>
      <c r="G196" s="192" t="s">
        <v>1400</v>
      </c>
      <c r="H196" s="192" t="s">
        <v>1552</v>
      </c>
      <c r="I196" s="176" t="s">
        <v>1553</v>
      </c>
      <c r="J196" s="177">
        <v>82239.490000000005</v>
      </c>
      <c r="K196" s="176"/>
      <c r="L196" s="225"/>
      <c r="M196" s="225"/>
    </row>
    <row r="197" spans="2:13" ht="32.25" customHeight="1" x14ac:dyDescent="0.25">
      <c r="B197" s="176" t="s">
        <v>196</v>
      </c>
      <c r="C197" s="176" t="s">
        <v>1378</v>
      </c>
      <c r="D197" s="176" t="s">
        <v>1401</v>
      </c>
      <c r="E197" s="192" t="s">
        <v>1550</v>
      </c>
      <c r="F197" s="192" t="s">
        <v>1551</v>
      </c>
      <c r="G197" s="192" t="s">
        <v>1402</v>
      </c>
      <c r="H197" s="192" t="s">
        <v>1552</v>
      </c>
      <c r="I197" s="176" t="s">
        <v>1554</v>
      </c>
      <c r="J197" s="177">
        <v>14305372.34</v>
      </c>
      <c r="K197" s="176"/>
      <c r="L197" s="225"/>
      <c r="M197" s="225"/>
    </row>
    <row r="198" spans="2:13" ht="32.25" customHeight="1" x14ac:dyDescent="0.25">
      <c r="B198" s="176" t="s">
        <v>196</v>
      </c>
      <c r="C198" s="176" t="s">
        <v>1378</v>
      </c>
      <c r="D198" s="176" t="s">
        <v>1449</v>
      </c>
      <c r="E198" s="192" t="s">
        <v>1550</v>
      </c>
      <c r="F198" s="192" t="s">
        <v>1551</v>
      </c>
      <c r="G198" s="192" t="s">
        <v>1402</v>
      </c>
      <c r="H198" s="192" t="s">
        <v>1552</v>
      </c>
      <c r="I198" s="176" t="s">
        <v>1554</v>
      </c>
      <c r="J198" s="177">
        <v>170695155.81</v>
      </c>
      <c r="K198" s="176"/>
      <c r="L198" s="225"/>
      <c r="M198" s="225"/>
    </row>
    <row r="199" spans="2:13" ht="32.25" customHeight="1" x14ac:dyDescent="0.25">
      <c r="B199" s="176" t="s">
        <v>196</v>
      </c>
      <c r="C199" s="176" t="s">
        <v>1378</v>
      </c>
      <c r="D199" s="176" t="s">
        <v>1416</v>
      </c>
      <c r="E199" s="192" t="s">
        <v>1550</v>
      </c>
      <c r="F199" s="192" t="s">
        <v>1551</v>
      </c>
      <c r="G199" s="192" t="s">
        <v>1402</v>
      </c>
      <c r="H199" s="192" t="s">
        <v>1552</v>
      </c>
      <c r="I199" s="176" t="s">
        <v>1554</v>
      </c>
      <c r="J199" s="177">
        <v>673959</v>
      </c>
      <c r="K199" s="176"/>
    </row>
    <row r="200" spans="2:13" ht="32.25" customHeight="1" x14ac:dyDescent="0.25">
      <c r="B200" s="176" t="s">
        <v>967</v>
      </c>
      <c r="C200" s="176" t="s">
        <v>1378</v>
      </c>
      <c r="D200" s="176" t="s">
        <v>1397</v>
      </c>
      <c r="E200" s="192" t="s">
        <v>1555</v>
      </c>
      <c r="F200" s="192" t="s">
        <v>1551</v>
      </c>
      <c r="G200" s="192" t="s">
        <v>1400</v>
      </c>
      <c r="H200" s="192" t="s">
        <v>1552</v>
      </c>
      <c r="I200" s="176" t="s">
        <v>1554</v>
      </c>
      <c r="J200" s="177">
        <v>9036059.5500000007</v>
      </c>
      <c r="K200" s="176"/>
    </row>
    <row r="201" spans="2:13" ht="32.25" customHeight="1" x14ac:dyDescent="0.25">
      <c r="B201" s="176" t="s">
        <v>971</v>
      </c>
      <c r="C201" s="176" t="s">
        <v>1378</v>
      </c>
      <c r="D201" s="176" t="s">
        <v>1397</v>
      </c>
      <c r="E201" s="192" t="s">
        <v>1556</v>
      </c>
      <c r="F201" s="192" t="s">
        <v>1551</v>
      </c>
      <c r="G201" s="192" t="s">
        <v>1400</v>
      </c>
      <c r="H201" s="192" t="s">
        <v>1552</v>
      </c>
      <c r="I201" s="176" t="s">
        <v>1554</v>
      </c>
      <c r="J201" s="177">
        <v>21309.64</v>
      </c>
      <c r="K201" s="176"/>
    </row>
    <row r="202" spans="2:13" ht="32.25" customHeight="1" x14ac:dyDescent="0.25">
      <c r="B202" s="176" t="s">
        <v>206</v>
      </c>
      <c r="C202" s="176" t="s">
        <v>1378</v>
      </c>
      <c r="D202" s="176" t="s">
        <v>1452</v>
      </c>
      <c r="E202" s="192" t="s">
        <v>1550</v>
      </c>
      <c r="F202" s="192" t="s">
        <v>1551</v>
      </c>
      <c r="G202" s="192" t="s">
        <v>1407</v>
      </c>
      <c r="H202" s="192" t="s">
        <v>1552</v>
      </c>
      <c r="I202" s="176" t="s">
        <v>1557</v>
      </c>
      <c r="J202" s="177">
        <v>7283882.0899999999</v>
      </c>
      <c r="K202" s="176"/>
      <c r="L202" s="225"/>
      <c r="M202" s="225"/>
    </row>
    <row r="203" spans="2:13" ht="32.25" customHeight="1" x14ac:dyDescent="0.25">
      <c r="B203" s="176" t="s">
        <v>206</v>
      </c>
      <c r="C203" s="176" t="s">
        <v>1378</v>
      </c>
      <c r="D203" s="176" t="s">
        <v>1453</v>
      </c>
      <c r="E203" s="192" t="s">
        <v>1550</v>
      </c>
      <c r="F203" s="192" t="s">
        <v>1551</v>
      </c>
      <c r="G203" s="192" t="s">
        <v>1407</v>
      </c>
      <c r="H203" s="192" t="s">
        <v>1552</v>
      </c>
      <c r="I203" s="176" t="s">
        <v>1557</v>
      </c>
      <c r="J203" s="177">
        <v>530878.35</v>
      </c>
      <c r="K203" s="176"/>
      <c r="L203" s="225"/>
      <c r="M203" s="225"/>
    </row>
    <row r="204" spans="2:13" ht="32.25" customHeight="1" x14ac:dyDescent="0.25">
      <c r="B204" s="176" t="s">
        <v>206</v>
      </c>
      <c r="C204" s="176" t="s">
        <v>1378</v>
      </c>
      <c r="D204" s="176" t="s">
        <v>1511</v>
      </c>
      <c r="E204" s="192" t="s">
        <v>1550</v>
      </c>
      <c r="F204" s="192" t="s">
        <v>1551</v>
      </c>
      <c r="G204" s="192" t="s">
        <v>1407</v>
      </c>
      <c r="H204" s="192" t="s">
        <v>1552</v>
      </c>
      <c r="I204" s="176" t="s">
        <v>1557</v>
      </c>
      <c r="J204" s="177">
        <v>45483.35</v>
      </c>
      <c r="K204" s="176"/>
      <c r="L204" s="225"/>
      <c r="M204" s="225"/>
    </row>
    <row r="205" spans="2:13" ht="32.25" customHeight="1" x14ac:dyDescent="0.25">
      <c r="B205" s="176" t="s">
        <v>961</v>
      </c>
      <c r="C205" s="176" t="s">
        <v>1378</v>
      </c>
      <c r="D205" s="176" t="s">
        <v>1397</v>
      </c>
      <c r="E205" s="192" t="s">
        <v>1563</v>
      </c>
      <c r="F205" s="192" t="s">
        <v>1551</v>
      </c>
      <c r="G205" s="192" t="s">
        <v>1400</v>
      </c>
      <c r="H205" s="192" t="s">
        <v>1552</v>
      </c>
      <c r="I205" s="176" t="s">
        <v>1557</v>
      </c>
      <c r="J205" s="177">
        <v>50000</v>
      </c>
      <c r="K205" s="176"/>
      <c r="L205" s="225"/>
      <c r="M205" s="225"/>
    </row>
    <row r="206" spans="2:13" ht="32.25" customHeight="1" x14ac:dyDescent="0.25">
      <c r="B206" s="176"/>
      <c r="C206" s="176" t="s">
        <v>1378</v>
      </c>
      <c r="D206" s="176" t="s">
        <v>1401</v>
      </c>
      <c r="E206" s="192" t="s">
        <v>1550</v>
      </c>
      <c r="F206" s="192" t="s">
        <v>1551</v>
      </c>
      <c r="G206" s="192" t="s">
        <v>1402</v>
      </c>
      <c r="H206" s="192" t="s">
        <v>1552</v>
      </c>
      <c r="I206" s="176" t="s">
        <v>1636</v>
      </c>
      <c r="J206" s="177">
        <v>400</v>
      </c>
      <c r="K206" s="176"/>
      <c r="L206" s="225"/>
      <c r="M206" s="225"/>
    </row>
    <row r="207" spans="2:13" ht="32.25" customHeight="1" x14ac:dyDescent="0.25">
      <c r="B207" s="176"/>
      <c r="C207" s="176" t="s">
        <v>1378</v>
      </c>
      <c r="D207" s="176" t="s">
        <v>1449</v>
      </c>
      <c r="E207" s="192" t="s">
        <v>1550</v>
      </c>
      <c r="F207" s="192" t="s">
        <v>1551</v>
      </c>
      <c r="G207" s="192" t="s">
        <v>1402</v>
      </c>
      <c r="H207" s="192" t="s">
        <v>1552</v>
      </c>
      <c r="I207" s="176" t="s">
        <v>1636</v>
      </c>
      <c r="J207" s="177">
        <v>6931.16</v>
      </c>
      <c r="K207" s="176"/>
      <c r="L207" s="225"/>
      <c r="M207" s="225"/>
    </row>
    <row r="208" spans="2:13" ht="32.25" customHeight="1" x14ac:dyDescent="0.25">
      <c r="B208" s="176" t="s">
        <v>972</v>
      </c>
      <c r="C208" s="176" t="s">
        <v>1379</v>
      </c>
      <c r="D208" s="176" t="s">
        <v>1397</v>
      </c>
      <c r="E208" s="192" t="s">
        <v>1550</v>
      </c>
      <c r="F208" s="192" t="s">
        <v>1551</v>
      </c>
      <c r="G208" s="192" t="s">
        <v>1400</v>
      </c>
      <c r="H208" s="192" t="s">
        <v>1552</v>
      </c>
      <c r="I208" s="176" t="s">
        <v>1554</v>
      </c>
      <c r="J208" s="177">
        <v>43650</v>
      </c>
      <c r="K208" s="176"/>
      <c r="L208" s="225"/>
      <c r="M208" s="225"/>
    </row>
    <row r="209" spans="2:13" ht="32.25" customHeight="1" x14ac:dyDescent="0.25">
      <c r="B209" s="176" t="s">
        <v>196</v>
      </c>
      <c r="C209" s="176" t="s">
        <v>1379</v>
      </c>
      <c r="D209" s="176" t="s">
        <v>1401</v>
      </c>
      <c r="E209" s="192" t="s">
        <v>1550</v>
      </c>
      <c r="F209" s="192" t="s">
        <v>1551</v>
      </c>
      <c r="G209" s="192" t="s">
        <v>1402</v>
      </c>
      <c r="H209" s="192" t="s">
        <v>1552</v>
      </c>
      <c r="I209" s="176" t="s">
        <v>1554</v>
      </c>
      <c r="J209" s="177">
        <v>18500047.489999998</v>
      </c>
      <c r="K209" s="176"/>
    </row>
    <row r="210" spans="2:13" ht="32.25" customHeight="1" x14ac:dyDescent="0.25">
      <c r="B210" s="176" t="s">
        <v>196</v>
      </c>
      <c r="C210" s="176" t="s">
        <v>1379</v>
      </c>
      <c r="D210" s="176" t="s">
        <v>1449</v>
      </c>
      <c r="E210" s="192" t="s">
        <v>1550</v>
      </c>
      <c r="F210" s="192" t="s">
        <v>1551</v>
      </c>
      <c r="G210" s="192" t="s">
        <v>1402</v>
      </c>
      <c r="H210" s="192" t="s">
        <v>1552</v>
      </c>
      <c r="I210" s="176" t="s">
        <v>1554</v>
      </c>
      <c r="J210" s="177">
        <v>152691456.21000001</v>
      </c>
      <c r="K210" s="176"/>
    </row>
    <row r="211" spans="2:13" ht="32.25" customHeight="1" x14ac:dyDescent="0.25">
      <c r="B211" s="176" t="s">
        <v>196</v>
      </c>
      <c r="C211" s="176" t="s">
        <v>1379</v>
      </c>
      <c r="D211" s="176" t="s">
        <v>1416</v>
      </c>
      <c r="E211" s="192" t="s">
        <v>1550</v>
      </c>
      <c r="F211" s="192" t="s">
        <v>1551</v>
      </c>
      <c r="G211" s="192" t="s">
        <v>1402</v>
      </c>
      <c r="H211" s="192" t="s">
        <v>1552</v>
      </c>
      <c r="I211" s="176" t="s">
        <v>1554</v>
      </c>
      <c r="J211" s="177">
        <v>565088.69999999995</v>
      </c>
      <c r="K211" s="176"/>
    </row>
    <row r="212" spans="2:13" ht="32.25" customHeight="1" x14ac:dyDescent="0.25">
      <c r="B212" s="176" t="s">
        <v>967</v>
      </c>
      <c r="C212" s="176" t="s">
        <v>1379</v>
      </c>
      <c r="D212" s="176" t="s">
        <v>1397</v>
      </c>
      <c r="E212" s="192" t="s">
        <v>1555</v>
      </c>
      <c r="F212" s="192" t="s">
        <v>1551</v>
      </c>
      <c r="G212" s="192" t="s">
        <v>1400</v>
      </c>
      <c r="H212" s="192" t="s">
        <v>1552</v>
      </c>
      <c r="I212" s="176" t="s">
        <v>1554</v>
      </c>
      <c r="J212" s="177">
        <v>2499538.59</v>
      </c>
      <c r="K212" s="176"/>
      <c r="L212" s="225"/>
      <c r="M212" s="225"/>
    </row>
    <row r="213" spans="2:13" ht="32.25" customHeight="1" x14ac:dyDescent="0.25">
      <c r="B213" s="176" t="s">
        <v>971</v>
      </c>
      <c r="C213" s="176" t="s">
        <v>1379</v>
      </c>
      <c r="D213" s="176" t="s">
        <v>1397</v>
      </c>
      <c r="E213" s="192" t="s">
        <v>1556</v>
      </c>
      <c r="F213" s="192" t="s">
        <v>1551</v>
      </c>
      <c r="G213" s="192" t="s">
        <v>1400</v>
      </c>
      <c r="H213" s="192" t="s">
        <v>1552</v>
      </c>
      <c r="I213" s="176" t="s">
        <v>1554</v>
      </c>
      <c r="J213" s="177">
        <v>26748.01</v>
      </c>
      <c r="K213" s="176"/>
      <c r="L213" s="225"/>
      <c r="M213" s="225"/>
    </row>
    <row r="214" spans="2:13" ht="32.25" customHeight="1" x14ac:dyDescent="0.25">
      <c r="B214" s="176" t="s">
        <v>40</v>
      </c>
      <c r="C214" s="176" t="s">
        <v>1379</v>
      </c>
      <c r="D214" s="176" t="s">
        <v>1397</v>
      </c>
      <c r="E214" s="192" t="s">
        <v>1550</v>
      </c>
      <c r="F214" s="192" t="s">
        <v>1551</v>
      </c>
      <c r="G214" s="192" t="s">
        <v>1400</v>
      </c>
      <c r="H214" s="192" t="s">
        <v>1552</v>
      </c>
      <c r="I214" s="176" t="s">
        <v>1560</v>
      </c>
      <c r="J214" s="177">
        <v>6019.2</v>
      </c>
      <c r="K214" s="176"/>
      <c r="L214" s="225"/>
      <c r="M214" s="225"/>
    </row>
    <row r="215" spans="2:13" ht="32.25" customHeight="1" x14ac:dyDescent="0.25">
      <c r="B215" s="176" t="s">
        <v>206</v>
      </c>
      <c r="C215" s="176" t="s">
        <v>1379</v>
      </c>
      <c r="D215" s="176" t="s">
        <v>1501</v>
      </c>
      <c r="E215" s="192" t="s">
        <v>1550</v>
      </c>
      <c r="F215" s="192" t="s">
        <v>1551</v>
      </c>
      <c r="G215" s="192" t="s">
        <v>1407</v>
      </c>
      <c r="H215" s="192" t="s">
        <v>1552</v>
      </c>
      <c r="I215" s="176" t="s">
        <v>1557</v>
      </c>
      <c r="J215" s="177">
        <v>486478.83</v>
      </c>
      <c r="K215" s="176"/>
      <c r="L215" s="225"/>
      <c r="M215" s="225"/>
    </row>
    <row r="216" spans="2:13" ht="32.25" customHeight="1" x14ac:dyDescent="0.25">
      <c r="B216" s="176" t="s">
        <v>206</v>
      </c>
      <c r="C216" s="176" t="s">
        <v>1379</v>
      </c>
      <c r="D216" s="176" t="s">
        <v>1452</v>
      </c>
      <c r="E216" s="192" t="s">
        <v>1550</v>
      </c>
      <c r="F216" s="192" t="s">
        <v>1551</v>
      </c>
      <c r="G216" s="192" t="s">
        <v>1407</v>
      </c>
      <c r="H216" s="192" t="s">
        <v>1552</v>
      </c>
      <c r="I216" s="176" t="s">
        <v>1557</v>
      </c>
      <c r="J216" s="177">
        <v>6448479.6500000004</v>
      </c>
      <c r="K216" s="176"/>
      <c r="L216" s="225"/>
      <c r="M216" s="225"/>
    </row>
    <row r="217" spans="2:13" ht="32.25" customHeight="1" x14ac:dyDescent="0.25">
      <c r="B217" s="176" t="s">
        <v>206</v>
      </c>
      <c r="C217" s="176" t="s">
        <v>1379</v>
      </c>
      <c r="D217" s="176" t="s">
        <v>1513</v>
      </c>
      <c r="E217" s="192" t="s">
        <v>1550</v>
      </c>
      <c r="F217" s="192" t="s">
        <v>1551</v>
      </c>
      <c r="G217" s="192" t="s">
        <v>1407</v>
      </c>
      <c r="H217" s="192" t="s">
        <v>1552</v>
      </c>
      <c r="I217" s="176" t="s">
        <v>1557</v>
      </c>
      <c r="J217" s="177">
        <v>17300</v>
      </c>
      <c r="K217" s="176"/>
      <c r="L217" s="225"/>
      <c r="M217" s="225"/>
    </row>
    <row r="218" spans="2:13" ht="32.25" customHeight="1" x14ac:dyDescent="0.25">
      <c r="B218" s="176" t="s">
        <v>206</v>
      </c>
      <c r="C218" s="176" t="s">
        <v>1379</v>
      </c>
      <c r="D218" s="176" t="s">
        <v>1453</v>
      </c>
      <c r="E218" s="192" t="s">
        <v>1550</v>
      </c>
      <c r="F218" s="192" t="s">
        <v>1551</v>
      </c>
      <c r="G218" s="192" t="s">
        <v>1407</v>
      </c>
      <c r="H218" s="192" t="s">
        <v>1552</v>
      </c>
      <c r="I218" s="176" t="s">
        <v>1557</v>
      </c>
      <c r="J218" s="177">
        <v>585833.63</v>
      </c>
      <c r="K218" s="176"/>
    </row>
    <row r="219" spans="2:13" ht="32.25" customHeight="1" x14ac:dyDescent="0.25">
      <c r="B219" s="176" t="s">
        <v>206</v>
      </c>
      <c r="C219" s="176" t="s">
        <v>1379</v>
      </c>
      <c r="D219" s="176" t="s">
        <v>1511</v>
      </c>
      <c r="E219" s="192" t="s">
        <v>1550</v>
      </c>
      <c r="F219" s="192" t="s">
        <v>1551</v>
      </c>
      <c r="G219" s="192" t="s">
        <v>1407</v>
      </c>
      <c r="H219" s="192" t="s">
        <v>1552</v>
      </c>
      <c r="I219" s="176" t="s">
        <v>1557</v>
      </c>
      <c r="J219" s="177">
        <v>52080</v>
      </c>
      <c r="K219" s="176"/>
    </row>
    <row r="220" spans="2:13" ht="32.25" customHeight="1" x14ac:dyDescent="0.25">
      <c r="B220" s="176"/>
      <c r="C220" s="176" t="s">
        <v>1379</v>
      </c>
      <c r="D220" s="176" t="s">
        <v>1449</v>
      </c>
      <c r="E220" s="192" t="s">
        <v>1550</v>
      </c>
      <c r="F220" s="192" t="s">
        <v>1551</v>
      </c>
      <c r="G220" s="192" t="s">
        <v>1402</v>
      </c>
      <c r="H220" s="192" t="s">
        <v>1552</v>
      </c>
      <c r="I220" s="176" t="s">
        <v>1636</v>
      </c>
      <c r="J220" s="177">
        <v>54120.04</v>
      </c>
      <c r="K220" s="176"/>
    </row>
    <row r="221" spans="2:13" ht="32.25" customHeight="1" x14ac:dyDescent="0.25">
      <c r="B221" s="176" t="s">
        <v>974</v>
      </c>
      <c r="C221" s="176" t="s">
        <v>1380</v>
      </c>
      <c r="D221" s="176" t="s">
        <v>1397</v>
      </c>
      <c r="E221" s="192" t="s">
        <v>1550</v>
      </c>
      <c r="F221" s="192" t="s">
        <v>1551</v>
      </c>
      <c r="G221" s="192" t="s">
        <v>1400</v>
      </c>
      <c r="H221" s="192" t="s">
        <v>1552</v>
      </c>
      <c r="I221" s="176" t="s">
        <v>1553</v>
      </c>
      <c r="J221" s="177">
        <v>149028.39000000001</v>
      </c>
      <c r="K221" s="176"/>
      <c r="L221" s="225"/>
      <c r="M221" s="225"/>
    </row>
    <row r="222" spans="2:13" ht="32.25" customHeight="1" x14ac:dyDescent="0.25">
      <c r="B222" s="176" t="s">
        <v>196</v>
      </c>
      <c r="C222" s="176" t="s">
        <v>1380</v>
      </c>
      <c r="D222" s="176" t="s">
        <v>1401</v>
      </c>
      <c r="E222" s="192" t="s">
        <v>1550</v>
      </c>
      <c r="F222" s="192" t="s">
        <v>1551</v>
      </c>
      <c r="G222" s="192" t="s">
        <v>1402</v>
      </c>
      <c r="H222" s="192" t="s">
        <v>1552</v>
      </c>
      <c r="I222" s="176" t="s">
        <v>1554</v>
      </c>
      <c r="J222" s="177">
        <v>58502162.960000001</v>
      </c>
      <c r="K222" s="176"/>
      <c r="L222" s="225"/>
      <c r="M222" s="225"/>
    </row>
    <row r="223" spans="2:13" ht="32.25" customHeight="1" x14ac:dyDescent="0.25">
      <c r="B223" s="176" t="s">
        <v>196</v>
      </c>
      <c r="C223" s="176" t="s">
        <v>1380</v>
      </c>
      <c r="D223" s="176" t="s">
        <v>1449</v>
      </c>
      <c r="E223" s="192" t="s">
        <v>1550</v>
      </c>
      <c r="F223" s="192" t="s">
        <v>1551</v>
      </c>
      <c r="G223" s="192" t="s">
        <v>1402</v>
      </c>
      <c r="H223" s="192" t="s">
        <v>1552</v>
      </c>
      <c r="I223" s="176" t="s">
        <v>1554</v>
      </c>
      <c r="J223" s="177">
        <v>274284474.05000001</v>
      </c>
      <c r="K223" s="176"/>
      <c r="L223" s="225"/>
      <c r="M223" s="225"/>
    </row>
    <row r="224" spans="2:13" ht="32.25" customHeight="1" x14ac:dyDescent="0.25">
      <c r="B224" s="176" t="s">
        <v>196</v>
      </c>
      <c r="C224" s="176" t="s">
        <v>1380</v>
      </c>
      <c r="D224" s="176" t="s">
        <v>1416</v>
      </c>
      <c r="E224" s="192" t="s">
        <v>1550</v>
      </c>
      <c r="F224" s="192" t="s">
        <v>1551</v>
      </c>
      <c r="G224" s="192" t="s">
        <v>1402</v>
      </c>
      <c r="H224" s="192" t="s">
        <v>1552</v>
      </c>
      <c r="I224" s="176" t="s">
        <v>1554</v>
      </c>
      <c r="J224" s="177">
        <v>1267872.4099999999</v>
      </c>
      <c r="K224" s="176"/>
      <c r="L224" s="225"/>
      <c r="M224" s="225"/>
    </row>
    <row r="225" spans="2:13" ht="32.25" customHeight="1" x14ac:dyDescent="0.25">
      <c r="B225" s="176" t="s">
        <v>967</v>
      </c>
      <c r="C225" s="176" t="s">
        <v>1380</v>
      </c>
      <c r="D225" s="176" t="s">
        <v>1397</v>
      </c>
      <c r="E225" s="192" t="s">
        <v>1555</v>
      </c>
      <c r="F225" s="192" t="s">
        <v>1551</v>
      </c>
      <c r="G225" s="192" t="s">
        <v>1400</v>
      </c>
      <c r="H225" s="192" t="s">
        <v>1552</v>
      </c>
      <c r="I225" s="176" t="s">
        <v>1554</v>
      </c>
      <c r="J225" s="177">
        <v>2355231.75</v>
      </c>
      <c r="K225" s="176"/>
      <c r="L225" s="225"/>
      <c r="M225" s="225"/>
    </row>
    <row r="226" spans="2:13" ht="32.25" customHeight="1" x14ac:dyDescent="0.25">
      <c r="B226" s="176" t="s">
        <v>971</v>
      </c>
      <c r="C226" s="176" t="s">
        <v>1380</v>
      </c>
      <c r="D226" s="176" t="s">
        <v>1397</v>
      </c>
      <c r="E226" s="192" t="s">
        <v>1556</v>
      </c>
      <c r="F226" s="192" t="s">
        <v>1551</v>
      </c>
      <c r="G226" s="192" t="s">
        <v>1400</v>
      </c>
      <c r="H226" s="192" t="s">
        <v>1552</v>
      </c>
      <c r="I226" s="176" t="s">
        <v>1554</v>
      </c>
      <c r="J226" s="177">
        <v>14917.55</v>
      </c>
      <c r="K226" s="176"/>
      <c r="L226" s="225"/>
      <c r="M226" s="225"/>
    </row>
    <row r="227" spans="2:13" ht="32.25" customHeight="1" x14ac:dyDescent="0.25">
      <c r="B227" s="176" t="s">
        <v>964</v>
      </c>
      <c r="C227" s="176" t="s">
        <v>1380</v>
      </c>
      <c r="D227" s="176" t="s">
        <v>1397</v>
      </c>
      <c r="E227" s="192" t="s">
        <v>1550</v>
      </c>
      <c r="F227" s="192" t="s">
        <v>1551</v>
      </c>
      <c r="G227" s="192" t="s">
        <v>1400</v>
      </c>
      <c r="H227" s="192" t="s">
        <v>1552</v>
      </c>
      <c r="I227" s="176" t="s">
        <v>1557</v>
      </c>
      <c r="J227" s="177">
        <v>500000</v>
      </c>
      <c r="K227" s="176"/>
      <c r="L227" s="225"/>
      <c r="M227" s="225"/>
    </row>
    <row r="228" spans="2:13" ht="32.25" customHeight="1" x14ac:dyDescent="0.25">
      <c r="B228" s="176" t="s">
        <v>206</v>
      </c>
      <c r="C228" s="176" t="s">
        <v>1380</v>
      </c>
      <c r="D228" s="176" t="s">
        <v>1458</v>
      </c>
      <c r="E228" s="192" t="s">
        <v>1550</v>
      </c>
      <c r="F228" s="192" t="s">
        <v>1551</v>
      </c>
      <c r="G228" s="192" t="s">
        <v>1407</v>
      </c>
      <c r="H228" s="192" t="s">
        <v>1552</v>
      </c>
      <c r="I228" s="176" t="s">
        <v>1557</v>
      </c>
      <c r="J228" s="177">
        <v>87129</v>
      </c>
      <c r="K228" s="176"/>
    </row>
    <row r="229" spans="2:13" ht="32.25" customHeight="1" x14ac:dyDescent="0.25">
      <c r="B229" s="176" t="s">
        <v>206</v>
      </c>
      <c r="C229" s="176" t="s">
        <v>1380</v>
      </c>
      <c r="D229" s="176" t="s">
        <v>1472</v>
      </c>
      <c r="E229" s="192" t="s">
        <v>1550</v>
      </c>
      <c r="F229" s="192" t="s">
        <v>1551</v>
      </c>
      <c r="G229" s="192" t="s">
        <v>1407</v>
      </c>
      <c r="H229" s="192" t="s">
        <v>1552</v>
      </c>
      <c r="I229" s="176" t="s">
        <v>1557</v>
      </c>
      <c r="J229" s="177">
        <v>283903.18</v>
      </c>
      <c r="K229" s="176"/>
    </row>
    <row r="230" spans="2:13" ht="32.25" customHeight="1" x14ac:dyDescent="0.25">
      <c r="B230" s="176" t="s">
        <v>206</v>
      </c>
      <c r="C230" s="176" t="s">
        <v>1380</v>
      </c>
      <c r="D230" s="176" t="s">
        <v>1501</v>
      </c>
      <c r="E230" s="192" t="s">
        <v>1550</v>
      </c>
      <c r="F230" s="192" t="s">
        <v>1551</v>
      </c>
      <c r="G230" s="192" t="s">
        <v>1407</v>
      </c>
      <c r="H230" s="192" t="s">
        <v>1552</v>
      </c>
      <c r="I230" s="176" t="s">
        <v>1557</v>
      </c>
      <c r="J230" s="177">
        <v>1044255</v>
      </c>
      <c r="K230" s="176"/>
    </row>
    <row r="231" spans="2:13" ht="32.25" customHeight="1" x14ac:dyDescent="0.25">
      <c r="B231" s="176" t="s">
        <v>206</v>
      </c>
      <c r="C231" s="176" t="s">
        <v>1380</v>
      </c>
      <c r="D231" s="176" t="s">
        <v>1452</v>
      </c>
      <c r="E231" s="192" t="s">
        <v>1550</v>
      </c>
      <c r="F231" s="192" t="s">
        <v>1551</v>
      </c>
      <c r="G231" s="192" t="s">
        <v>1407</v>
      </c>
      <c r="H231" s="192" t="s">
        <v>1552</v>
      </c>
      <c r="I231" s="176" t="s">
        <v>1557</v>
      </c>
      <c r="J231" s="177">
        <v>11025872.9</v>
      </c>
      <c r="K231" s="176"/>
      <c r="L231" s="225"/>
      <c r="M231" s="225"/>
    </row>
    <row r="232" spans="2:13" ht="32.25" customHeight="1" x14ac:dyDescent="0.25">
      <c r="B232" s="176" t="s">
        <v>206</v>
      </c>
      <c r="C232" s="176" t="s">
        <v>1380</v>
      </c>
      <c r="D232" s="176" t="s">
        <v>1513</v>
      </c>
      <c r="E232" s="192" t="s">
        <v>1550</v>
      </c>
      <c r="F232" s="192" t="s">
        <v>1551</v>
      </c>
      <c r="G232" s="192" t="s">
        <v>1407</v>
      </c>
      <c r="H232" s="192" t="s">
        <v>1552</v>
      </c>
      <c r="I232" s="176" t="s">
        <v>1557</v>
      </c>
      <c r="J232" s="177">
        <v>53800</v>
      </c>
      <c r="K232" s="176"/>
      <c r="L232" s="225"/>
      <c r="M232" s="225"/>
    </row>
    <row r="233" spans="2:13" ht="32.25" customHeight="1" x14ac:dyDescent="0.25">
      <c r="B233" s="176" t="s">
        <v>206</v>
      </c>
      <c r="C233" s="176" t="s">
        <v>1380</v>
      </c>
      <c r="D233" s="176" t="s">
        <v>1453</v>
      </c>
      <c r="E233" s="192" t="s">
        <v>1550</v>
      </c>
      <c r="F233" s="192" t="s">
        <v>1551</v>
      </c>
      <c r="G233" s="192" t="s">
        <v>1407</v>
      </c>
      <c r="H233" s="192" t="s">
        <v>1552</v>
      </c>
      <c r="I233" s="176" t="s">
        <v>1557</v>
      </c>
      <c r="J233" s="177">
        <v>561263.53</v>
      </c>
      <c r="K233" s="176"/>
      <c r="L233" s="225"/>
      <c r="M233" s="225"/>
    </row>
    <row r="234" spans="2:13" ht="32.25" customHeight="1" x14ac:dyDescent="0.25">
      <c r="B234" s="176" t="s">
        <v>206</v>
      </c>
      <c r="C234" s="176" t="s">
        <v>1380</v>
      </c>
      <c r="D234" s="176" t="s">
        <v>1459</v>
      </c>
      <c r="E234" s="192" t="s">
        <v>1550</v>
      </c>
      <c r="F234" s="192" t="s">
        <v>1551</v>
      </c>
      <c r="G234" s="192" t="s">
        <v>1407</v>
      </c>
      <c r="H234" s="192" t="s">
        <v>1552</v>
      </c>
      <c r="I234" s="176" t="s">
        <v>1557</v>
      </c>
      <c r="J234" s="177">
        <v>332640</v>
      </c>
      <c r="K234" s="176"/>
      <c r="L234" s="225"/>
      <c r="M234" s="225"/>
    </row>
    <row r="235" spans="2:13" ht="32.25" customHeight="1" x14ac:dyDescent="0.25">
      <c r="B235" s="176" t="s">
        <v>206</v>
      </c>
      <c r="C235" s="176" t="s">
        <v>1380</v>
      </c>
      <c r="D235" s="176" t="s">
        <v>1439</v>
      </c>
      <c r="E235" s="192" t="s">
        <v>1550</v>
      </c>
      <c r="F235" s="192" t="s">
        <v>1551</v>
      </c>
      <c r="G235" s="192" t="s">
        <v>1407</v>
      </c>
      <c r="H235" s="192" t="s">
        <v>1552</v>
      </c>
      <c r="I235" s="176" t="s">
        <v>1557</v>
      </c>
      <c r="J235" s="177">
        <v>32950</v>
      </c>
      <c r="K235" s="176"/>
    </row>
    <row r="236" spans="2:13" ht="32.25" customHeight="1" x14ac:dyDescent="0.25">
      <c r="B236" s="176" t="s">
        <v>206</v>
      </c>
      <c r="C236" s="176" t="s">
        <v>1380</v>
      </c>
      <c r="D236" s="176" t="s">
        <v>1446</v>
      </c>
      <c r="E236" s="192" t="s">
        <v>1550</v>
      </c>
      <c r="F236" s="192" t="s">
        <v>1551</v>
      </c>
      <c r="G236" s="192" t="s">
        <v>1407</v>
      </c>
      <c r="H236" s="192" t="s">
        <v>1552</v>
      </c>
      <c r="I236" s="176" t="s">
        <v>1557</v>
      </c>
      <c r="J236" s="177">
        <v>400000</v>
      </c>
      <c r="K236" s="176"/>
    </row>
    <row r="237" spans="2:13" ht="32.25" customHeight="1" x14ac:dyDescent="0.25">
      <c r="B237" s="176" t="s">
        <v>206</v>
      </c>
      <c r="C237" s="176" t="s">
        <v>1380</v>
      </c>
      <c r="D237" s="176" t="s">
        <v>1511</v>
      </c>
      <c r="E237" s="192" t="s">
        <v>1550</v>
      </c>
      <c r="F237" s="192" t="s">
        <v>1551</v>
      </c>
      <c r="G237" s="192" t="s">
        <v>1407</v>
      </c>
      <c r="H237" s="192" t="s">
        <v>1552</v>
      </c>
      <c r="I237" s="176" t="s">
        <v>1557</v>
      </c>
      <c r="J237" s="177">
        <v>52080</v>
      </c>
      <c r="K237" s="176"/>
      <c r="L237" s="225"/>
      <c r="M237" s="225"/>
    </row>
    <row r="238" spans="2:13" ht="32.25" customHeight="1" x14ac:dyDescent="0.25">
      <c r="B238" s="176" t="s">
        <v>961</v>
      </c>
      <c r="C238" s="176" t="s">
        <v>1380</v>
      </c>
      <c r="D238" s="176" t="s">
        <v>1397</v>
      </c>
      <c r="E238" s="192" t="s">
        <v>1563</v>
      </c>
      <c r="F238" s="192" t="s">
        <v>1551</v>
      </c>
      <c r="G238" s="192" t="s">
        <v>1400</v>
      </c>
      <c r="H238" s="192" t="s">
        <v>1552</v>
      </c>
      <c r="I238" s="176" t="s">
        <v>1557</v>
      </c>
      <c r="J238" s="177">
        <v>605000</v>
      </c>
      <c r="K238" s="176"/>
      <c r="L238" s="225"/>
      <c r="M238" s="225"/>
    </row>
    <row r="239" spans="2:13" ht="32.25" customHeight="1" x14ac:dyDescent="0.25">
      <c r="B239" s="176" t="s">
        <v>281</v>
      </c>
      <c r="C239" s="176" t="s">
        <v>1380</v>
      </c>
      <c r="D239" s="176" t="s">
        <v>1397</v>
      </c>
      <c r="E239" s="192" t="s">
        <v>1550</v>
      </c>
      <c r="F239" s="192" t="s">
        <v>1551</v>
      </c>
      <c r="G239" s="192" t="s">
        <v>1400</v>
      </c>
      <c r="H239" s="192" t="s">
        <v>1552</v>
      </c>
      <c r="I239" s="176" t="s">
        <v>1559</v>
      </c>
      <c r="J239" s="177">
        <v>9510</v>
      </c>
      <c r="K239" s="176"/>
      <c r="L239" s="225"/>
      <c r="M239" s="225"/>
    </row>
    <row r="240" spans="2:13" ht="32.25" customHeight="1" x14ac:dyDescent="0.25">
      <c r="B240" s="176"/>
      <c r="C240" s="176" t="s">
        <v>1380</v>
      </c>
      <c r="D240" s="176" t="s">
        <v>1401</v>
      </c>
      <c r="E240" s="192" t="s">
        <v>1550</v>
      </c>
      <c r="F240" s="192" t="s">
        <v>1551</v>
      </c>
      <c r="G240" s="192" t="s">
        <v>1402</v>
      </c>
      <c r="H240" s="192" t="s">
        <v>1552</v>
      </c>
      <c r="I240" s="176" t="s">
        <v>1636</v>
      </c>
      <c r="J240" s="177">
        <v>209.72</v>
      </c>
      <c r="K240" s="176"/>
      <c r="L240" s="225"/>
      <c r="M240" s="225"/>
    </row>
    <row r="241" spans="2:13" ht="32.25" customHeight="1" x14ac:dyDescent="0.25">
      <c r="B241" s="176"/>
      <c r="C241" s="176" t="s">
        <v>1380</v>
      </c>
      <c r="D241" s="176" t="s">
        <v>1452</v>
      </c>
      <c r="E241" s="192" t="s">
        <v>1550</v>
      </c>
      <c r="F241" s="192" t="s">
        <v>1551</v>
      </c>
      <c r="G241" s="192" t="s">
        <v>1407</v>
      </c>
      <c r="H241" s="192" t="s">
        <v>1552</v>
      </c>
      <c r="I241" s="176" t="s">
        <v>1638</v>
      </c>
      <c r="J241" s="177">
        <v>-3466.45</v>
      </c>
      <c r="K241" s="176"/>
      <c r="L241" s="225"/>
      <c r="M241" s="225"/>
    </row>
    <row r="242" spans="2:13" ht="32.25" customHeight="1" x14ac:dyDescent="0.25">
      <c r="B242" s="176" t="s">
        <v>196</v>
      </c>
      <c r="C242" s="176" t="s">
        <v>1381</v>
      </c>
      <c r="D242" s="176" t="s">
        <v>1401</v>
      </c>
      <c r="E242" s="192" t="s">
        <v>1550</v>
      </c>
      <c r="F242" s="192" t="s">
        <v>1551</v>
      </c>
      <c r="G242" s="192" t="s">
        <v>1402</v>
      </c>
      <c r="H242" s="192" t="s">
        <v>1552</v>
      </c>
      <c r="I242" s="176" t="s">
        <v>1554</v>
      </c>
      <c r="J242" s="177">
        <v>24738415.23</v>
      </c>
      <c r="K242" s="176"/>
      <c r="L242" s="225"/>
      <c r="M242" s="225"/>
    </row>
    <row r="243" spans="2:13" ht="32.25" customHeight="1" x14ac:dyDescent="0.25">
      <c r="B243" s="176" t="s">
        <v>196</v>
      </c>
      <c r="C243" s="176" t="s">
        <v>1381</v>
      </c>
      <c r="D243" s="176" t="s">
        <v>1449</v>
      </c>
      <c r="E243" s="192" t="s">
        <v>1550</v>
      </c>
      <c r="F243" s="192" t="s">
        <v>1551</v>
      </c>
      <c r="G243" s="192" t="s">
        <v>1402</v>
      </c>
      <c r="H243" s="192" t="s">
        <v>1552</v>
      </c>
      <c r="I243" s="176" t="s">
        <v>1554</v>
      </c>
      <c r="J243" s="177">
        <v>219704631.00999999</v>
      </c>
      <c r="K243" s="176"/>
      <c r="L243" s="225"/>
      <c r="M243" s="225"/>
    </row>
    <row r="244" spans="2:13" ht="32.25" customHeight="1" x14ac:dyDescent="0.25">
      <c r="B244" s="176" t="s">
        <v>196</v>
      </c>
      <c r="C244" s="176" t="s">
        <v>1381</v>
      </c>
      <c r="D244" s="176" t="s">
        <v>1416</v>
      </c>
      <c r="E244" s="192" t="s">
        <v>1550</v>
      </c>
      <c r="F244" s="192" t="s">
        <v>1551</v>
      </c>
      <c r="G244" s="192" t="s">
        <v>1402</v>
      </c>
      <c r="H244" s="192" t="s">
        <v>1552</v>
      </c>
      <c r="I244" s="176" t="s">
        <v>1554</v>
      </c>
      <c r="J244" s="177">
        <v>808750.8</v>
      </c>
      <c r="K244" s="176"/>
      <c r="L244" s="225"/>
      <c r="M244" s="225"/>
    </row>
    <row r="245" spans="2:13" ht="32.25" customHeight="1" x14ac:dyDescent="0.25">
      <c r="B245" s="176" t="s">
        <v>967</v>
      </c>
      <c r="C245" s="176" t="s">
        <v>1381</v>
      </c>
      <c r="D245" s="176" t="s">
        <v>1397</v>
      </c>
      <c r="E245" s="192" t="s">
        <v>1555</v>
      </c>
      <c r="F245" s="192" t="s">
        <v>1551</v>
      </c>
      <c r="G245" s="192" t="s">
        <v>1400</v>
      </c>
      <c r="H245" s="192" t="s">
        <v>1552</v>
      </c>
      <c r="I245" s="176" t="s">
        <v>1554</v>
      </c>
      <c r="J245" s="177">
        <v>6633627.2400000002</v>
      </c>
      <c r="K245" s="176"/>
      <c r="L245" s="225"/>
      <c r="M245" s="225"/>
    </row>
    <row r="246" spans="2:13" ht="32.25" customHeight="1" x14ac:dyDescent="0.25">
      <c r="B246" s="176" t="s">
        <v>967</v>
      </c>
      <c r="C246" s="176" t="s">
        <v>1381</v>
      </c>
      <c r="D246" s="176" t="s">
        <v>1397</v>
      </c>
      <c r="E246" s="192" t="s">
        <v>1562</v>
      </c>
      <c r="F246" s="192" t="s">
        <v>1551</v>
      </c>
      <c r="G246" s="192" t="s">
        <v>1400</v>
      </c>
      <c r="H246" s="192" t="s">
        <v>1552</v>
      </c>
      <c r="I246" s="176" t="s">
        <v>1554</v>
      </c>
      <c r="J246" s="177">
        <v>6073661.7800000003</v>
      </c>
      <c r="K246" s="176"/>
    </row>
    <row r="247" spans="2:13" ht="32.25" customHeight="1" x14ac:dyDescent="0.25">
      <c r="B247" s="176" t="s">
        <v>971</v>
      </c>
      <c r="C247" s="176" t="s">
        <v>1381</v>
      </c>
      <c r="D247" s="176" t="s">
        <v>1397</v>
      </c>
      <c r="E247" s="192" t="s">
        <v>1556</v>
      </c>
      <c r="F247" s="192" t="s">
        <v>1551</v>
      </c>
      <c r="G247" s="192" t="s">
        <v>1400</v>
      </c>
      <c r="H247" s="192" t="s">
        <v>1552</v>
      </c>
      <c r="I247" s="176" t="s">
        <v>1554</v>
      </c>
      <c r="J247" s="177">
        <v>13620.43</v>
      </c>
      <c r="K247" s="176"/>
    </row>
    <row r="248" spans="2:13" ht="32.25" customHeight="1" x14ac:dyDescent="0.25">
      <c r="B248" s="176" t="s">
        <v>206</v>
      </c>
      <c r="C248" s="176" t="s">
        <v>1381</v>
      </c>
      <c r="D248" s="176" t="s">
        <v>1501</v>
      </c>
      <c r="E248" s="192" t="s">
        <v>1550</v>
      </c>
      <c r="F248" s="192" t="s">
        <v>1551</v>
      </c>
      <c r="G248" s="192" t="s">
        <v>1407</v>
      </c>
      <c r="H248" s="192" t="s">
        <v>1552</v>
      </c>
      <c r="I248" s="176" t="s">
        <v>1557</v>
      </c>
      <c r="J248" s="177">
        <v>1045332</v>
      </c>
      <c r="K248" s="176"/>
    </row>
    <row r="249" spans="2:13" ht="32.25" customHeight="1" x14ac:dyDescent="0.25">
      <c r="B249" s="176" t="s">
        <v>206</v>
      </c>
      <c r="C249" s="176" t="s">
        <v>1381</v>
      </c>
      <c r="D249" s="176" t="s">
        <v>1455</v>
      </c>
      <c r="E249" s="192" t="s">
        <v>1550</v>
      </c>
      <c r="F249" s="192" t="s">
        <v>1551</v>
      </c>
      <c r="G249" s="192" t="s">
        <v>1407</v>
      </c>
      <c r="H249" s="192" t="s">
        <v>1552</v>
      </c>
      <c r="I249" s="176" t="s">
        <v>1557</v>
      </c>
      <c r="J249" s="177">
        <v>30000</v>
      </c>
      <c r="K249" s="176"/>
      <c r="L249" s="225"/>
      <c r="M249" s="225"/>
    </row>
    <row r="250" spans="2:13" ht="32.25" customHeight="1" x14ac:dyDescent="0.25">
      <c r="B250" s="176" t="s">
        <v>206</v>
      </c>
      <c r="C250" s="176" t="s">
        <v>1381</v>
      </c>
      <c r="D250" s="176" t="s">
        <v>1452</v>
      </c>
      <c r="E250" s="192" t="s">
        <v>1550</v>
      </c>
      <c r="F250" s="192" t="s">
        <v>1551</v>
      </c>
      <c r="G250" s="192" t="s">
        <v>1407</v>
      </c>
      <c r="H250" s="192" t="s">
        <v>1552</v>
      </c>
      <c r="I250" s="176" t="s">
        <v>1557</v>
      </c>
      <c r="J250" s="177">
        <v>5633694.4100000001</v>
      </c>
      <c r="K250" s="176"/>
      <c r="L250" s="225"/>
      <c r="M250" s="225"/>
    </row>
    <row r="251" spans="2:13" ht="32.25" customHeight="1" x14ac:dyDescent="0.25">
      <c r="B251" s="176" t="s">
        <v>206</v>
      </c>
      <c r="C251" s="176" t="s">
        <v>1381</v>
      </c>
      <c r="D251" s="176" t="s">
        <v>1513</v>
      </c>
      <c r="E251" s="192" t="s">
        <v>1550</v>
      </c>
      <c r="F251" s="192" t="s">
        <v>1551</v>
      </c>
      <c r="G251" s="192" t="s">
        <v>1407</v>
      </c>
      <c r="H251" s="192" t="s">
        <v>1552</v>
      </c>
      <c r="I251" s="176" t="s">
        <v>1557</v>
      </c>
      <c r="J251" s="177">
        <v>161178</v>
      </c>
      <c r="K251" s="176"/>
      <c r="L251" s="225"/>
      <c r="M251" s="225"/>
    </row>
    <row r="252" spans="2:13" ht="32.25" customHeight="1" x14ac:dyDescent="0.25">
      <c r="B252" s="176" t="s">
        <v>206</v>
      </c>
      <c r="C252" s="176" t="s">
        <v>1381</v>
      </c>
      <c r="D252" s="176" t="s">
        <v>1453</v>
      </c>
      <c r="E252" s="192" t="s">
        <v>1550</v>
      </c>
      <c r="F252" s="192" t="s">
        <v>1551</v>
      </c>
      <c r="G252" s="192" t="s">
        <v>1407</v>
      </c>
      <c r="H252" s="192" t="s">
        <v>1552</v>
      </c>
      <c r="I252" s="176" t="s">
        <v>1557</v>
      </c>
      <c r="J252" s="177">
        <v>563057.22</v>
      </c>
      <c r="K252" s="176"/>
      <c r="L252" s="225"/>
      <c r="M252" s="225"/>
    </row>
    <row r="253" spans="2:13" ht="32.25" customHeight="1" x14ac:dyDescent="0.25">
      <c r="B253" s="176" t="s">
        <v>206</v>
      </c>
      <c r="C253" s="176" t="s">
        <v>1381</v>
      </c>
      <c r="D253" s="176" t="s">
        <v>1459</v>
      </c>
      <c r="E253" s="192" t="s">
        <v>1550</v>
      </c>
      <c r="F253" s="192" t="s">
        <v>1551</v>
      </c>
      <c r="G253" s="192" t="s">
        <v>1407</v>
      </c>
      <c r="H253" s="192" t="s">
        <v>1552</v>
      </c>
      <c r="I253" s="176" t="s">
        <v>1557</v>
      </c>
      <c r="J253" s="177">
        <v>825400</v>
      </c>
      <c r="K253" s="176"/>
      <c r="L253" s="225"/>
      <c r="M253" s="225"/>
    </row>
    <row r="254" spans="2:13" ht="32.25" customHeight="1" x14ac:dyDescent="0.25">
      <c r="B254" s="176" t="s">
        <v>206</v>
      </c>
      <c r="C254" s="176" t="s">
        <v>1381</v>
      </c>
      <c r="D254" s="176" t="s">
        <v>1517</v>
      </c>
      <c r="E254" s="192" t="s">
        <v>1550</v>
      </c>
      <c r="F254" s="192" t="s">
        <v>1551</v>
      </c>
      <c r="G254" s="192" t="s">
        <v>1407</v>
      </c>
      <c r="H254" s="192" t="s">
        <v>1552</v>
      </c>
      <c r="I254" s="176" t="s">
        <v>1557</v>
      </c>
      <c r="J254" s="177">
        <v>452175</v>
      </c>
      <c r="K254" s="176"/>
      <c r="L254" s="225"/>
      <c r="M254" s="225"/>
    </row>
    <row r="255" spans="2:13" ht="32.25" customHeight="1" x14ac:dyDescent="0.25">
      <c r="B255" s="176" t="s">
        <v>206</v>
      </c>
      <c r="C255" s="176" t="s">
        <v>1381</v>
      </c>
      <c r="D255" s="176" t="s">
        <v>1460</v>
      </c>
      <c r="E255" s="192" t="s">
        <v>1550</v>
      </c>
      <c r="F255" s="192" t="s">
        <v>1551</v>
      </c>
      <c r="G255" s="192" t="s">
        <v>1407</v>
      </c>
      <c r="H255" s="192" t="s">
        <v>1552</v>
      </c>
      <c r="I255" s="176" t="s">
        <v>1557</v>
      </c>
      <c r="J255" s="177">
        <v>79619.320000000007</v>
      </c>
      <c r="K255" s="176"/>
      <c r="L255" s="225"/>
      <c r="M255" s="225"/>
    </row>
    <row r="256" spans="2:13" ht="32.25" customHeight="1" x14ac:dyDescent="0.25">
      <c r="B256" s="176" t="s">
        <v>206</v>
      </c>
      <c r="C256" s="176" t="s">
        <v>1381</v>
      </c>
      <c r="D256" s="176" t="s">
        <v>1511</v>
      </c>
      <c r="E256" s="192" t="s">
        <v>1550</v>
      </c>
      <c r="F256" s="192" t="s">
        <v>1551</v>
      </c>
      <c r="G256" s="192" t="s">
        <v>1407</v>
      </c>
      <c r="H256" s="192" t="s">
        <v>1552</v>
      </c>
      <c r="I256" s="176" t="s">
        <v>1557</v>
      </c>
      <c r="J256" s="177">
        <v>52080</v>
      </c>
      <c r="K256" s="176"/>
      <c r="L256" s="225"/>
      <c r="M256" s="225"/>
    </row>
    <row r="257" spans="2:13" ht="32.25" customHeight="1" x14ac:dyDescent="0.25">
      <c r="B257" s="176" t="s">
        <v>961</v>
      </c>
      <c r="C257" s="176" t="s">
        <v>1381</v>
      </c>
      <c r="D257" s="176" t="s">
        <v>1397</v>
      </c>
      <c r="E257" s="192" t="s">
        <v>1563</v>
      </c>
      <c r="F257" s="192" t="s">
        <v>1551</v>
      </c>
      <c r="G257" s="192" t="s">
        <v>1400</v>
      </c>
      <c r="H257" s="192" t="s">
        <v>1552</v>
      </c>
      <c r="I257" s="176" t="s">
        <v>1557</v>
      </c>
      <c r="J257" s="177">
        <v>200000</v>
      </c>
      <c r="K257" s="176"/>
      <c r="L257" s="225"/>
      <c r="M257" s="225"/>
    </row>
    <row r="258" spans="2:13" ht="32.25" customHeight="1" x14ac:dyDescent="0.25">
      <c r="B258" s="176" t="s">
        <v>281</v>
      </c>
      <c r="C258" s="176" t="s">
        <v>1381</v>
      </c>
      <c r="D258" s="176" t="s">
        <v>1397</v>
      </c>
      <c r="E258" s="192" t="s">
        <v>1550</v>
      </c>
      <c r="F258" s="192" t="s">
        <v>1551</v>
      </c>
      <c r="G258" s="192" t="s">
        <v>1400</v>
      </c>
      <c r="H258" s="192" t="s">
        <v>1552</v>
      </c>
      <c r="I258" s="176" t="s">
        <v>1559</v>
      </c>
      <c r="J258" s="177">
        <v>4653</v>
      </c>
      <c r="K258" s="176"/>
      <c r="L258" s="225"/>
      <c r="M258" s="225"/>
    </row>
    <row r="259" spans="2:13" ht="32.25" customHeight="1" x14ac:dyDescent="0.25">
      <c r="B259" s="176" t="s">
        <v>972</v>
      </c>
      <c r="C259" s="176" t="s">
        <v>1349</v>
      </c>
      <c r="D259" s="176" t="s">
        <v>1397</v>
      </c>
      <c r="E259" s="192" t="s">
        <v>1550</v>
      </c>
      <c r="F259" s="192" t="s">
        <v>1551</v>
      </c>
      <c r="G259" s="192" t="s">
        <v>1400</v>
      </c>
      <c r="H259" s="192" t="s">
        <v>1552</v>
      </c>
      <c r="I259" s="176" t="s">
        <v>1554</v>
      </c>
      <c r="J259" s="177">
        <v>26728.400000000001</v>
      </c>
      <c r="K259" s="176"/>
    </row>
    <row r="260" spans="2:13" ht="32.25" customHeight="1" x14ac:dyDescent="0.25">
      <c r="B260" s="176" t="s">
        <v>196</v>
      </c>
      <c r="C260" s="176" t="s">
        <v>1349</v>
      </c>
      <c r="D260" s="176" t="s">
        <v>1401</v>
      </c>
      <c r="E260" s="192" t="s">
        <v>1550</v>
      </c>
      <c r="F260" s="192" t="s">
        <v>1551</v>
      </c>
      <c r="G260" s="192" t="s">
        <v>1402</v>
      </c>
      <c r="H260" s="192" t="s">
        <v>1552</v>
      </c>
      <c r="I260" s="176" t="s">
        <v>1554</v>
      </c>
      <c r="J260" s="177">
        <v>13117149.060000001</v>
      </c>
      <c r="K260" s="176"/>
    </row>
    <row r="261" spans="2:13" ht="32.25" customHeight="1" x14ac:dyDescent="0.25">
      <c r="B261" s="176" t="s">
        <v>196</v>
      </c>
      <c r="C261" s="176" t="s">
        <v>1349</v>
      </c>
      <c r="D261" s="176" t="s">
        <v>1449</v>
      </c>
      <c r="E261" s="192" t="s">
        <v>1550</v>
      </c>
      <c r="F261" s="192" t="s">
        <v>1551</v>
      </c>
      <c r="G261" s="192" t="s">
        <v>1402</v>
      </c>
      <c r="H261" s="192" t="s">
        <v>1552</v>
      </c>
      <c r="I261" s="176" t="s">
        <v>1554</v>
      </c>
      <c r="J261" s="177">
        <v>101403026.38</v>
      </c>
      <c r="K261" s="176"/>
    </row>
    <row r="262" spans="2:13" ht="32.25" customHeight="1" x14ac:dyDescent="0.25">
      <c r="B262" s="176" t="s">
        <v>196</v>
      </c>
      <c r="C262" s="176" t="s">
        <v>1349</v>
      </c>
      <c r="D262" s="176" t="s">
        <v>1416</v>
      </c>
      <c r="E262" s="192" t="s">
        <v>1550</v>
      </c>
      <c r="F262" s="192" t="s">
        <v>1551</v>
      </c>
      <c r="G262" s="192" t="s">
        <v>1402</v>
      </c>
      <c r="H262" s="192" t="s">
        <v>1552</v>
      </c>
      <c r="I262" s="176" t="s">
        <v>1554</v>
      </c>
      <c r="J262" s="177">
        <v>669396.81999999995</v>
      </c>
      <c r="K262" s="176"/>
      <c r="L262" s="225"/>
      <c r="M262" s="225"/>
    </row>
    <row r="263" spans="2:13" ht="32.25" customHeight="1" x14ac:dyDescent="0.25">
      <c r="B263" s="176" t="s">
        <v>967</v>
      </c>
      <c r="C263" s="176" t="s">
        <v>1349</v>
      </c>
      <c r="D263" s="176" t="s">
        <v>1397</v>
      </c>
      <c r="E263" s="192" t="s">
        <v>1555</v>
      </c>
      <c r="F263" s="192" t="s">
        <v>1551</v>
      </c>
      <c r="G263" s="192" t="s">
        <v>1400</v>
      </c>
      <c r="H263" s="192" t="s">
        <v>1552</v>
      </c>
      <c r="I263" s="176" t="s">
        <v>1554</v>
      </c>
      <c r="J263" s="177">
        <v>5721883.0099999998</v>
      </c>
      <c r="K263" s="176"/>
      <c r="L263" s="225"/>
      <c r="M263" s="225"/>
    </row>
    <row r="264" spans="2:13" ht="32.25" customHeight="1" x14ac:dyDescent="0.25">
      <c r="B264" s="176" t="s">
        <v>40</v>
      </c>
      <c r="C264" s="176" t="s">
        <v>1349</v>
      </c>
      <c r="D264" s="176" t="s">
        <v>1397</v>
      </c>
      <c r="E264" s="192" t="s">
        <v>1550</v>
      </c>
      <c r="F264" s="192" t="s">
        <v>1551</v>
      </c>
      <c r="G264" s="192" t="s">
        <v>1400</v>
      </c>
      <c r="H264" s="192" t="s">
        <v>1552</v>
      </c>
      <c r="I264" s="176" t="s">
        <v>1560</v>
      </c>
      <c r="J264" s="177">
        <v>12519.69</v>
      </c>
      <c r="K264" s="176"/>
      <c r="L264" s="225"/>
      <c r="M264" s="225"/>
    </row>
    <row r="265" spans="2:13" ht="32.25" customHeight="1" x14ac:dyDescent="0.25">
      <c r="B265" s="176" t="s">
        <v>206</v>
      </c>
      <c r="C265" s="176" t="s">
        <v>1349</v>
      </c>
      <c r="D265" s="176" t="s">
        <v>1458</v>
      </c>
      <c r="E265" s="192" t="s">
        <v>1550</v>
      </c>
      <c r="F265" s="192" t="s">
        <v>1551</v>
      </c>
      <c r="G265" s="192" t="s">
        <v>1407</v>
      </c>
      <c r="H265" s="192" t="s">
        <v>1552</v>
      </c>
      <c r="I265" s="176" t="s">
        <v>1557</v>
      </c>
      <c r="J265" s="177">
        <v>21455</v>
      </c>
      <c r="K265" s="176"/>
      <c r="L265" s="225"/>
      <c r="M265" s="225"/>
    </row>
    <row r="266" spans="2:13" ht="32.25" customHeight="1" x14ac:dyDescent="0.25">
      <c r="B266" s="176" t="s">
        <v>206</v>
      </c>
      <c r="C266" s="176" t="s">
        <v>1349</v>
      </c>
      <c r="D266" s="176" t="s">
        <v>1501</v>
      </c>
      <c r="E266" s="192" t="s">
        <v>1550</v>
      </c>
      <c r="F266" s="192" t="s">
        <v>1551</v>
      </c>
      <c r="G266" s="192" t="s">
        <v>1407</v>
      </c>
      <c r="H266" s="192" t="s">
        <v>1552</v>
      </c>
      <c r="I266" s="176" t="s">
        <v>1557</v>
      </c>
      <c r="J266" s="177">
        <v>523908.11</v>
      </c>
      <c r="K266" s="176"/>
      <c r="L266" s="225"/>
      <c r="M266" s="225"/>
    </row>
    <row r="267" spans="2:13" ht="32.25" customHeight="1" x14ac:dyDescent="0.25">
      <c r="B267" s="176" t="s">
        <v>206</v>
      </c>
      <c r="C267" s="176" t="s">
        <v>1349</v>
      </c>
      <c r="D267" s="176" t="s">
        <v>1452</v>
      </c>
      <c r="E267" s="192" t="s">
        <v>1550</v>
      </c>
      <c r="F267" s="192" t="s">
        <v>1551</v>
      </c>
      <c r="G267" s="192" t="s">
        <v>1407</v>
      </c>
      <c r="H267" s="192" t="s">
        <v>1552</v>
      </c>
      <c r="I267" s="176" t="s">
        <v>1557</v>
      </c>
      <c r="J267" s="177">
        <v>4350978.16</v>
      </c>
      <c r="K267" s="176"/>
      <c r="L267" s="225"/>
      <c r="M267" s="225"/>
    </row>
    <row r="268" spans="2:13" ht="32.25" customHeight="1" x14ac:dyDescent="0.25">
      <c r="B268" s="176" t="s">
        <v>206</v>
      </c>
      <c r="C268" s="176" t="s">
        <v>1349</v>
      </c>
      <c r="D268" s="176" t="s">
        <v>1513</v>
      </c>
      <c r="E268" s="192" t="s">
        <v>1550</v>
      </c>
      <c r="F268" s="192" t="s">
        <v>1551</v>
      </c>
      <c r="G268" s="192" t="s">
        <v>1407</v>
      </c>
      <c r="H268" s="192" t="s">
        <v>1552</v>
      </c>
      <c r="I268" s="176" t="s">
        <v>1557</v>
      </c>
      <c r="J268" s="177">
        <v>112573.2</v>
      </c>
      <c r="K268" s="176"/>
      <c r="L268" s="225"/>
      <c r="M268" s="225"/>
    </row>
    <row r="269" spans="2:13" ht="32.25" customHeight="1" x14ac:dyDescent="0.25">
      <c r="B269" s="176" t="s">
        <v>206</v>
      </c>
      <c r="C269" s="176" t="s">
        <v>1349</v>
      </c>
      <c r="D269" s="176" t="s">
        <v>1453</v>
      </c>
      <c r="E269" s="192" t="s">
        <v>1550</v>
      </c>
      <c r="F269" s="192" t="s">
        <v>1551</v>
      </c>
      <c r="G269" s="192" t="s">
        <v>1407</v>
      </c>
      <c r="H269" s="192" t="s">
        <v>1552</v>
      </c>
      <c r="I269" s="176" t="s">
        <v>1557</v>
      </c>
      <c r="J269" s="177">
        <v>508947.03</v>
      </c>
      <c r="K269" s="176"/>
      <c r="L269" s="225"/>
      <c r="M269" s="225"/>
    </row>
    <row r="270" spans="2:13" ht="32.25" customHeight="1" x14ac:dyDescent="0.25">
      <c r="B270" s="176" t="s">
        <v>206</v>
      </c>
      <c r="C270" s="176" t="s">
        <v>1349</v>
      </c>
      <c r="D270" s="176" t="s">
        <v>1511</v>
      </c>
      <c r="E270" s="192" t="s">
        <v>1550</v>
      </c>
      <c r="F270" s="192" t="s">
        <v>1551</v>
      </c>
      <c r="G270" s="192" t="s">
        <v>1407</v>
      </c>
      <c r="H270" s="192" t="s">
        <v>1552</v>
      </c>
      <c r="I270" s="176" t="s">
        <v>1557</v>
      </c>
      <c r="J270" s="177">
        <v>52056</v>
      </c>
      <c r="K270" s="176"/>
    </row>
    <row r="271" spans="2:13" ht="32.25" customHeight="1" x14ac:dyDescent="0.25">
      <c r="B271" s="176" t="s">
        <v>196</v>
      </c>
      <c r="C271" s="176" t="s">
        <v>1329</v>
      </c>
      <c r="D271" s="176" t="s">
        <v>1401</v>
      </c>
      <c r="E271" s="192" t="s">
        <v>1550</v>
      </c>
      <c r="F271" s="192" t="s">
        <v>1551</v>
      </c>
      <c r="G271" s="192" t="s">
        <v>1402</v>
      </c>
      <c r="H271" s="192" t="s">
        <v>1552</v>
      </c>
      <c r="I271" s="176" t="s">
        <v>1554</v>
      </c>
      <c r="J271" s="177">
        <v>20282361.510000002</v>
      </c>
      <c r="K271" s="176"/>
    </row>
    <row r="272" spans="2:13" ht="32.25" customHeight="1" x14ac:dyDescent="0.25">
      <c r="B272" s="176" t="s">
        <v>196</v>
      </c>
      <c r="C272" s="176" t="s">
        <v>1329</v>
      </c>
      <c r="D272" s="176" t="s">
        <v>1449</v>
      </c>
      <c r="E272" s="192" t="s">
        <v>1550</v>
      </c>
      <c r="F272" s="192" t="s">
        <v>1551</v>
      </c>
      <c r="G272" s="192" t="s">
        <v>1402</v>
      </c>
      <c r="H272" s="192" t="s">
        <v>1552</v>
      </c>
      <c r="I272" s="176" t="s">
        <v>1554</v>
      </c>
      <c r="J272" s="177">
        <v>229633477.34999999</v>
      </c>
      <c r="K272" s="176"/>
      <c r="L272" s="225"/>
      <c r="M272" s="225"/>
    </row>
    <row r="273" spans="2:13" ht="32.25" customHeight="1" x14ac:dyDescent="0.25">
      <c r="B273" s="176" t="s">
        <v>196</v>
      </c>
      <c r="C273" s="176" t="s">
        <v>1329</v>
      </c>
      <c r="D273" s="176" t="s">
        <v>1416</v>
      </c>
      <c r="E273" s="192" t="s">
        <v>1550</v>
      </c>
      <c r="F273" s="192" t="s">
        <v>1551</v>
      </c>
      <c r="G273" s="192" t="s">
        <v>1402</v>
      </c>
      <c r="H273" s="192" t="s">
        <v>1552</v>
      </c>
      <c r="I273" s="176" t="s">
        <v>1554</v>
      </c>
      <c r="J273" s="177">
        <v>1075016.45</v>
      </c>
      <c r="K273" s="176"/>
      <c r="L273" s="225"/>
      <c r="M273" s="225"/>
    </row>
    <row r="274" spans="2:13" ht="32.25" customHeight="1" x14ac:dyDescent="0.25">
      <c r="B274" s="176" t="s">
        <v>967</v>
      </c>
      <c r="C274" s="176" t="s">
        <v>1329</v>
      </c>
      <c r="D274" s="176" t="s">
        <v>1397</v>
      </c>
      <c r="E274" s="192" t="s">
        <v>1555</v>
      </c>
      <c r="F274" s="192" t="s">
        <v>1551</v>
      </c>
      <c r="G274" s="192" t="s">
        <v>1400</v>
      </c>
      <c r="H274" s="192" t="s">
        <v>1552</v>
      </c>
      <c r="I274" s="176" t="s">
        <v>1554</v>
      </c>
      <c r="J274" s="177">
        <v>7611095.0199999996</v>
      </c>
      <c r="K274" s="176"/>
      <c r="L274" s="225"/>
      <c r="M274" s="225"/>
    </row>
    <row r="275" spans="2:13" ht="32.25" customHeight="1" x14ac:dyDescent="0.25">
      <c r="B275" s="176" t="s">
        <v>972</v>
      </c>
      <c r="C275" s="176" t="s">
        <v>1329</v>
      </c>
      <c r="D275" s="176" t="s">
        <v>1397</v>
      </c>
      <c r="E275" s="192" t="s">
        <v>1574</v>
      </c>
      <c r="F275" s="192" t="s">
        <v>1551</v>
      </c>
      <c r="G275" s="192" t="s">
        <v>1400</v>
      </c>
      <c r="H275" s="192" t="s">
        <v>1552</v>
      </c>
      <c r="I275" s="176" t="s">
        <v>1554</v>
      </c>
      <c r="J275" s="177">
        <v>206478</v>
      </c>
      <c r="K275" s="176"/>
      <c r="L275" s="225"/>
      <c r="M275" s="225"/>
    </row>
    <row r="276" spans="2:13" ht="32.25" customHeight="1" x14ac:dyDescent="0.25">
      <c r="B276" s="176" t="s">
        <v>971</v>
      </c>
      <c r="C276" s="176" t="s">
        <v>1329</v>
      </c>
      <c r="D276" s="176" t="s">
        <v>1397</v>
      </c>
      <c r="E276" s="192" t="s">
        <v>1556</v>
      </c>
      <c r="F276" s="192" t="s">
        <v>1551</v>
      </c>
      <c r="G276" s="192" t="s">
        <v>1400</v>
      </c>
      <c r="H276" s="192" t="s">
        <v>1552</v>
      </c>
      <c r="I276" s="176" t="s">
        <v>1554</v>
      </c>
      <c r="J276" s="177">
        <v>9787.8799999999992</v>
      </c>
      <c r="K276" s="176"/>
      <c r="L276" s="225"/>
      <c r="M276" s="225"/>
    </row>
    <row r="277" spans="2:13" ht="32.25" customHeight="1" x14ac:dyDescent="0.25">
      <c r="B277" s="176" t="s">
        <v>40</v>
      </c>
      <c r="C277" s="176" t="s">
        <v>1329</v>
      </c>
      <c r="D277" s="176" t="s">
        <v>1397</v>
      </c>
      <c r="E277" s="192" t="s">
        <v>1550</v>
      </c>
      <c r="F277" s="192" t="s">
        <v>1551</v>
      </c>
      <c r="G277" s="192" t="s">
        <v>1400</v>
      </c>
      <c r="H277" s="192" t="s">
        <v>1552</v>
      </c>
      <c r="I277" s="176" t="s">
        <v>1560</v>
      </c>
      <c r="J277" s="177">
        <v>15000</v>
      </c>
      <c r="K277" s="176"/>
      <c r="L277" s="225"/>
      <c r="M277" s="225"/>
    </row>
    <row r="278" spans="2:13" ht="32.25" customHeight="1" x14ac:dyDescent="0.25">
      <c r="B278" s="176" t="s">
        <v>206</v>
      </c>
      <c r="C278" s="176" t="s">
        <v>1329</v>
      </c>
      <c r="D278" s="176" t="s">
        <v>1452</v>
      </c>
      <c r="E278" s="192" t="s">
        <v>1550</v>
      </c>
      <c r="F278" s="192" t="s">
        <v>1551</v>
      </c>
      <c r="G278" s="192" t="s">
        <v>1407</v>
      </c>
      <c r="H278" s="192" t="s">
        <v>1552</v>
      </c>
      <c r="I278" s="176" t="s">
        <v>1557</v>
      </c>
      <c r="J278" s="177">
        <v>8769789.4199999999</v>
      </c>
      <c r="K278" s="176"/>
      <c r="L278" s="225"/>
      <c r="M278" s="225"/>
    </row>
    <row r="279" spans="2:13" ht="32.25" customHeight="1" x14ac:dyDescent="0.25">
      <c r="B279" s="176" t="s">
        <v>206</v>
      </c>
      <c r="C279" s="176" t="s">
        <v>1329</v>
      </c>
      <c r="D279" s="176" t="s">
        <v>1513</v>
      </c>
      <c r="E279" s="192" t="s">
        <v>1550</v>
      </c>
      <c r="F279" s="192" t="s">
        <v>1551</v>
      </c>
      <c r="G279" s="192" t="s">
        <v>1407</v>
      </c>
      <c r="H279" s="192" t="s">
        <v>1552</v>
      </c>
      <c r="I279" s="176" t="s">
        <v>1557</v>
      </c>
      <c r="J279" s="177">
        <v>151400</v>
      </c>
      <c r="K279" s="176"/>
      <c r="L279" s="225"/>
      <c r="M279" s="225"/>
    </row>
    <row r="280" spans="2:13" ht="32.25" customHeight="1" x14ac:dyDescent="0.25">
      <c r="B280" s="176" t="s">
        <v>206</v>
      </c>
      <c r="C280" s="176" t="s">
        <v>1329</v>
      </c>
      <c r="D280" s="176" t="s">
        <v>1453</v>
      </c>
      <c r="E280" s="192" t="s">
        <v>1550</v>
      </c>
      <c r="F280" s="192" t="s">
        <v>1551</v>
      </c>
      <c r="G280" s="192" t="s">
        <v>1407</v>
      </c>
      <c r="H280" s="192" t="s">
        <v>1552</v>
      </c>
      <c r="I280" s="176" t="s">
        <v>1557</v>
      </c>
      <c r="J280" s="177">
        <v>589312.03</v>
      </c>
      <c r="K280" s="176"/>
      <c r="L280" s="225"/>
      <c r="M280" s="225"/>
    </row>
    <row r="281" spans="2:13" ht="32.25" customHeight="1" x14ac:dyDescent="0.25">
      <c r="B281" s="176" t="s">
        <v>206</v>
      </c>
      <c r="C281" s="176" t="s">
        <v>1329</v>
      </c>
      <c r="D281" s="176" t="s">
        <v>1511</v>
      </c>
      <c r="E281" s="192" t="s">
        <v>1550</v>
      </c>
      <c r="F281" s="192" t="s">
        <v>1551</v>
      </c>
      <c r="G281" s="192" t="s">
        <v>1407</v>
      </c>
      <c r="H281" s="192" t="s">
        <v>1552</v>
      </c>
      <c r="I281" s="176" t="s">
        <v>1557</v>
      </c>
      <c r="J281" s="177">
        <v>48090.93</v>
      </c>
      <c r="K281" s="176"/>
      <c r="L281" s="225"/>
      <c r="M281" s="225"/>
    </row>
    <row r="282" spans="2:13" ht="32.25" customHeight="1" x14ac:dyDescent="0.25">
      <c r="B282" s="176" t="s">
        <v>196</v>
      </c>
      <c r="C282" s="176" t="s">
        <v>1337</v>
      </c>
      <c r="D282" s="176" t="s">
        <v>1401</v>
      </c>
      <c r="E282" s="192" t="s">
        <v>1550</v>
      </c>
      <c r="F282" s="192" t="s">
        <v>1551</v>
      </c>
      <c r="G282" s="192" t="s">
        <v>1402</v>
      </c>
      <c r="H282" s="192" t="s">
        <v>1552</v>
      </c>
      <c r="I282" s="176" t="s">
        <v>1554</v>
      </c>
      <c r="J282" s="177">
        <v>27374189.300000001</v>
      </c>
      <c r="K282" s="176"/>
    </row>
    <row r="283" spans="2:13" ht="32.25" customHeight="1" x14ac:dyDescent="0.25">
      <c r="B283" s="176" t="s">
        <v>196</v>
      </c>
      <c r="C283" s="176" t="s">
        <v>1337</v>
      </c>
      <c r="D283" s="176" t="s">
        <v>1449</v>
      </c>
      <c r="E283" s="192" t="s">
        <v>1550</v>
      </c>
      <c r="F283" s="192" t="s">
        <v>1551</v>
      </c>
      <c r="G283" s="192" t="s">
        <v>1402</v>
      </c>
      <c r="H283" s="192" t="s">
        <v>1552</v>
      </c>
      <c r="I283" s="176" t="s">
        <v>1554</v>
      </c>
      <c r="J283" s="177">
        <v>208289487.84999999</v>
      </c>
      <c r="K283" s="176"/>
    </row>
    <row r="284" spans="2:13" ht="32.25" customHeight="1" x14ac:dyDescent="0.25">
      <c r="B284" s="176" t="s">
        <v>196</v>
      </c>
      <c r="C284" s="176" t="s">
        <v>1337</v>
      </c>
      <c r="D284" s="176" t="s">
        <v>1416</v>
      </c>
      <c r="E284" s="192" t="s">
        <v>1550</v>
      </c>
      <c r="F284" s="192" t="s">
        <v>1551</v>
      </c>
      <c r="G284" s="192" t="s">
        <v>1402</v>
      </c>
      <c r="H284" s="192" t="s">
        <v>1552</v>
      </c>
      <c r="I284" s="176" t="s">
        <v>1554</v>
      </c>
      <c r="J284" s="177">
        <v>821607.86</v>
      </c>
      <c r="K284" s="176"/>
    </row>
    <row r="285" spans="2:13" ht="32.25" customHeight="1" x14ac:dyDescent="0.25">
      <c r="B285" s="176" t="s">
        <v>967</v>
      </c>
      <c r="C285" s="176" t="s">
        <v>1337</v>
      </c>
      <c r="D285" s="176" t="s">
        <v>1397</v>
      </c>
      <c r="E285" s="192" t="s">
        <v>1555</v>
      </c>
      <c r="F285" s="192" t="s">
        <v>1551</v>
      </c>
      <c r="G285" s="192" t="s">
        <v>1400</v>
      </c>
      <c r="H285" s="192" t="s">
        <v>1552</v>
      </c>
      <c r="I285" s="176" t="s">
        <v>1554</v>
      </c>
      <c r="J285" s="177">
        <v>4541827.6900000004</v>
      </c>
      <c r="K285" s="176"/>
      <c r="L285" s="225"/>
      <c r="M285" s="225"/>
    </row>
    <row r="286" spans="2:13" ht="32.25" customHeight="1" x14ac:dyDescent="0.25">
      <c r="B286" s="176" t="s">
        <v>971</v>
      </c>
      <c r="C286" s="176" t="s">
        <v>1337</v>
      </c>
      <c r="D286" s="176" t="s">
        <v>1397</v>
      </c>
      <c r="E286" s="192" t="s">
        <v>1556</v>
      </c>
      <c r="F286" s="192" t="s">
        <v>1551</v>
      </c>
      <c r="G286" s="192" t="s">
        <v>1400</v>
      </c>
      <c r="H286" s="192" t="s">
        <v>1552</v>
      </c>
      <c r="I286" s="176" t="s">
        <v>1554</v>
      </c>
      <c r="J286" s="177">
        <v>108697.89</v>
      </c>
      <c r="K286" s="176"/>
      <c r="L286" s="225"/>
      <c r="M286" s="225"/>
    </row>
    <row r="287" spans="2:13" ht="32.25" customHeight="1" x14ac:dyDescent="0.25">
      <c r="B287" s="176" t="s">
        <v>206</v>
      </c>
      <c r="C287" s="176" t="s">
        <v>1337</v>
      </c>
      <c r="D287" s="176" t="s">
        <v>1501</v>
      </c>
      <c r="E287" s="192" t="s">
        <v>1550</v>
      </c>
      <c r="F287" s="192" t="s">
        <v>1551</v>
      </c>
      <c r="G287" s="192" t="s">
        <v>1407</v>
      </c>
      <c r="H287" s="192" t="s">
        <v>1552</v>
      </c>
      <c r="I287" s="176" t="s">
        <v>1557</v>
      </c>
      <c r="J287" s="177">
        <v>596394</v>
      </c>
      <c r="K287" s="176"/>
      <c r="L287" s="225"/>
      <c r="M287" s="225"/>
    </row>
    <row r="288" spans="2:13" ht="32.25" customHeight="1" x14ac:dyDescent="0.25">
      <c r="B288" s="176" t="s">
        <v>206</v>
      </c>
      <c r="C288" s="176" t="s">
        <v>1337</v>
      </c>
      <c r="D288" s="176" t="s">
        <v>1452</v>
      </c>
      <c r="E288" s="192" t="s">
        <v>1550</v>
      </c>
      <c r="F288" s="192" t="s">
        <v>1551</v>
      </c>
      <c r="G288" s="192" t="s">
        <v>1407</v>
      </c>
      <c r="H288" s="192" t="s">
        <v>1552</v>
      </c>
      <c r="I288" s="176" t="s">
        <v>1557</v>
      </c>
      <c r="J288" s="177">
        <v>8302739.5</v>
      </c>
      <c r="K288" s="176"/>
      <c r="L288" s="225"/>
      <c r="M288" s="225"/>
    </row>
    <row r="289" spans="2:13" ht="32.25" customHeight="1" x14ac:dyDescent="0.25">
      <c r="B289" s="176" t="s">
        <v>206</v>
      </c>
      <c r="C289" s="176" t="s">
        <v>1337</v>
      </c>
      <c r="D289" s="176" t="s">
        <v>1453</v>
      </c>
      <c r="E289" s="192" t="s">
        <v>1550</v>
      </c>
      <c r="F289" s="192" t="s">
        <v>1551</v>
      </c>
      <c r="G289" s="192" t="s">
        <v>1407</v>
      </c>
      <c r="H289" s="192" t="s">
        <v>1552</v>
      </c>
      <c r="I289" s="176" t="s">
        <v>1557</v>
      </c>
      <c r="J289" s="177">
        <v>589312.03</v>
      </c>
      <c r="K289" s="176"/>
      <c r="L289" s="225"/>
      <c r="M289" s="225"/>
    </row>
    <row r="290" spans="2:13" ht="32.25" customHeight="1" x14ac:dyDescent="0.25">
      <c r="B290" s="176" t="s">
        <v>206</v>
      </c>
      <c r="C290" s="176" t="s">
        <v>1337</v>
      </c>
      <c r="D290" s="176" t="s">
        <v>1439</v>
      </c>
      <c r="E290" s="192" t="s">
        <v>1550</v>
      </c>
      <c r="F290" s="192" t="s">
        <v>1551</v>
      </c>
      <c r="G290" s="192" t="s">
        <v>1407</v>
      </c>
      <c r="H290" s="192" t="s">
        <v>1552</v>
      </c>
      <c r="I290" s="176" t="s">
        <v>1557</v>
      </c>
      <c r="J290" s="177">
        <v>70000</v>
      </c>
      <c r="K290" s="176"/>
      <c r="L290" s="225"/>
      <c r="M290" s="225"/>
    </row>
    <row r="291" spans="2:13" ht="32.25" customHeight="1" x14ac:dyDescent="0.25">
      <c r="B291" s="176" t="s">
        <v>206</v>
      </c>
      <c r="C291" s="176" t="s">
        <v>1337</v>
      </c>
      <c r="D291" s="176" t="s">
        <v>1511</v>
      </c>
      <c r="E291" s="192" t="s">
        <v>1550</v>
      </c>
      <c r="F291" s="192" t="s">
        <v>1551</v>
      </c>
      <c r="G291" s="192" t="s">
        <v>1407</v>
      </c>
      <c r="H291" s="192" t="s">
        <v>1552</v>
      </c>
      <c r="I291" s="176" t="s">
        <v>1557</v>
      </c>
      <c r="J291" s="177">
        <v>53986.85</v>
      </c>
      <c r="K291" s="176"/>
      <c r="L291" s="225"/>
      <c r="M291" s="225"/>
    </row>
    <row r="292" spans="2:13" ht="32.25" customHeight="1" x14ac:dyDescent="0.25">
      <c r="B292" s="176" t="s">
        <v>961</v>
      </c>
      <c r="C292" s="176" t="s">
        <v>1337</v>
      </c>
      <c r="D292" s="176" t="s">
        <v>1397</v>
      </c>
      <c r="E292" s="192" t="s">
        <v>1563</v>
      </c>
      <c r="F292" s="192" t="s">
        <v>1551</v>
      </c>
      <c r="G292" s="192" t="s">
        <v>1400</v>
      </c>
      <c r="H292" s="192" t="s">
        <v>1552</v>
      </c>
      <c r="I292" s="176" t="s">
        <v>1557</v>
      </c>
      <c r="J292" s="177">
        <v>200000</v>
      </c>
      <c r="K292" s="176"/>
      <c r="L292" s="225"/>
      <c r="M292" s="225"/>
    </row>
    <row r="293" spans="2:13" ht="32.25" customHeight="1" x14ac:dyDescent="0.25">
      <c r="B293" s="176" t="s">
        <v>972</v>
      </c>
      <c r="C293" s="176" t="s">
        <v>1339</v>
      </c>
      <c r="D293" s="176" t="s">
        <v>1397</v>
      </c>
      <c r="E293" s="192" t="s">
        <v>1550</v>
      </c>
      <c r="F293" s="192" t="s">
        <v>1551</v>
      </c>
      <c r="G293" s="192" t="s">
        <v>1400</v>
      </c>
      <c r="H293" s="192" t="s">
        <v>1552</v>
      </c>
      <c r="I293" s="176" t="s">
        <v>1554</v>
      </c>
      <c r="J293" s="177">
        <v>3000</v>
      </c>
      <c r="K293" s="176"/>
      <c r="L293" s="225"/>
      <c r="M293" s="225"/>
    </row>
    <row r="294" spans="2:13" ht="32.25" customHeight="1" x14ac:dyDescent="0.25">
      <c r="B294" s="176" t="s">
        <v>196</v>
      </c>
      <c r="C294" s="176" t="s">
        <v>1339</v>
      </c>
      <c r="D294" s="176" t="s">
        <v>1401</v>
      </c>
      <c r="E294" s="192" t="s">
        <v>1550</v>
      </c>
      <c r="F294" s="192" t="s">
        <v>1551</v>
      </c>
      <c r="G294" s="192" t="s">
        <v>1402</v>
      </c>
      <c r="H294" s="192" t="s">
        <v>1552</v>
      </c>
      <c r="I294" s="176" t="s">
        <v>1554</v>
      </c>
      <c r="J294" s="177">
        <v>20941254.949999999</v>
      </c>
      <c r="K294" s="176"/>
      <c r="L294" s="225"/>
      <c r="M294" s="225"/>
    </row>
    <row r="295" spans="2:13" ht="32.25" customHeight="1" x14ac:dyDescent="0.25">
      <c r="B295" s="176" t="s">
        <v>196</v>
      </c>
      <c r="C295" s="176" t="s">
        <v>1339</v>
      </c>
      <c r="D295" s="176" t="s">
        <v>1449</v>
      </c>
      <c r="E295" s="192" t="s">
        <v>1550</v>
      </c>
      <c r="F295" s="192" t="s">
        <v>1551</v>
      </c>
      <c r="G295" s="192" t="s">
        <v>1402</v>
      </c>
      <c r="H295" s="192" t="s">
        <v>1552</v>
      </c>
      <c r="I295" s="176" t="s">
        <v>1554</v>
      </c>
      <c r="J295" s="177">
        <v>200878959.91</v>
      </c>
      <c r="K295" s="176"/>
    </row>
    <row r="296" spans="2:13" ht="32.25" customHeight="1" x14ac:dyDescent="0.25">
      <c r="B296" s="176" t="s">
        <v>196</v>
      </c>
      <c r="C296" s="176" t="s">
        <v>1339</v>
      </c>
      <c r="D296" s="176" t="s">
        <v>1416</v>
      </c>
      <c r="E296" s="192" t="s">
        <v>1550</v>
      </c>
      <c r="F296" s="192" t="s">
        <v>1551</v>
      </c>
      <c r="G296" s="192" t="s">
        <v>1402</v>
      </c>
      <c r="H296" s="192" t="s">
        <v>1552</v>
      </c>
      <c r="I296" s="176" t="s">
        <v>1554</v>
      </c>
      <c r="J296" s="177">
        <v>885893.18</v>
      </c>
      <c r="K296" s="176"/>
    </row>
    <row r="297" spans="2:13" ht="32.25" customHeight="1" x14ac:dyDescent="0.25">
      <c r="B297" s="176" t="s">
        <v>967</v>
      </c>
      <c r="C297" s="176" t="s">
        <v>1339</v>
      </c>
      <c r="D297" s="176" t="s">
        <v>1397</v>
      </c>
      <c r="E297" s="192" t="s">
        <v>1555</v>
      </c>
      <c r="F297" s="192" t="s">
        <v>1551</v>
      </c>
      <c r="G297" s="192" t="s">
        <v>1400</v>
      </c>
      <c r="H297" s="192" t="s">
        <v>1552</v>
      </c>
      <c r="I297" s="176" t="s">
        <v>1554</v>
      </c>
      <c r="J297" s="177">
        <v>2096660.23</v>
      </c>
      <c r="K297" s="176"/>
    </row>
    <row r="298" spans="2:13" ht="32.25" customHeight="1" x14ac:dyDescent="0.25">
      <c r="B298" s="176" t="s">
        <v>971</v>
      </c>
      <c r="C298" s="176" t="s">
        <v>1339</v>
      </c>
      <c r="D298" s="176" t="s">
        <v>1397</v>
      </c>
      <c r="E298" s="192" t="s">
        <v>1556</v>
      </c>
      <c r="F298" s="192" t="s">
        <v>1551</v>
      </c>
      <c r="G298" s="192" t="s">
        <v>1400</v>
      </c>
      <c r="H298" s="192" t="s">
        <v>1552</v>
      </c>
      <c r="I298" s="176" t="s">
        <v>1554</v>
      </c>
      <c r="J298" s="177">
        <v>6306.74</v>
      </c>
      <c r="K298" s="176"/>
      <c r="L298" s="225"/>
      <c r="M298" s="225"/>
    </row>
    <row r="299" spans="2:13" ht="32.25" customHeight="1" x14ac:dyDescent="0.25">
      <c r="B299" s="176" t="s">
        <v>40</v>
      </c>
      <c r="C299" s="176" t="s">
        <v>1339</v>
      </c>
      <c r="D299" s="176" t="s">
        <v>1397</v>
      </c>
      <c r="E299" s="192" t="s">
        <v>1550</v>
      </c>
      <c r="F299" s="192" t="s">
        <v>1551</v>
      </c>
      <c r="G299" s="192" t="s">
        <v>1400</v>
      </c>
      <c r="H299" s="192" t="s">
        <v>1552</v>
      </c>
      <c r="I299" s="176" t="s">
        <v>1560</v>
      </c>
      <c r="J299" s="177">
        <v>-64.349999999999994</v>
      </c>
      <c r="K299" s="176"/>
      <c r="L299" s="225"/>
      <c r="M299" s="225"/>
    </row>
    <row r="300" spans="2:13" ht="32.25" customHeight="1" x14ac:dyDescent="0.25">
      <c r="B300" s="176" t="s">
        <v>206</v>
      </c>
      <c r="C300" s="176" t="s">
        <v>1339</v>
      </c>
      <c r="D300" s="176" t="s">
        <v>1501</v>
      </c>
      <c r="E300" s="192" t="s">
        <v>1550</v>
      </c>
      <c r="F300" s="192" t="s">
        <v>1551</v>
      </c>
      <c r="G300" s="192" t="s">
        <v>1407</v>
      </c>
      <c r="H300" s="192" t="s">
        <v>1552</v>
      </c>
      <c r="I300" s="176" t="s">
        <v>1557</v>
      </c>
      <c r="J300" s="177">
        <v>1086891</v>
      </c>
      <c r="K300" s="176"/>
      <c r="L300" s="225"/>
      <c r="M300" s="225"/>
    </row>
    <row r="301" spans="2:13" ht="32.25" customHeight="1" x14ac:dyDescent="0.25">
      <c r="B301" s="176" t="s">
        <v>206</v>
      </c>
      <c r="C301" s="176" t="s">
        <v>1339</v>
      </c>
      <c r="D301" s="176" t="s">
        <v>1452</v>
      </c>
      <c r="E301" s="192" t="s">
        <v>1550</v>
      </c>
      <c r="F301" s="192" t="s">
        <v>1551</v>
      </c>
      <c r="G301" s="192" t="s">
        <v>1407</v>
      </c>
      <c r="H301" s="192" t="s">
        <v>1552</v>
      </c>
      <c r="I301" s="176" t="s">
        <v>1557</v>
      </c>
      <c r="J301" s="177">
        <v>8487675.5500000007</v>
      </c>
      <c r="K301" s="176"/>
      <c r="L301" s="225"/>
      <c r="M301" s="225"/>
    </row>
    <row r="302" spans="2:13" ht="32.25" customHeight="1" x14ac:dyDescent="0.25">
      <c r="B302" s="176" t="s">
        <v>206</v>
      </c>
      <c r="C302" s="176" t="s">
        <v>1339</v>
      </c>
      <c r="D302" s="176" t="s">
        <v>1513</v>
      </c>
      <c r="E302" s="192" t="s">
        <v>1550</v>
      </c>
      <c r="F302" s="192" t="s">
        <v>1551</v>
      </c>
      <c r="G302" s="192" t="s">
        <v>1407</v>
      </c>
      <c r="H302" s="192" t="s">
        <v>1552</v>
      </c>
      <c r="I302" s="176" t="s">
        <v>1557</v>
      </c>
      <c r="J302" s="177">
        <v>54880</v>
      </c>
      <c r="K302" s="176"/>
      <c r="L302" s="225"/>
      <c r="M302" s="225"/>
    </row>
    <row r="303" spans="2:13" ht="32.25" customHeight="1" x14ac:dyDescent="0.25">
      <c r="B303" s="176" t="s">
        <v>206</v>
      </c>
      <c r="C303" s="176" t="s">
        <v>1339</v>
      </c>
      <c r="D303" s="176" t="s">
        <v>1453</v>
      </c>
      <c r="E303" s="192" t="s">
        <v>1550</v>
      </c>
      <c r="F303" s="192" t="s">
        <v>1551</v>
      </c>
      <c r="G303" s="192" t="s">
        <v>1407</v>
      </c>
      <c r="H303" s="192" t="s">
        <v>1552</v>
      </c>
      <c r="I303" s="176" t="s">
        <v>1557</v>
      </c>
      <c r="J303" s="177">
        <v>562521.5</v>
      </c>
      <c r="K303" s="176"/>
    </row>
    <row r="304" spans="2:13" ht="32.25" customHeight="1" x14ac:dyDescent="0.25">
      <c r="B304" s="176" t="s">
        <v>206</v>
      </c>
      <c r="C304" s="176" t="s">
        <v>1339</v>
      </c>
      <c r="D304" s="176" t="s">
        <v>1459</v>
      </c>
      <c r="E304" s="192" t="s">
        <v>1550</v>
      </c>
      <c r="F304" s="192" t="s">
        <v>1551</v>
      </c>
      <c r="G304" s="192" t="s">
        <v>1407</v>
      </c>
      <c r="H304" s="192" t="s">
        <v>1552</v>
      </c>
      <c r="I304" s="176" t="s">
        <v>1557</v>
      </c>
      <c r="J304" s="177">
        <v>471863</v>
      </c>
      <c r="K304" s="176"/>
    </row>
    <row r="305" spans="2:13" ht="32.25" customHeight="1" x14ac:dyDescent="0.25">
      <c r="B305" s="176" t="s">
        <v>206</v>
      </c>
      <c r="C305" s="176" t="s">
        <v>1339</v>
      </c>
      <c r="D305" s="176" t="s">
        <v>1439</v>
      </c>
      <c r="E305" s="192" t="s">
        <v>1550</v>
      </c>
      <c r="F305" s="192" t="s">
        <v>1551</v>
      </c>
      <c r="G305" s="192" t="s">
        <v>1407</v>
      </c>
      <c r="H305" s="192" t="s">
        <v>1552</v>
      </c>
      <c r="I305" s="176" t="s">
        <v>1557</v>
      </c>
      <c r="J305" s="177">
        <v>63648</v>
      </c>
      <c r="K305" s="176"/>
    </row>
    <row r="306" spans="2:13" ht="32.25" customHeight="1" x14ac:dyDescent="0.25">
      <c r="B306" s="176" t="s">
        <v>206</v>
      </c>
      <c r="C306" s="176" t="s">
        <v>1339</v>
      </c>
      <c r="D306" s="176" t="s">
        <v>1511</v>
      </c>
      <c r="E306" s="192" t="s">
        <v>1550</v>
      </c>
      <c r="F306" s="192" t="s">
        <v>1551</v>
      </c>
      <c r="G306" s="192" t="s">
        <v>1407</v>
      </c>
      <c r="H306" s="192" t="s">
        <v>1552</v>
      </c>
      <c r="I306" s="176" t="s">
        <v>1557</v>
      </c>
      <c r="J306" s="177">
        <v>52080</v>
      </c>
      <c r="K306" s="176"/>
      <c r="L306" s="225"/>
      <c r="M306" s="225"/>
    </row>
    <row r="307" spans="2:13" ht="32.25" customHeight="1" x14ac:dyDescent="0.25">
      <c r="B307" s="176" t="s">
        <v>281</v>
      </c>
      <c r="C307" s="176" t="s">
        <v>1339</v>
      </c>
      <c r="D307" s="176" t="s">
        <v>1397</v>
      </c>
      <c r="E307" s="192" t="s">
        <v>1550</v>
      </c>
      <c r="F307" s="192" t="s">
        <v>1551</v>
      </c>
      <c r="G307" s="192" t="s">
        <v>1400</v>
      </c>
      <c r="H307" s="192" t="s">
        <v>1552</v>
      </c>
      <c r="I307" s="176" t="s">
        <v>1559</v>
      </c>
      <c r="J307" s="177">
        <v>29445</v>
      </c>
      <c r="K307" s="176"/>
      <c r="L307" s="225"/>
      <c r="M307" s="225"/>
    </row>
    <row r="308" spans="2:13" ht="32.25" customHeight="1" x14ac:dyDescent="0.25">
      <c r="B308" s="176"/>
      <c r="C308" s="176" t="s">
        <v>1339</v>
      </c>
      <c r="D308" s="176" t="s">
        <v>1449</v>
      </c>
      <c r="E308" s="192" t="s">
        <v>1550</v>
      </c>
      <c r="F308" s="192" t="s">
        <v>1551</v>
      </c>
      <c r="G308" s="192" t="s">
        <v>1402</v>
      </c>
      <c r="H308" s="192" t="s">
        <v>1552</v>
      </c>
      <c r="I308" s="176" t="s">
        <v>1636</v>
      </c>
      <c r="J308" s="177">
        <v>165.07</v>
      </c>
      <c r="K308" s="176"/>
      <c r="L308" s="225"/>
      <c r="M308" s="225"/>
    </row>
    <row r="309" spans="2:13" ht="32.25" customHeight="1" x14ac:dyDescent="0.25">
      <c r="B309" s="176"/>
      <c r="C309" s="176" t="s">
        <v>1339</v>
      </c>
      <c r="D309" s="176" t="s">
        <v>1452</v>
      </c>
      <c r="E309" s="192" t="s">
        <v>1550</v>
      </c>
      <c r="F309" s="192" t="s">
        <v>1551</v>
      </c>
      <c r="G309" s="192" t="s">
        <v>1407</v>
      </c>
      <c r="H309" s="192" t="s">
        <v>1552</v>
      </c>
      <c r="I309" s="176" t="s">
        <v>1636</v>
      </c>
      <c r="J309" s="177">
        <v>1775.69</v>
      </c>
      <c r="K309" s="176"/>
      <c r="L309" s="225"/>
      <c r="M309" s="225"/>
    </row>
    <row r="310" spans="2:13" ht="32.25" customHeight="1" x14ac:dyDescent="0.25">
      <c r="B310" s="176"/>
      <c r="C310" s="176" t="s">
        <v>1339</v>
      </c>
      <c r="D310" s="176" t="s">
        <v>1452</v>
      </c>
      <c r="E310" s="192" t="s">
        <v>1550</v>
      </c>
      <c r="F310" s="192" t="s">
        <v>1551</v>
      </c>
      <c r="G310" s="192" t="s">
        <v>1407</v>
      </c>
      <c r="H310" s="192" t="s">
        <v>1552</v>
      </c>
      <c r="I310" s="176" t="s">
        <v>1638</v>
      </c>
      <c r="J310" s="177">
        <v>-9343.69</v>
      </c>
      <c r="K310" s="176"/>
      <c r="L310" s="225"/>
      <c r="M310" s="225"/>
    </row>
    <row r="311" spans="2:13" ht="32.25" customHeight="1" x14ac:dyDescent="0.25">
      <c r="B311" s="176" t="s">
        <v>972</v>
      </c>
      <c r="C311" s="176" t="s">
        <v>1382</v>
      </c>
      <c r="D311" s="176" t="s">
        <v>1397</v>
      </c>
      <c r="E311" s="192" t="s">
        <v>1550</v>
      </c>
      <c r="F311" s="192" t="s">
        <v>1551</v>
      </c>
      <c r="G311" s="192" t="s">
        <v>1400</v>
      </c>
      <c r="H311" s="192" t="s">
        <v>1552</v>
      </c>
      <c r="I311" s="176" t="s">
        <v>1554</v>
      </c>
      <c r="J311" s="177">
        <v>53220</v>
      </c>
      <c r="K311" s="176"/>
      <c r="L311" s="225"/>
      <c r="M311" s="225"/>
    </row>
    <row r="312" spans="2:13" ht="32.25" customHeight="1" x14ac:dyDescent="0.25">
      <c r="B312" s="176" t="s">
        <v>196</v>
      </c>
      <c r="C312" s="176" t="s">
        <v>1382</v>
      </c>
      <c r="D312" s="176" t="s">
        <v>1401</v>
      </c>
      <c r="E312" s="192" t="s">
        <v>1550</v>
      </c>
      <c r="F312" s="192" t="s">
        <v>1551</v>
      </c>
      <c r="G312" s="192" t="s">
        <v>1402</v>
      </c>
      <c r="H312" s="192" t="s">
        <v>1552</v>
      </c>
      <c r="I312" s="176" t="s">
        <v>1554</v>
      </c>
      <c r="J312" s="177">
        <v>13338221.65</v>
      </c>
      <c r="K312" s="176"/>
      <c r="L312" s="225"/>
      <c r="M312" s="225"/>
    </row>
    <row r="313" spans="2:13" ht="32.25" customHeight="1" x14ac:dyDescent="0.25">
      <c r="B313" s="176" t="s">
        <v>196</v>
      </c>
      <c r="C313" s="176" t="s">
        <v>1382</v>
      </c>
      <c r="D313" s="176" t="s">
        <v>1449</v>
      </c>
      <c r="E313" s="192" t="s">
        <v>1550</v>
      </c>
      <c r="F313" s="192" t="s">
        <v>1551</v>
      </c>
      <c r="G313" s="192" t="s">
        <v>1402</v>
      </c>
      <c r="H313" s="192" t="s">
        <v>1552</v>
      </c>
      <c r="I313" s="176" t="s">
        <v>1554</v>
      </c>
      <c r="J313" s="177">
        <v>215137139.75</v>
      </c>
      <c r="K313" s="176"/>
      <c r="L313" s="225"/>
      <c r="M313" s="225"/>
    </row>
    <row r="314" spans="2:13" ht="32.25" customHeight="1" x14ac:dyDescent="0.25">
      <c r="B314" s="176" t="s">
        <v>196</v>
      </c>
      <c r="C314" s="176" t="s">
        <v>1382</v>
      </c>
      <c r="D314" s="176" t="s">
        <v>1416</v>
      </c>
      <c r="E314" s="192" t="s">
        <v>1550</v>
      </c>
      <c r="F314" s="192" t="s">
        <v>1551</v>
      </c>
      <c r="G314" s="192" t="s">
        <v>1402</v>
      </c>
      <c r="H314" s="192" t="s">
        <v>1552</v>
      </c>
      <c r="I314" s="176" t="s">
        <v>1554</v>
      </c>
      <c r="J314" s="177">
        <v>802529.64</v>
      </c>
      <c r="K314" s="176"/>
    </row>
    <row r="315" spans="2:13" ht="32.25" customHeight="1" x14ac:dyDescent="0.25">
      <c r="B315" s="176" t="s">
        <v>967</v>
      </c>
      <c r="C315" s="176" t="s">
        <v>1382</v>
      </c>
      <c r="D315" s="176" t="s">
        <v>1397</v>
      </c>
      <c r="E315" s="192" t="s">
        <v>1555</v>
      </c>
      <c r="F315" s="192" t="s">
        <v>1551</v>
      </c>
      <c r="G315" s="192" t="s">
        <v>1400</v>
      </c>
      <c r="H315" s="192" t="s">
        <v>1552</v>
      </c>
      <c r="I315" s="176" t="s">
        <v>1554</v>
      </c>
      <c r="J315" s="177">
        <v>2034429</v>
      </c>
      <c r="K315" s="176"/>
      <c r="L315" s="225"/>
      <c r="M315" s="225"/>
    </row>
    <row r="316" spans="2:13" ht="32.25" customHeight="1" x14ac:dyDescent="0.25">
      <c r="B316" s="176" t="s">
        <v>971</v>
      </c>
      <c r="C316" s="176" t="s">
        <v>1382</v>
      </c>
      <c r="D316" s="176" t="s">
        <v>1397</v>
      </c>
      <c r="E316" s="192" t="s">
        <v>1556</v>
      </c>
      <c r="F316" s="192" t="s">
        <v>1551</v>
      </c>
      <c r="G316" s="192" t="s">
        <v>1400</v>
      </c>
      <c r="H316" s="192" t="s">
        <v>1552</v>
      </c>
      <c r="I316" s="176" t="s">
        <v>1554</v>
      </c>
      <c r="J316" s="177">
        <v>6046.63</v>
      </c>
      <c r="K316" s="176"/>
      <c r="L316" s="225"/>
      <c r="M316" s="225"/>
    </row>
    <row r="317" spans="2:13" ht="32.25" customHeight="1" x14ac:dyDescent="0.25">
      <c r="B317" s="176" t="s">
        <v>40</v>
      </c>
      <c r="C317" s="176" t="s">
        <v>1382</v>
      </c>
      <c r="D317" s="176" t="s">
        <v>1397</v>
      </c>
      <c r="E317" s="192" t="s">
        <v>1550</v>
      </c>
      <c r="F317" s="192" t="s">
        <v>1551</v>
      </c>
      <c r="G317" s="192" t="s">
        <v>1400</v>
      </c>
      <c r="H317" s="192" t="s">
        <v>1552</v>
      </c>
      <c r="I317" s="176" t="s">
        <v>1560</v>
      </c>
      <c r="J317" s="177">
        <v>23.73</v>
      </c>
      <c r="K317" s="176"/>
      <c r="L317" s="225"/>
      <c r="M317" s="225"/>
    </row>
    <row r="318" spans="2:13" ht="32.25" customHeight="1" x14ac:dyDescent="0.25">
      <c r="B318" s="176" t="s">
        <v>206</v>
      </c>
      <c r="C318" s="176" t="s">
        <v>1382</v>
      </c>
      <c r="D318" s="176" t="s">
        <v>1452</v>
      </c>
      <c r="E318" s="192" t="s">
        <v>1550</v>
      </c>
      <c r="F318" s="192" t="s">
        <v>1551</v>
      </c>
      <c r="G318" s="192" t="s">
        <v>1407</v>
      </c>
      <c r="H318" s="192" t="s">
        <v>1552</v>
      </c>
      <c r="I318" s="176" t="s">
        <v>1557</v>
      </c>
      <c r="J318" s="177">
        <v>8486406.5800000001</v>
      </c>
      <c r="K318" s="176"/>
      <c r="L318" s="225"/>
      <c r="M318" s="225"/>
    </row>
    <row r="319" spans="2:13" ht="32.25" customHeight="1" x14ac:dyDescent="0.25">
      <c r="B319" s="176" t="s">
        <v>206</v>
      </c>
      <c r="C319" s="176" t="s">
        <v>1382</v>
      </c>
      <c r="D319" s="176" t="s">
        <v>1513</v>
      </c>
      <c r="E319" s="192" t="s">
        <v>1550</v>
      </c>
      <c r="F319" s="192" t="s">
        <v>1551</v>
      </c>
      <c r="G319" s="192" t="s">
        <v>1407</v>
      </c>
      <c r="H319" s="192" t="s">
        <v>1552</v>
      </c>
      <c r="I319" s="176" t="s">
        <v>1557</v>
      </c>
      <c r="J319" s="177">
        <v>55599</v>
      </c>
      <c r="K319" s="176"/>
      <c r="L319" s="225"/>
      <c r="M319" s="225"/>
    </row>
    <row r="320" spans="2:13" ht="32.25" customHeight="1" x14ac:dyDescent="0.25">
      <c r="B320" s="176" t="s">
        <v>206</v>
      </c>
      <c r="C320" s="176" t="s">
        <v>1382</v>
      </c>
      <c r="D320" s="176" t="s">
        <v>1453</v>
      </c>
      <c r="E320" s="192" t="s">
        <v>1550</v>
      </c>
      <c r="F320" s="192" t="s">
        <v>1551</v>
      </c>
      <c r="G320" s="192" t="s">
        <v>1407</v>
      </c>
      <c r="H320" s="192" t="s">
        <v>1552</v>
      </c>
      <c r="I320" s="176" t="s">
        <v>1557</v>
      </c>
      <c r="J320" s="177">
        <v>531662.71</v>
      </c>
      <c r="K320" s="176"/>
      <c r="L320" s="225"/>
      <c r="M320" s="225"/>
    </row>
    <row r="321" spans="2:13" ht="32.25" customHeight="1" x14ac:dyDescent="0.25">
      <c r="B321" s="176" t="s">
        <v>206</v>
      </c>
      <c r="C321" s="176" t="s">
        <v>1382</v>
      </c>
      <c r="D321" s="176" t="s">
        <v>1459</v>
      </c>
      <c r="E321" s="192" t="s">
        <v>1550</v>
      </c>
      <c r="F321" s="192" t="s">
        <v>1551</v>
      </c>
      <c r="G321" s="192" t="s">
        <v>1407</v>
      </c>
      <c r="H321" s="192" t="s">
        <v>1552</v>
      </c>
      <c r="I321" s="176" t="s">
        <v>1557</v>
      </c>
      <c r="J321" s="177">
        <v>350000</v>
      </c>
      <c r="K321" s="176"/>
      <c r="L321" s="225"/>
      <c r="M321" s="225"/>
    </row>
    <row r="322" spans="2:13" ht="32.25" customHeight="1" x14ac:dyDescent="0.25">
      <c r="B322" s="176" t="s">
        <v>206</v>
      </c>
      <c r="C322" s="176" t="s">
        <v>1382</v>
      </c>
      <c r="D322" s="176" t="s">
        <v>1511</v>
      </c>
      <c r="E322" s="192" t="s">
        <v>1550</v>
      </c>
      <c r="F322" s="192" t="s">
        <v>1551</v>
      </c>
      <c r="G322" s="192" t="s">
        <v>1407</v>
      </c>
      <c r="H322" s="192" t="s">
        <v>1552</v>
      </c>
      <c r="I322" s="176" t="s">
        <v>1557</v>
      </c>
      <c r="J322" s="177">
        <v>51635.45</v>
      </c>
      <c r="K322" s="176"/>
      <c r="L322" s="225"/>
      <c r="M322" s="225"/>
    </row>
    <row r="323" spans="2:13" ht="32.25" customHeight="1" x14ac:dyDescent="0.25">
      <c r="B323" s="176" t="s">
        <v>281</v>
      </c>
      <c r="C323" s="176" t="s">
        <v>1382</v>
      </c>
      <c r="D323" s="176" t="s">
        <v>1397</v>
      </c>
      <c r="E323" s="192" t="s">
        <v>1550</v>
      </c>
      <c r="F323" s="192" t="s">
        <v>1551</v>
      </c>
      <c r="G323" s="192" t="s">
        <v>1400</v>
      </c>
      <c r="H323" s="192" t="s">
        <v>1552</v>
      </c>
      <c r="I323" s="176" t="s">
        <v>1559</v>
      </c>
      <c r="J323" s="177">
        <v>11220</v>
      </c>
      <c r="K323" s="176"/>
      <c r="L323" s="225"/>
      <c r="M323" s="225"/>
    </row>
    <row r="324" spans="2:13" ht="32.25" customHeight="1" x14ac:dyDescent="0.25">
      <c r="B324" s="176"/>
      <c r="C324" s="176" t="s">
        <v>1382</v>
      </c>
      <c r="D324" s="176" t="s">
        <v>1449</v>
      </c>
      <c r="E324" s="192" t="s">
        <v>1550</v>
      </c>
      <c r="F324" s="192" t="s">
        <v>1551</v>
      </c>
      <c r="G324" s="192" t="s">
        <v>1402</v>
      </c>
      <c r="H324" s="192" t="s">
        <v>1552</v>
      </c>
      <c r="I324" s="176" t="s">
        <v>1636</v>
      </c>
      <c r="J324" s="177">
        <v>583.79</v>
      </c>
      <c r="K324" s="176"/>
    </row>
    <row r="325" spans="2:13" ht="32.25" customHeight="1" x14ac:dyDescent="0.25">
      <c r="B325" s="176" t="s">
        <v>974</v>
      </c>
      <c r="C325" s="176" t="s">
        <v>1341</v>
      </c>
      <c r="D325" s="176" t="s">
        <v>1397</v>
      </c>
      <c r="E325" s="192" t="s">
        <v>1550</v>
      </c>
      <c r="F325" s="192" t="s">
        <v>1551</v>
      </c>
      <c r="G325" s="192" t="s">
        <v>1400</v>
      </c>
      <c r="H325" s="192" t="s">
        <v>1552</v>
      </c>
      <c r="I325" s="176" t="s">
        <v>1553</v>
      </c>
      <c r="J325" s="177">
        <v>71316.13</v>
      </c>
      <c r="K325" s="176"/>
    </row>
    <row r="326" spans="2:13" ht="32.25" customHeight="1" x14ac:dyDescent="0.25">
      <c r="B326" s="176" t="s">
        <v>196</v>
      </c>
      <c r="C326" s="176" t="s">
        <v>1341</v>
      </c>
      <c r="D326" s="176" t="s">
        <v>1401</v>
      </c>
      <c r="E326" s="192" t="s">
        <v>1550</v>
      </c>
      <c r="F326" s="192" t="s">
        <v>1551</v>
      </c>
      <c r="G326" s="192" t="s">
        <v>1402</v>
      </c>
      <c r="H326" s="192" t="s">
        <v>1552</v>
      </c>
      <c r="I326" s="176" t="s">
        <v>1554</v>
      </c>
      <c r="J326" s="177">
        <v>22808897.120000001</v>
      </c>
      <c r="K326" s="176"/>
    </row>
    <row r="327" spans="2:13" ht="32.25" customHeight="1" x14ac:dyDescent="0.25">
      <c r="B327" s="176" t="s">
        <v>196</v>
      </c>
      <c r="C327" s="176" t="s">
        <v>1341</v>
      </c>
      <c r="D327" s="176" t="s">
        <v>1449</v>
      </c>
      <c r="E327" s="192" t="s">
        <v>1550</v>
      </c>
      <c r="F327" s="192" t="s">
        <v>1551</v>
      </c>
      <c r="G327" s="192" t="s">
        <v>1402</v>
      </c>
      <c r="H327" s="192" t="s">
        <v>1552</v>
      </c>
      <c r="I327" s="176" t="s">
        <v>1554</v>
      </c>
      <c r="J327" s="177">
        <v>321901119.43000001</v>
      </c>
      <c r="K327" s="176"/>
      <c r="L327" s="225"/>
      <c r="M327" s="225"/>
    </row>
    <row r="328" spans="2:13" ht="32.25" customHeight="1" x14ac:dyDescent="0.25">
      <c r="B328" s="176" t="s">
        <v>196</v>
      </c>
      <c r="C328" s="176" t="s">
        <v>1341</v>
      </c>
      <c r="D328" s="176" t="s">
        <v>1416</v>
      </c>
      <c r="E328" s="192" t="s">
        <v>1550</v>
      </c>
      <c r="F328" s="192" t="s">
        <v>1551</v>
      </c>
      <c r="G328" s="192" t="s">
        <v>1402</v>
      </c>
      <c r="H328" s="192" t="s">
        <v>1552</v>
      </c>
      <c r="I328" s="176" t="s">
        <v>1554</v>
      </c>
      <c r="J328" s="177">
        <v>1656902.28</v>
      </c>
      <c r="K328" s="176"/>
      <c r="L328" s="225"/>
      <c r="M328" s="225"/>
    </row>
    <row r="329" spans="2:13" ht="32.25" customHeight="1" x14ac:dyDescent="0.25">
      <c r="B329" s="176" t="s">
        <v>967</v>
      </c>
      <c r="C329" s="176" t="s">
        <v>1341</v>
      </c>
      <c r="D329" s="176" t="s">
        <v>1397</v>
      </c>
      <c r="E329" s="192" t="s">
        <v>1555</v>
      </c>
      <c r="F329" s="192" t="s">
        <v>1551</v>
      </c>
      <c r="G329" s="192" t="s">
        <v>1400</v>
      </c>
      <c r="H329" s="192" t="s">
        <v>1552</v>
      </c>
      <c r="I329" s="176" t="s">
        <v>1554</v>
      </c>
      <c r="J329" s="177">
        <v>6567905.0300000003</v>
      </c>
      <c r="K329" s="176"/>
      <c r="L329" s="225"/>
      <c r="M329" s="225"/>
    </row>
    <row r="330" spans="2:13" ht="32.25" customHeight="1" x14ac:dyDescent="0.25">
      <c r="B330" s="176" t="s">
        <v>971</v>
      </c>
      <c r="C330" s="176" t="s">
        <v>1341</v>
      </c>
      <c r="D330" s="176" t="s">
        <v>1397</v>
      </c>
      <c r="E330" s="192" t="s">
        <v>1556</v>
      </c>
      <c r="F330" s="192" t="s">
        <v>1551</v>
      </c>
      <c r="G330" s="192" t="s">
        <v>1400</v>
      </c>
      <c r="H330" s="192" t="s">
        <v>1552</v>
      </c>
      <c r="I330" s="176" t="s">
        <v>1554</v>
      </c>
      <c r="J330" s="177">
        <v>53882.19</v>
      </c>
      <c r="K330" s="176"/>
      <c r="L330" s="225"/>
      <c r="M330" s="225"/>
    </row>
    <row r="331" spans="2:13" ht="32.25" customHeight="1" x14ac:dyDescent="0.25">
      <c r="B331" s="176" t="s">
        <v>40</v>
      </c>
      <c r="C331" s="176" t="s">
        <v>1341</v>
      </c>
      <c r="D331" s="176" t="s">
        <v>1397</v>
      </c>
      <c r="E331" s="192" t="s">
        <v>1550</v>
      </c>
      <c r="F331" s="192" t="s">
        <v>1551</v>
      </c>
      <c r="G331" s="192" t="s">
        <v>1400</v>
      </c>
      <c r="H331" s="192" t="s">
        <v>1552</v>
      </c>
      <c r="I331" s="176" t="s">
        <v>1560</v>
      </c>
      <c r="J331" s="177">
        <v>15440.21</v>
      </c>
      <c r="K331" s="176"/>
      <c r="L331" s="225"/>
      <c r="M331" s="225"/>
    </row>
    <row r="332" spans="2:13" ht="32.25" customHeight="1" x14ac:dyDescent="0.25">
      <c r="B332" s="176" t="s">
        <v>964</v>
      </c>
      <c r="C332" s="176" t="s">
        <v>1341</v>
      </c>
      <c r="D332" s="176" t="s">
        <v>1397</v>
      </c>
      <c r="E332" s="192" t="s">
        <v>1550</v>
      </c>
      <c r="F332" s="192" t="s">
        <v>1551</v>
      </c>
      <c r="G332" s="192" t="s">
        <v>1400</v>
      </c>
      <c r="H332" s="192" t="s">
        <v>1552</v>
      </c>
      <c r="I332" s="176" t="s">
        <v>1557</v>
      </c>
      <c r="J332" s="177">
        <v>560000</v>
      </c>
      <c r="K332" s="176"/>
      <c r="L332" s="225"/>
      <c r="M332" s="225"/>
    </row>
    <row r="333" spans="2:13" ht="32.25" customHeight="1" x14ac:dyDescent="0.25">
      <c r="B333" s="176" t="s">
        <v>206</v>
      </c>
      <c r="C333" s="176" t="s">
        <v>1341</v>
      </c>
      <c r="D333" s="176" t="s">
        <v>1458</v>
      </c>
      <c r="E333" s="192" t="s">
        <v>1550</v>
      </c>
      <c r="F333" s="192" t="s">
        <v>1551</v>
      </c>
      <c r="G333" s="192" t="s">
        <v>1407</v>
      </c>
      <c r="H333" s="192" t="s">
        <v>1552</v>
      </c>
      <c r="I333" s="176" t="s">
        <v>1557</v>
      </c>
      <c r="J333" s="177">
        <v>205200</v>
      </c>
      <c r="K333" s="176"/>
      <c r="L333" s="225"/>
      <c r="M333" s="225"/>
    </row>
    <row r="334" spans="2:13" ht="32.25" customHeight="1" x14ac:dyDescent="0.25">
      <c r="B334" s="176" t="s">
        <v>206</v>
      </c>
      <c r="C334" s="176" t="s">
        <v>1341</v>
      </c>
      <c r="D334" s="176" t="s">
        <v>1452</v>
      </c>
      <c r="E334" s="192" t="s">
        <v>1550</v>
      </c>
      <c r="F334" s="192" t="s">
        <v>1551</v>
      </c>
      <c r="G334" s="192" t="s">
        <v>1407</v>
      </c>
      <c r="H334" s="192" t="s">
        <v>1552</v>
      </c>
      <c r="I334" s="176" t="s">
        <v>1557</v>
      </c>
      <c r="J334" s="177">
        <v>13372592.6</v>
      </c>
      <c r="K334" s="176"/>
      <c r="L334" s="225"/>
      <c r="M334" s="225"/>
    </row>
    <row r="335" spans="2:13" ht="32.25" customHeight="1" x14ac:dyDescent="0.25">
      <c r="B335" s="176" t="s">
        <v>206</v>
      </c>
      <c r="C335" s="176" t="s">
        <v>1341</v>
      </c>
      <c r="D335" s="176" t="s">
        <v>1513</v>
      </c>
      <c r="E335" s="192" t="s">
        <v>1550</v>
      </c>
      <c r="F335" s="192" t="s">
        <v>1551</v>
      </c>
      <c r="G335" s="192" t="s">
        <v>1407</v>
      </c>
      <c r="H335" s="192" t="s">
        <v>1552</v>
      </c>
      <c r="I335" s="176" t="s">
        <v>1557</v>
      </c>
      <c r="J335" s="177">
        <v>235540</v>
      </c>
      <c r="K335" s="176"/>
      <c r="L335" s="225"/>
      <c r="M335" s="225"/>
    </row>
    <row r="336" spans="2:13" ht="32.25" customHeight="1" x14ac:dyDescent="0.25">
      <c r="B336" s="176" t="s">
        <v>206</v>
      </c>
      <c r="C336" s="176" t="s">
        <v>1341</v>
      </c>
      <c r="D336" s="176" t="s">
        <v>1453</v>
      </c>
      <c r="E336" s="192" t="s">
        <v>1550</v>
      </c>
      <c r="F336" s="192" t="s">
        <v>1551</v>
      </c>
      <c r="G336" s="192" t="s">
        <v>1407</v>
      </c>
      <c r="H336" s="192" t="s">
        <v>1552</v>
      </c>
      <c r="I336" s="176" t="s">
        <v>1557</v>
      </c>
      <c r="J336" s="177">
        <v>573430</v>
      </c>
      <c r="K336" s="176"/>
      <c r="L336" s="225"/>
      <c r="M336" s="225"/>
    </row>
    <row r="337" spans="2:13" ht="32.25" customHeight="1" x14ac:dyDescent="0.25">
      <c r="B337" s="176" t="s">
        <v>206</v>
      </c>
      <c r="C337" s="176" t="s">
        <v>1341</v>
      </c>
      <c r="D337" s="176" t="s">
        <v>1459</v>
      </c>
      <c r="E337" s="192" t="s">
        <v>1550</v>
      </c>
      <c r="F337" s="192" t="s">
        <v>1551</v>
      </c>
      <c r="G337" s="192" t="s">
        <v>1407</v>
      </c>
      <c r="H337" s="192" t="s">
        <v>1552</v>
      </c>
      <c r="I337" s="176" t="s">
        <v>1557</v>
      </c>
      <c r="J337" s="177">
        <v>544800</v>
      </c>
      <c r="K337" s="176"/>
      <c r="L337" s="225"/>
      <c r="M337" s="225"/>
    </row>
    <row r="338" spans="2:13" ht="32.25" customHeight="1" x14ac:dyDescent="0.25">
      <c r="B338" s="176" t="s">
        <v>206</v>
      </c>
      <c r="C338" s="176" t="s">
        <v>1341</v>
      </c>
      <c r="D338" s="176" t="s">
        <v>1439</v>
      </c>
      <c r="E338" s="192" t="s">
        <v>1550</v>
      </c>
      <c r="F338" s="192" t="s">
        <v>1551</v>
      </c>
      <c r="G338" s="192" t="s">
        <v>1407</v>
      </c>
      <c r="H338" s="192" t="s">
        <v>1552</v>
      </c>
      <c r="I338" s="176" t="s">
        <v>1557</v>
      </c>
      <c r="J338" s="177">
        <v>31824</v>
      </c>
      <c r="K338" s="176"/>
      <c r="L338" s="225"/>
      <c r="M338" s="225"/>
    </row>
    <row r="339" spans="2:13" ht="32.25" customHeight="1" x14ac:dyDescent="0.25">
      <c r="B339" s="176" t="s">
        <v>206</v>
      </c>
      <c r="C339" s="176" t="s">
        <v>1341</v>
      </c>
      <c r="D339" s="176" t="s">
        <v>1511</v>
      </c>
      <c r="E339" s="192" t="s">
        <v>1550</v>
      </c>
      <c r="F339" s="192" t="s">
        <v>1551</v>
      </c>
      <c r="G339" s="192" t="s">
        <v>1407</v>
      </c>
      <c r="H339" s="192" t="s">
        <v>1552</v>
      </c>
      <c r="I339" s="176" t="s">
        <v>1557</v>
      </c>
      <c r="J339" s="177">
        <v>47352.27</v>
      </c>
      <c r="K339" s="176"/>
      <c r="L339" s="225"/>
      <c r="M339" s="225"/>
    </row>
    <row r="340" spans="2:13" ht="32.25" customHeight="1" x14ac:dyDescent="0.25">
      <c r="B340" s="176"/>
      <c r="C340" s="176" t="s">
        <v>1341</v>
      </c>
      <c r="D340" s="176" t="s">
        <v>1397</v>
      </c>
      <c r="E340" s="192" t="s">
        <v>1550</v>
      </c>
      <c r="F340" s="192" t="s">
        <v>1551</v>
      </c>
      <c r="G340" s="192" t="s">
        <v>1400</v>
      </c>
      <c r="H340" s="192" t="s">
        <v>1552</v>
      </c>
      <c r="I340" s="176" t="s">
        <v>1558</v>
      </c>
      <c r="J340" s="177">
        <v>-6728</v>
      </c>
      <c r="K340" s="176"/>
      <c r="L340" s="225"/>
      <c r="M340" s="225"/>
    </row>
    <row r="341" spans="2:13" ht="32.25" customHeight="1" x14ac:dyDescent="0.25">
      <c r="B341" s="176" t="s">
        <v>967</v>
      </c>
      <c r="C341" s="176" t="s">
        <v>1341</v>
      </c>
      <c r="D341" s="176" t="s">
        <v>1397</v>
      </c>
      <c r="E341" s="192" t="s">
        <v>1555</v>
      </c>
      <c r="F341" s="192" t="s">
        <v>1551</v>
      </c>
      <c r="G341" s="192" t="s">
        <v>1400</v>
      </c>
      <c r="H341" s="192" t="s">
        <v>1552</v>
      </c>
      <c r="I341" s="176" t="s">
        <v>1558</v>
      </c>
      <c r="J341" s="177">
        <v>-587641</v>
      </c>
      <c r="K341" s="176"/>
      <c r="L341" s="225"/>
      <c r="M341" s="225"/>
    </row>
    <row r="342" spans="2:13" ht="32.25" customHeight="1" x14ac:dyDescent="0.25">
      <c r="B342" s="176"/>
      <c r="C342" s="176" t="s">
        <v>1341</v>
      </c>
      <c r="D342" s="176" t="s">
        <v>1452</v>
      </c>
      <c r="E342" s="192" t="s">
        <v>1550</v>
      </c>
      <c r="F342" s="192" t="s">
        <v>1551</v>
      </c>
      <c r="G342" s="192" t="s">
        <v>1407</v>
      </c>
      <c r="H342" s="192" t="s">
        <v>1552</v>
      </c>
      <c r="I342" s="176" t="s">
        <v>1638</v>
      </c>
      <c r="J342" s="177">
        <v>-7548.27</v>
      </c>
      <c r="K342" s="176"/>
    </row>
    <row r="343" spans="2:13" ht="32.25" customHeight="1" x14ac:dyDescent="0.25">
      <c r="B343" s="176" t="s">
        <v>972</v>
      </c>
      <c r="C343" s="176" t="s">
        <v>1342</v>
      </c>
      <c r="D343" s="176" t="s">
        <v>1397</v>
      </c>
      <c r="E343" s="192" t="s">
        <v>1550</v>
      </c>
      <c r="F343" s="192" t="s">
        <v>1551</v>
      </c>
      <c r="G343" s="192" t="s">
        <v>1400</v>
      </c>
      <c r="H343" s="192" t="s">
        <v>1552</v>
      </c>
      <c r="I343" s="176" t="s">
        <v>1554</v>
      </c>
      <c r="J343" s="177">
        <v>2000</v>
      </c>
      <c r="K343" s="176"/>
    </row>
    <row r="344" spans="2:13" ht="32.25" customHeight="1" x14ac:dyDescent="0.25">
      <c r="B344" s="176" t="s">
        <v>196</v>
      </c>
      <c r="C344" s="176" t="s">
        <v>1342</v>
      </c>
      <c r="D344" s="176" t="s">
        <v>1401</v>
      </c>
      <c r="E344" s="192" t="s">
        <v>1550</v>
      </c>
      <c r="F344" s="192" t="s">
        <v>1551</v>
      </c>
      <c r="G344" s="192" t="s">
        <v>1402</v>
      </c>
      <c r="H344" s="192" t="s">
        <v>1552</v>
      </c>
      <c r="I344" s="176" t="s">
        <v>1554</v>
      </c>
      <c r="J344" s="177">
        <v>22768651.739999998</v>
      </c>
      <c r="K344" s="176"/>
    </row>
    <row r="345" spans="2:13" ht="32.25" customHeight="1" x14ac:dyDescent="0.25">
      <c r="B345" s="176" t="s">
        <v>196</v>
      </c>
      <c r="C345" s="176" t="s">
        <v>1342</v>
      </c>
      <c r="D345" s="176" t="s">
        <v>1449</v>
      </c>
      <c r="E345" s="192" t="s">
        <v>1550</v>
      </c>
      <c r="F345" s="192" t="s">
        <v>1551</v>
      </c>
      <c r="G345" s="192" t="s">
        <v>1402</v>
      </c>
      <c r="H345" s="192" t="s">
        <v>1552</v>
      </c>
      <c r="I345" s="176" t="s">
        <v>1554</v>
      </c>
      <c r="J345" s="177">
        <v>261960577.81999999</v>
      </c>
      <c r="K345" s="176"/>
      <c r="L345" s="225"/>
      <c r="M345" s="225"/>
    </row>
    <row r="346" spans="2:13" ht="32.25" customHeight="1" x14ac:dyDescent="0.25">
      <c r="B346" s="176" t="s">
        <v>196</v>
      </c>
      <c r="C346" s="176" t="s">
        <v>1342</v>
      </c>
      <c r="D346" s="176" t="s">
        <v>1416</v>
      </c>
      <c r="E346" s="192" t="s">
        <v>1550</v>
      </c>
      <c r="F346" s="192" t="s">
        <v>1551</v>
      </c>
      <c r="G346" s="192" t="s">
        <v>1402</v>
      </c>
      <c r="H346" s="192" t="s">
        <v>1552</v>
      </c>
      <c r="I346" s="176" t="s">
        <v>1554</v>
      </c>
      <c r="J346" s="177">
        <v>1078334.3999999999</v>
      </c>
      <c r="K346" s="176"/>
      <c r="L346" s="225"/>
      <c r="M346" s="225"/>
    </row>
    <row r="347" spans="2:13" ht="32.25" customHeight="1" x14ac:dyDescent="0.25">
      <c r="B347" s="176" t="s">
        <v>967</v>
      </c>
      <c r="C347" s="176" t="s">
        <v>1342</v>
      </c>
      <c r="D347" s="176" t="s">
        <v>1397</v>
      </c>
      <c r="E347" s="192" t="s">
        <v>1555</v>
      </c>
      <c r="F347" s="192" t="s">
        <v>1551</v>
      </c>
      <c r="G347" s="192" t="s">
        <v>1400</v>
      </c>
      <c r="H347" s="192" t="s">
        <v>1552</v>
      </c>
      <c r="I347" s="176" t="s">
        <v>1554</v>
      </c>
      <c r="J347" s="177">
        <v>2873242.5</v>
      </c>
      <c r="K347" s="176"/>
      <c r="L347" s="225"/>
      <c r="M347" s="225"/>
    </row>
    <row r="348" spans="2:13" ht="32.25" customHeight="1" x14ac:dyDescent="0.25">
      <c r="B348" s="176" t="s">
        <v>971</v>
      </c>
      <c r="C348" s="176" t="s">
        <v>1342</v>
      </c>
      <c r="D348" s="176" t="s">
        <v>1397</v>
      </c>
      <c r="E348" s="192" t="s">
        <v>1556</v>
      </c>
      <c r="F348" s="192" t="s">
        <v>1551</v>
      </c>
      <c r="G348" s="192" t="s">
        <v>1400</v>
      </c>
      <c r="H348" s="192" t="s">
        <v>1552</v>
      </c>
      <c r="I348" s="176" t="s">
        <v>1554</v>
      </c>
      <c r="J348" s="177">
        <v>6948.73</v>
      </c>
      <c r="K348" s="176"/>
      <c r="L348" s="225"/>
      <c r="M348" s="225"/>
    </row>
    <row r="349" spans="2:13" ht="32.25" customHeight="1" x14ac:dyDescent="0.25">
      <c r="B349" s="176" t="s">
        <v>40</v>
      </c>
      <c r="C349" s="176" t="s">
        <v>1342</v>
      </c>
      <c r="D349" s="176" t="s">
        <v>1397</v>
      </c>
      <c r="E349" s="192" t="s">
        <v>1550</v>
      </c>
      <c r="F349" s="192" t="s">
        <v>1551</v>
      </c>
      <c r="G349" s="192" t="s">
        <v>1400</v>
      </c>
      <c r="H349" s="192" t="s">
        <v>1552</v>
      </c>
      <c r="I349" s="176" t="s">
        <v>1560</v>
      </c>
      <c r="J349" s="177">
        <v>21952.22</v>
      </c>
      <c r="K349" s="176"/>
      <c r="L349" s="225"/>
      <c r="M349" s="225"/>
    </row>
    <row r="350" spans="2:13" ht="32.25" customHeight="1" x14ac:dyDescent="0.25">
      <c r="B350" s="176" t="s">
        <v>206</v>
      </c>
      <c r="C350" s="176" t="s">
        <v>1342</v>
      </c>
      <c r="D350" s="176" t="s">
        <v>1458</v>
      </c>
      <c r="E350" s="192" t="s">
        <v>1550</v>
      </c>
      <c r="F350" s="192" t="s">
        <v>1551</v>
      </c>
      <c r="G350" s="192" t="s">
        <v>1407</v>
      </c>
      <c r="H350" s="192" t="s">
        <v>1552</v>
      </c>
      <c r="I350" s="176" t="s">
        <v>1557</v>
      </c>
      <c r="J350" s="177">
        <v>514400</v>
      </c>
      <c r="K350" s="176"/>
      <c r="L350" s="225"/>
      <c r="M350" s="225"/>
    </row>
    <row r="351" spans="2:13" ht="32.25" customHeight="1" x14ac:dyDescent="0.25">
      <c r="B351" s="176" t="s">
        <v>206</v>
      </c>
      <c r="C351" s="176" t="s">
        <v>1342</v>
      </c>
      <c r="D351" s="176" t="s">
        <v>1452</v>
      </c>
      <c r="E351" s="192" t="s">
        <v>1550</v>
      </c>
      <c r="F351" s="192" t="s">
        <v>1551</v>
      </c>
      <c r="G351" s="192" t="s">
        <v>1407</v>
      </c>
      <c r="H351" s="192" t="s">
        <v>1552</v>
      </c>
      <c r="I351" s="176" t="s">
        <v>1557</v>
      </c>
      <c r="J351" s="177">
        <v>10701617.859999999</v>
      </c>
      <c r="K351" s="176"/>
    </row>
    <row r="352" spans="2:13" ht="32.25" customHeight="1" x14ac:dyDescent="0.25">
      <c r="B352" s="176" t="s">
        <v>206</v>
      </c>
      <c r="C352" s="176" t="s">
        <v>1342</v>
      </c>
      <c r="D352" s="176" t="s">
        <v>1513</v>
      </c>
      <c r="E352" s="192" t="s">
        <v>1550</v>
      </c>
      <c r="F352" s="192" t="s">
        <v>1551</v>
      </c>
      <c r="G352" s="192" t="s">
        <v>1407</v>
      </c>
      <c r="H352" s="192" t="s">
        <v>1552</v>
      </c>
      <c r="I352" s="176" t="s">
        <v>1557</v>
      </c>
      <c r="J352" s="177">
        <v>161895</v>
      </c>
      <c r="K352" s="176"/>
    </row>
    <row r="353" spans="2:13" ht="32.25" customHeight="1" x14ac:dyDescent="0.25">
      <c r="B353" s="176" t="s">
        <v>206</v>
      </c>
      <c r="C353" s="176" t="s">
        <v>1342</v>
      </c>
      <c r="D353" s="176" t="s">
        <v>1453</v>
      </c>
      <c r="E353" s="192" t="s">
        <v>1550</v>
      </c>
      <c r="F353" s="192" t="s">
        <v>1551</v>
      </c>
      <c r="G353" s="192" t="s">
        <v>1407</v>
      </c>
      <c r="H353" s="192" t="s">
        <v>1552</v>
      </c>
      <c r="I353" s="176" t="s">
        <v>1557</v>
      </c>
      <c r="J353" s="177">
        <v>583714.65</v>
      </c>
      <c r="K353" s="176"/>
    </row>
    <row r="354" spans="2:13" ht="32.25" customHeight="1" x14ac:dyDescent="0.25">
      <c r="B354" s="176" t="s">
        <v>206</v>
      </c>
      <c r="C354" s="176" t="s">
        <v>1342</v>
      </c>
      <c r="D354" s="176" t="s">
        <v>1459</v>
      </c>
      <c r="E354" s="192" t="s">
        <v>1550</v>
      </c>
      <c r="F354" s="192" t="s">
        <v>1551</v>
      </c>
      <c r="G354" s="192" t="s">
        <v>1407</v>
      </c>
      <c r="H354" s="192" t="s">
        <v>1552</v>
      </c>
      <c r="I354" s="176" t="s">
        <v>1557</v>
      </c>
      <c r="J354" s="177">
        <v>250000</v>
      </c>
      <c r="K354" s="176"/>
      <c r="L354" s="225"/>
      <c r="M354" s="225"/>
    </row>
    <row r="355" spans="2:13" ht="32.25" customHeight="1" x14ac:dyDescent="0.25">
      <c r="B355" s="176" t="s">
        <v>206</v>
      </c>
      <c r="C355" s="176" t="s">
        <v>1342</v>
      </c>
      <c r="D355" s="176" t="s">
        <v>1439</v>
      </c>
      <c r="E355" s="192" t="s">
        <v>1550</v>
      </c>
      <c r="F355" s="192" t="s">
        <v>1551</v>
      </c>
      <c r="G355" s="192" t="s">
        <v>1407</v>
      </c>
      <c r="H355" s="192" t="s">
        <v>1552</v>
      </c>
      <c r="I355" s="176" t="s">
        <v>1557</v>
      </c>
      <c r="J355" s="177">
        <v>63648</v>
      </c>
      <c r="K355" s="176"/>
      <c r="L355" s="225"/>
      <c r="M355" s="225"/>
    </row>
    <row r="356" spans="2:13" ht="32.25" customHeight="1" x14ac:dyDescent="0.25">
      <c r="B356" s="176" t="s">
        <v>206</v>
      </c>
      <c r="C356" s="176" t="s">
        <v>1342</v>
      </c>
      <c r="D356" s="176" t="s">
        <v>1511</v>
      </c>
      <c r="E356" s="192" t="s">
        <v>1550</v>
      </c>
      <c r="F356" s="192" t="s">
        <v>1551</v>
      </c>
      <c r="G356" s="192" t="s">
        <v>1407</v>
      </c>
      <c r="H356" s="192" t="s">
        <v>1552</v>
      </c>
      <c r="I356" s="176" t="s">
        <v>1557</v>
      </c>
      <c r="J356" s="177">
        <v>52056</v>
      </c>
      <c r="K356" s="176"/>
      <c r="L356" s="225"/>
      <c r="M356" s="225"/>
    </row>
    <row r="357" spans="2:13" ht="32.25" customHeight="1" x14ac:dyDescent="0.25">
      <c r="B357" s="176" t="s">
        <v>967</v>
      </c>
      <c r="C357" s="176" t="s">
        <v>1342</v>
      </c>
      <c r="D357" s="176" t="s">
        <v>1397</v>
      </c>
      <c r="E357" s="192" t="s">
        <v>1555</v>
      </c>
      <c r="F357" s="192" t="s">
        <v>1551</v>
      </c>
      <c r="G357" s="192" t="s">
        <v>1400</v>
      </c>
      <c r="H357" s="192" t="s">
        <v>1552</v>
      </c>
      <c r="I357" s="176" t="s">
        <v>1558</v>
      </c>
      <c r="J357" s="177">
        <v>-195048</v>
      </c>
      <c r="K357" s="176"/>
      <c r="L357" s="225"/>
      <c r="M357" s="225"/>
    </row>
    <row r="358" spans="2:13" ht="32.25" customHeight="1" x14ac:dyDescent="0.25">
      <c r="B358" s="176"/>
      <c r="C358" s="176" t="s">
        <v>1342</v>
      </c>
      <c r="D358" s="176" t="s">
        <v>1449</v>
      </c>
      <c r="E358" s="192" t="s">
        <v>1550</v>
      </c>
      <c r="F358" s="192" t="s">
        <v>1551</v>
      </c>
      <c r="G358" s="192" t="s">
        <v>1402</v>
      </c>
      <c r="H358" s="192" t="s">
        <v>1552</v>
      </c>
      <c r="I358" s="176" t="s">
        <v>1636</v>
      </c>
      <c r="J358" s="177">
        <v>80064.86</v>
      </c>
      <c r="K358" s="176"/>
      <c r="L358" s="225"/>
      <c r="M358" s="225"/>
    </row>
    <row r="359" spans="2:13" ht="32.25" customHeight="1" x14ac:dyDescent="0.25">
      <c r="B359" s="176"/>
      <c r="C359" s="176" t="s">
        <v>1342</v>
      </c>
      <c r="D359" s="176" t="s">
        <v>1452</v>
      </c>
      <c r="E359" s="192" t="s">
        <v>1550</v>
      </c>
      <c r="F359" s="192" t="s">
        <v>1551</v>
      </c>
      <c r="G359" s="192" t="s">
        <v>1407</v>
      </c>
      <c r="H359" s="192" t="s">
        <v>1552</v>
      </c>
      <c r="I359" s="176" t="s">
        <v>1638</v>
      </c>
      <c r="J359" s="177">
        <v>-966.82</v>
      </c>
      <c r="K359" s="176"/>
      <c r="L359" s="225"/>
      <c r="M359" s="225"/>
    </row>
    <row r="360" spans="2:13" ht="32.25" customHeight="1" x14ac:dyDescent="0.25">
      <c r="B360" s="176" t="s">
        <v>196</v>
      </c>
      <c r="C360" s="176" t="s">
        <v>1383</v>
      </c>
      <c r="D360" s="176" t="s">
        <v>1401</v>
      </c>
      <c r="E360" s="192" t="s">
        <v>1550</v>
      </c>
      <c r="F360" s="192" t="s">
        <v>1551</v>
      </c>
      <c r="G360" s="192" t="s">
        <v>1402</v>
      </c>
      <c r="H360" s="192" t="s">
        <v>1552</v>
      </c>
      <c r="I360" s="176" t="s">
        <v>1554</v>
      </c>
      <c r="J360" s="177">
        <v>27109021.879999999</v>
      </c>
      <c r="K360" s="176"/>
      <c r="L360" s="225"/>
      <c r="M360" s="225"/>
    </row>
    <row r="361" spans="2:13" ht="32.25" customHeight="1" x14ac:dyDescent="0.25">
      <c r="B361" s="176" t="s">
        <v>196</v>
      </c>
      <c r="C361" s="176" t="s">
        <v>1383</v>
      </c>
      <c r="D361" s="176" t="s">
        <v>1449</v>
      </c>
      <c r="E361" s="192" t="s">
        <v>1550</v>
      </c>
      <c r="F361" s="192" t="s">
        <v>1551</v>
      </c>
      <c r="G361" s="192" t="s">
        <v>1402</v>
      </c>
      <c r="H361" s="192" t="s">
        <v>1552</v>
      </c>
      <c r="I361" s="176" t="s">
        <v>1554</v>
      </c>
      <c r="J361" s="177">
        <v>244992288.28</v>
      </c>
      <c r="K361" s="176"/>
      <c r="L361" s="225"/>
      <c r="M361" s="225"/>
    </row>
    <row r="362" spans="2:13" ht="32.25" customHeight="1" x14ac:dyDescent="0.25">
      <c r="B362" s="176" t="s">
        <v>196</v>
      </c>
      <c r="C362" s="176" t="s">
        <v>1383</v>
      </c>
      <c r="D362" s="176" t="s">
        <v>1416</v>
      </c>
      <c r="E362" s="192" t="s">
        <v>1550</v>
      </c>
      <c r="F362" s="192" t="s">
        <v>1551</v>
      </c>
      <c r="G362" s="192" t="s">
        <v>1402</v>
      </c>
      <c r="H362" s="192" t="s">
        <v>1552</v>
      </c>
      <c r="I362" s="176" t="s">
        <v>1554</v>
      </c>
      <c r="J362" s="177">
        <v>1004717.34</v>
      </c>
      <c r="K362" s="176"/>
      <c r="L362" s="225"/>
      <c r="M362" s="225"/>
    </row>
    <row r="363" spans="2:13" ht="32.25" customHeight="1" x14ac:dyDescent="0.25">
      <c r="B363" s="176" t="s">
        <v>967</v>
      </c>
      <c r="C363" s="176" t="s">
        <v>1383</v>
      </c>
      <c r="D363" s="176" t="s">
        <v>1397</v>
      </c>
      <c r="E363" s="192" t="s">
        <v>1555</v>
      </c>
      <c r="F363" s="192" t="s">
        <v>1551</v>
      </c>
      <c r="G363" s="192" t="s">
        <v>1400</v>
      </c>
      <c r="H363" s="192" t="s">
        <v>1552</v>
      </c>
      <c r="I363" s="176" t="s">
        <v>1554</v>
      </c>
      <c r="J363" s="177">
        <v>2356875.88</v>
      </c>
      <c r="K363" s="176"/>
      <c r="L363" s="225"/>
      <c r="M363" s="225"/>
    </row>
    <row r="364" spans="2:13" ht="32.25" customHeight="1" x14ac:dyDescent="0.25">
      <c r="B364" s="176" t="s">
        <v>971</v>
      </c>
      <c r="C364" s="176" t="s">
        <v>1383</v>
      </c>
      <c r="D364" s="176" t="s">
        <v>1397</v>
      </c>
      <c r="E364" s="192" t="s">
        <v>1556</v>
      </c>
      <c r="F364" s="192" t="s">
        <v>1551</v>
      </c>
      <c r="G364" s="192" t="s">
        <v>1400</v>
      </c>
      <c r="H364" s="192" t="s">
        <v>1552</v>
      </c>
      <c r="I364" s="176" t="s">
        <v>1554</v>
      </c>
      <c r="J364" s="177">
        <v>41391.370000000003</v>
      </c>
      <c r="K364" s="176"/>
    </row>
    <row r="365" spans="2:13" ht="32.25" customHeight="1" x14ac:dyDescent="0.25">
      <c r="B365" s="176" t="s">
        <v>964</v>
      </c>
      <c r="C365" s="176" t="s">
        <v>1383</v>
      </c>
      <c r="D365" s="176" t="s">
        <v>1397</v>
      </c>
      <c r="E365" s="192" t="s">
        <v>1550</v>
      </c>
      <c r="F365" s="192" t="s">
        <v>1551</v>
      </c>
      <c r="G365" s="192" t="s">
        <v>1400</v>
      </c>
      <c r="H365" s="192" t="s">
        <v>1552</v>
      </c>
      <c r="I365" s="176" t="s">
        <v>1557</v>
      </c>
      <c r="J365" s="177">
        <v>7789.4</v>
      </c>
      <c r="K365" s="176"/>
    </row>
    <row r="366" spans="2:13" ht="32.25" customHeight="1" x14ac:dyDescent="0.25">
      <c r="B366" s="176" t="s">
        <v>206</v>
      </c>
      <c r="C366" s="176" t="s">
        <v>1383</v>
      </c>
      <c r="D366" s="176" t="s">
        <v>1501</v>
      </c>
      <c r="E366" s="192" t="s">
        <v>1550</v>
      </c>
      <c r="F366" s="192" t="s">
        <v>1551</v>
      </c>
      <c r="G366" s="192" t="s">
        <v>1407</v>
      </c>
      <c r="H366" s="192" t="s">
        <v>1552</v>
      </c>
      <c r="I366" s="176" t="s">
        <v>1557</v>
      </c>
      <c r="J366" s="177">
        <v>1058038.78</v>
      </c>
      <c r="K366" s="176"/>
    </row>
    <row r="367" spans="2:13" ht="32.25" customHeight="1" x14ac:dyDescent="0.25">
      <c r="B367" s="176" t="s">
        <v>206</v>
      </c>
      <c r="C367" s="176" t="s">
        <v>1383</v>
      </c>
      <c r="D367" s="176" t="s">
        <v>1452</v>
      </c>
      <c r="E367" s="192" t="s">
        <v>1550</v>
      </c>
      <c r="F367" s="192" t="s">
        <v>1551</v>
      </c>
      <c r="G367" s="192" t="s">
        <v>1407</v>
      </c>
      <c r="H367" s="192" t="s">
        <v>1552</v>
      </c>
      <c r="I367" s="176" t="s">
        <v>1557</v>
      </c>
      <c r="J367" s="177">
        <v>9960667.9800000004</v>
      </c>
      <c r="K367" s="176"/>
      <c r="L367" s="225"/>
      <c r="M367" s="225"/>
    </row>
    <row r="368" spans="2:13" ht="32.25" customHeight="1" x14ac:dyDescent="0.25">
      <c r="B368" s="176" t="s">
        <v>206</v>
      </c>
      <c r="C368" s="176" t="s">
        <v>1383</v>
      </c>
      <c r="D368" s="176" t="s">
        <v>1513</v>
      </c>
      <c r="E368" s="192" t="s">
        <v>1550</v>
      </c>
      <c r="F368" s="192" t="s">
        <v>1551</v>
      </c>
      <c r="G368" s="192" t="s">
        <v>1407</v>
      </c>
      <c r="H368" s="192" t="s">
        <v>1552</v>
      </c>
      <c r="I368" s="176" t="s">
        <v>1557</v>
      </c>
      <c r="J368" s="177">
        <v>8842</v>
      </c>
      <c r="K368" s="176"/>
      <c r="L368" s="225"/>
      <c r="M368" s="225"/>
    </row>
    <row r="369" spans="2:13" ht="32.25" customHeight="1" x14ac:dyDescent="0.25">
      <c r="B369" s="176" t="s">
        <v>206</v>
      </c>
      <c r="C369" s="176" t="s">
        <v>1383</v>
      </c>
      <c r="D369" s="176" t="s">
        <v>1453</v>
      </c>
      <c r="E369" s="192" t="s">
        <v>1550</v>
      </c>
      <c r="F369" s="192" t="s">
        <v>1551</v>
      </c>
      <c r="G369" s="192" t="s">
        <v>1407</v>
      </c>
      <c r="H369" s="192" t="s">
        <v>1552</v>
      </c>
      <c r="I369" s="176" t="s">
        <v>1557</v>
      </c>
      <c r="J369" s="177">
        <v>528478.29</v>
      </c>
      <c r="K369" s="176"/>
      <c r="L369" s="225"/>
      <c r="M369" s="225"/>
    </row>
    <row r="370" spans="2:13" ht="32.25" customHeight="1" x14ac:dyDescent="0.25">
      <c r="B370" s="176" t="s">
        <v>206</v>
      </c>
      <c r="C370" s="176" t="s">
        <v>1383</v>
      </c>
      <c r="D370" s="176" t="s">
        <v>1459</v>
      </c>
      <c r="E370" s="192" t="s">
        <v>1550</v>
      </c>
      <c r="F370" s="192" t="s">
        <v>1551</v>
      </c>
      <c r="G370" s="192" t="s">
        <v>1407</v>
      </c>
      <c r="H370" s="192" t="s">
        <v>1552</v>
      </c>
      <c r="I370" s="176" t="s">
        <v>1557</v>
      </c>
      <c r="J370" s="177">
        <v>967100</v>
      </c>
      <c r="K370" s="176"/>
      <c r="L370" s="225"/>
      <c r="M370" s="225"/>
    </row>
    <row r="371" spans="2:13" ht="32.25" customHeight="1" x14ac:dyDescent="0.25">
      <c r="B371" s="176" t="s">
        <v>206</v>
      </c>
      <c r="C371" s="176" t="s">
        <v>1383</v>
      </c>
      <c r="D371" s="176" t="s">
        <v>1439</v>
      </c>
      <c r="E371" s="192" t="s">
        <v>1550</v>
      </c>
      <c r="F371" s="192" t="s">
        <v>1551</v>
      </c>
      <c r="G371" s="192" t="s">
        <v>1407</v>
      </c>
      <c r="H371" s="192" t="s">
        <v>1552</v>
      </c>
      <c r="I371" s="176" t="s">
        <v>1557</v>
      </c>
      <c r="J371" s="177">
        <v>36700</v>
      </c>
      <c r="K371" s="176"/>
      <c r="L371" s="225"/>
      <c r="M371" s="225"/>
    </row>
    <row r="372" spans="2:13" ht="32.25" customHeight="1" x14ac:dyDescent="0.25">
      <c r="B372" s="176" t="s">
        <v>206</v>
      </c>
      <c r="C372" s="176" t="s">
        <v>1383</v>
      </c>
      <c r="D372" s="176" t="s">
        <v>1511</v>
      </c>
      <c r="E372" s="192" t="s">
        <v>1550</v>
      </c>
      <c r="F372" s="192" t="s">
        <v>1551</v>
      </c>
      <c r="G372" s="192" t="s">
        <v>1407</v>
      </c>
      <c r="H372" s="192" t="s">
        <v>1552</v>
      </c>
      <c r="I372" s="176" t="s">
        <v>1557</v>
      </c>
      <c r="J372" s="177">
        <v>48859.12</v>
      </c>
      <c r="K372" s="176"/>
      <c r="L372" s="225"/>
      <c r="M372" s="225"/>
    </row>
    <row r="373" spans="2:13" ht="32.25" customHeight="1" x14ac:dyDescent="0.25">
      <c r="B373" s="176" t="s">
        <v>281</v>
      </c>
      <c r="C373" s="176" t="s">
        <v>1383</v>
      </c>
      <c r="D373" s="176" t="s">
        <v>1397</v>
      </c>
      <c r="E373" s="192" t="s">
        <v>1550</v>
      </c>
      <c r="F373" s="192" t="s">
        <v>1551</v>
      </c>
      <c r="G373" s="192" t="s">
        <v>1400</v>
      </c>
      <c r="H373" s="192" t="s">
        <v>1552</v>
      </c>
      <c r="I373" s="176" t="s">
        <v>1559</v>
      </c>
      <c r="J373" s="177">
        <v>15810</v>
      </c>
      <c r="K373" s="176"/>
      <c r="L373" s="225"/>
      <c r="M373" s="225"/>
    </row>
    <row r="374" spans="2:13" ht="32.25" customHeight="1" x14ac:dyDescent="0.25">
      <c r="B374" s="176" t="s">
        <v>972</v>
      </c>
      <c r="C374" s="176" t="s">
        <v>1344</v>
      </c>
      <c r="D374" s="176" t="s">
        <v>1397</v>
      </c>
      <c r="E374" s="192" t="s">
        <v>1550</v>
      </c>
      <c r="F374" s="192" t="s">
        <v>1551</v>
      </c>
      <c r="G374" s="192" t="s">
        <v>1400</v>
      </c>
      <c r="H374" s="192" t="s">
        <v>1552</v>
      </c>
      <c r="I374" s="176" t="s">
        <v>1554</v>
      </c>
      <c r="J374" s="177">
        <v>12996</v>
      </c>
      <c r="K374" s="176"/>
      <c r="L374" s="225"/>
      <c r="M374" s="225"/>
    </row>
    <row r="375" spans="2:13" ht="32.25" customHeight="1" x14ac:dyDescent="0.25">
      <c r="B375" s="176" t="s">
        <v>196</v>
      </c>
      <c r="C375" s="176" t="s">
        <v>1344</v>
      </c>
      <c r="D375" s="176" t="s">
        <v>1401</v>
      </c>
      <c r="E375" s="192" t="s">
        <v>1550</v>
      </c>
      <c r="F375" s="192" t="s">
        <v>1551</v>
      </c>
      <c r="G375" s="192" t="s">
        <v>1402</v>
      </c>
      <c r="H375" s="192" t="s">
        <v>1552</v>
      </c>
      <c r="I375" s="176" t="s">
        <v>1554</v>
      </c>
      <c r="J375" s="177">
        <v>15856589.57</v>
      </c>
      <c r="K375" s="176"/>
    </row>
    <row r="376" spans="2:13" ht="32.25" customHeight="1" x14ac:dyDescent="0.25">
      <c r="B376" s="176" t="s">
        <v>196</v>
      </c>
      <c r="C376" s="176" t="s">
        <v>1344</v>
      </c>
      <c r="D376" s="176" t="s">
        <v>1449</v>
      </c>
      <c r="E376" s="192" t="s">
        <v>1550</v>
      </c>
      <c r="F376" s="192" t="s">
        <v>1551</v>
      </c>
      <c r="G376" s="192" t="s">
        <v>1402</v>
      </c>
      <c r="H376" s="192" t="s">
        <v>1552</v>
      </c>
      <c r="I376" s="176" t="s">
        <v>1554</v>
      </c>
      <c r="J376" s="177">
        <v>125261634.83</v>
      </c>
      <c r="K376" s="176"/>
    </row>
    <row r="377" spans="2:13" ht="32.25" customHeight="1" x14ac:dyDescent="0.25">
      <c r="B377" s="176" t="s">
        <v>196</v>
      </c>
      <c r="C377" s="176" t="s">
        <v>1344</v>
      </c>
      <c r="D377" s="176" t="s">
        <v>1416</v>
      </c>
      <c r="E377" s="192" t="s">
        <v>1550</v>
      </c>
      <c r="F377" s="192" t="s">
        <v>1551</v>
      </c>
      <c r="G377" s="192" t="s">
        <v>1402</v>
      </c>
      <c r="H377" s="192" t="s">
        <v>1552</v>
      </c>
      <c r="I377" s="176" t="s">
        <v>1554</v>
      </c>
      <c r="J377" s="177">
        <v>808750.8</v>
      </c>
      <c r="K377" s="176"/>
    </row>
    <row r="378" spans="2:13" ht="32.25" customHeight="1" x14ac:dyDescent="0.25">
      <c r="B378" s="176" t="s">
        <v>967</v>
      </c>
      <c r="C378" s="176" t="s">
        <v>1344</v>
      </c>
      <c r="D378" s="176" t="s">
        <v>1397</v>
      </c>
      <c r="E378" s="192" t="s">
        <v>1555</v>
      </c>
      <c r="F378" s="192" t="s">
        <v>1551</v>
      </c>
      <c r="G378" s="192" t="s">
        <v>1400</v>
      </c>
      <c r="H378" s="192" t="s">
        <v>1552</v>
      </c>
      <c r="I378" s="176" t="s">
        <v>1554</v>
      </c>
      <c r="J378" s="177">
        <v>1755023.51</v>
      </c>
      <c r="K378" s="176"/>
      <c r="L378" s="225"/>
      <c r="M378" s="225"/>
    </row>
    <row r="379" spans="2:13" ht="32.25" customHeight="1" x14ac:dyDescent="0.25">
      <c r="B379" s="176" t="s">
        <v>971</v>
      </c>
      <c r="C379" s="176" t="s">
        <v>1344</v>
      </c>
      <c r="D379" s="176" t="s">
        <v>1397</v>
      </c>
      <c r="E379" s="192" t="s">
        <v>1556</v>
      </c>
      <c r="F379" s="192" t="s">
        <v>1551</v>
      </c>
      <c r="G379" s="192" t="s">
        <v>1400</v>
      </c>
      <c r="H379" s="192" t="s">
        <v>1552</v>
      </c>
      <c r="I379" s="176" t="s">
        <v>1554</v>
      </c>
      <c r="J379" s="177">
        <v>11411.56</v>
      </c>
      <c r="K379" s="176"/>
      <c r="L379" s="225"/>
      <c r="M379" s="225"/>
    </row>
    <row r="380" spans="2:13" ht="32.25" customHeight="1" x14ac:dyDescent="0.25">
      <c r="B380" s="176" t="s">
        <v>206</v>
      </c>
      <c r="C380" s="176" t="s">
        <v>1344</v>
      </c>
      <c r="D380" s="176" t="s">
        <v>1501</v>
      </c>
      <c r="E380" s="192" t="s">
        <v>1550</v>
      </c>
      <c r="F380" s="192" t="s">
        <v>1551</v>
      </c>
      <c r="G380" s="192" t="s">
        <v>1407</v>
      </c>
      <c r="H380" s="192" t="s">
        <v>1552</v>
      </c>
      <c r="I380" s="176" t="s">
        <v>1557</v>
      </c>
      <c r="J380" s="177">
        <v>565058</v>
      </c>
      <c r="K380" s="176"/>
      <c r="L380" s="225"/>
      <c r="M380" s="225"/>
    </row>
    <row r="381" spans="2:13" ht="32.25" customHeight="1" x14ac:dyDescent="0.25">
      <c r="B381" s="176" t="s">
        <v>206</v>
      </c>
      <c r="C381" s="176" t="s">
        <v>1344</v>
      </c>
      <c r="D381" s="176" t="s">
        <v>1452</v>
      </c>
      <c r="E381" s="192" t="s">
        <v>1550</v>
      </c>
      <c r="F381" s="192" t="s">
        <v>1551</v>
      </c>
      <c r="G381" s="192" t="s">
        <v>1407</v>
      </c>
      <c r="H381" s="192" t="s">
        <v>1552</v>
      </c>
      <c r="I381" s="176" t="s">
        <v>1557</v>
      </c>
      <c r="J381" s="177">
        <v>5112358.99</v>
      </c>
      <c r="K381" s="176"/>
      <c r="L381" s="225"/>
      <c r="M381" s="225"/>
    </row>
    <row r="382" spans="2:13" ht="32.25" customHeight="1" x14ac:dyDescent="0.25">
      <c r="B382" s="176" t="s">
        <v>206</v>
      </c>
      <c r="C382" s="176" t="s">
        <v>1344</v>
      </c>
      <c r="D382" s="176" t="s">
        <v>1453</v>
      </c>
      <c r="E382" s="192" t="s">
        <v>1550</v>
      </c>
      <c r="F382" s="192" t="s">
        <v>1551</v>
      </c>
      <c r="G382" s="192" t="s">
        <v>1407</v>
      </c>
      <c r="H382" s="192" t="s">
        <v>1552</v>
      </c>
      <c r="I382" s="176" t="s">
        <v>1557</v>
      </c>
      <c r="J382" s="177">
        <v>550913.89</v>
      </c>
      <c r="K382" s="176"/>
      <c r="L382" s="225"/>
      <c r="M382" s="225"/>
    </row>
    <row r="383" spans="2:13" ht="32.25" customHeight="1" x14ac:dyDescent="0.25">
      <c r="B383" s="176" t="s">
        <v>206</v>
      </c>
      <c r="C383" s="176" t="s">
        <v>1344</v>
      </c>
      <c r="D383" s="176" t="s">
        <v>1439</v>
      </c>
      <c r="E383" s="192" t="s">
        <v>1550</v>
      </c>
      <c r="F383" s="192" t="s">
        <v>1551</v>
      </c>
      <c r="G383" s="192" t="s">
        <v>1407</v>
      </c>
      <c r="H383" s="192" t="s">
        <v>1552</v>
      </c>
      <c r="I383" s="176" t="s">
        <v>1557</v>
      </c>
      <c r="J383" s="177">
        <v>24255</v>
      </c>
      <c r="K383" s="176"/>
      <c r="L383" s="225"/>
      <c r="M383" s="225"/>
    </row>
    <row r="384" spans="2:13" ht="32.25" customHeight="1" x14ac:dyDescent="0.25">
      <c r="B384" s="176" t="s">
        <v>206</v>
      </c>
      <c r="C384" s="176" t="s">
        <v>1344</v>
      </c>
      <c r="D384" s="176" t="s">
        <v>1511</v>
      </c>
      <c r="E384" s="192" t="s">
        <v>1550</v>
      </c>
      <c r="F384" s="192" t="s">
        <v>1551</v>
      </c>
      <c r="G384" s="192" t="s">
        <v>1407</v>
      </c>
      <c r="H384" s="192" t="s">
        <v>1552</v>
      </c>
      <c r="I384" s="176" t="s">
        <v>1557</v>
      </c>
      <c r="J384" s="177">
        <v>46621.22</v>
      </c>
      <c r="K384" s="176"/>
      <c r="L384" s="225"/>
      <c r="M384" s="225"/>
    </row>
    <row r="385" spans="2:13" ht="32.25" customHeight="1" x14ac:dyDescent="0.25">
      <c r="B385" s="176"/>
      <c r="C385" s="176" t="s">
        <v>1344</v>
      </c>
      <c r="D385" s="176" t="s">
        <v>1401</v>
      </c>
      <c r="E385" s="192" t="s">
        <v>1550</v>
      </c>
      <c r="F385" s="192" t="s">
        <v>1551</v>
      </c>
      <c r="G385" s="192" t="s">
        <v>1402</v>
      </c>
      <c r="H385" s="192" t="s">
        <v>1552</v>
      </c>
      <c r="I385" s="176" t="s">
        <v>1636</v>
      </c>
      <c r="J385" s="177">
        <v>8078.36</v>
      </c>
      <c r="K385" s="176"/>
      <c r="L385" s="225"/>
      <c r="M385" s="225"/>
    </row>
    <row r="386" spans="2:13" ht="32.25" customHeight="1" x14ac:dyDescent="0.25">
      <c r="B386" s="176" t="s">
        <v>972</v>
      </c>
      <c r="C386" s="176" t="s">
        <v>1345</v>
      </c>
      <c r="D386" s="176" t="s">
        <v>1397</v>
      </c>
      <c r="E386" s="192" t="s">
        <v>1550</v>
      </c>
      <c r="F386" s="192" t="s">
        <v>1551</v>
      </c>
      <c r="G386" s="192" t="s">
        <v>1400</v>
      </c>
      <c r="H386" s="192" t="s">
        <v>1552</v>
      </c>
      <c r="I386" s="176" t="s">
        <v>1554</v>
      </c>
      <c r="J386" s="177">
        <v>19764</v>
      </c>
      <c r="K386" s="176"/>
    </row>
    <row r="387" spans="2:13" ht="32.25" customHeight="1" x14ac:dyDescent="0.25">
      <c r="B387" s="176" t="s">
        <v>196</v>
      </c>
      <c r="C387" s="176" t="s">
        <v>1345</v>
      </c>
      <c r="D387" s="176" t="s">
        <v>1401</v>
      </c>
      <c r="E387" s="192" t="s">
        <v>1550</v>
      </c>
      <c r="F387" s="192" t="s">
        <v>1551</v>
      </c>
      <c r="G387" s="192" t="s">
        <v>1402</v>
      </c>
      <c r="H387" s="192" t="s">
        <v>1552</v>
      </c>
      <c r="I387" s="176" t="s">
        <v>1554</v>
      </c>
      <c r="J387" s="177">
        <v>15131197.27</v>
      </c>
      <c r="K387" s="176"/>
    </row>
    <row r="388" spans="2:13" ht="32.25" customHeight="1" x14ac:dyDescent="0.25">
      <c r="B388" s="176" t="s">
        <v>196</v>
      </c>
      <c r="C388" s="176" t="s">
        <v>1345</v>
      </c>
      <c r="D388" s="176" t="s">
        <v>1449</v>
      </c>
      <c r="E388" s="192" t="s">
        <v>1550</v>
      </c>
      <c r="F388" s="192" t="s">
        <v>1551</v>
      </c>
      <c r="G388" s="192" t="s">
        <v>1402</v>
      </c>
      <c r="H388" s="192" t="s">
        <v>1552</v>
      </c>
      <c r="I388" s="176" t="s">
        <v>1554</v>
      </c>
      <c r="J388" s="177">
        <v>185489111.05000001</v>
      </c>
      <c r="K388" s="176"/>
      <c r="L388" s="225"/>
      <c r="M388" s="225"/>
    </row>
    <row r="389" spans="2:13" ht="32.25" customHeight="1" x14ac:dyDescent="0.25">
      <c r="B389" s="176" t="s">
        <v>196</v>
      </c>
      <c r="C389" s="176" t="s">
        <v>1345</v>
      </c>
      <c r="D389" s="176" t="s">
        <v>1416</v>
      </c>
      <c r="E389" s="192" t="s">
        <v>1550</v>
      </c>
      <c r="F389" s="192" t="s">
        <v>1551</v>
      </c>
      <c r="G389" s="192" t="s">
        <v>1402</v>
      </c>
      <c r="H389" s="192" t="s">
        <v>1552</v>
      </c>
      <c r="I389" s="176" t="s">
        <v>1554</v>
      </c>
      <c r="J389" s="177">
        <v>808750.8</v>
      </c>
      <c r="K389" s="176"/>
      <c r="L389" s="225"/>
      <c r="M389" s="225"/>
    </row>
    <row r="390" spans="2:13" ht="32.25" customHeight="1" x14ac:dyDescent="0.25">
      <c r="B390" s="176" t="s">
        <v>967</v>
      </c>
      <c r="C390" s="176" t="s">
        <v>1345</v>
      </c>
      <c r="D390" s="176" t="s">
        <v>1397</v>
      </c>
      <c r="E390" s="192" t="s">
        <v>1555</v>
      </c>
      <c r="F390" s="192" t="s">
        <v>1551</v>
      </c>
      <c r="G390" s="192" t="s">
        <v>1400</v>
      </c>
      <c r="H390" s="192" t="s">
        <v>1552</v>
      </c>
      <c r="I390" s="176" t="s">
        <v>1554</v>
      </c>
      <c r="J390" s="177">
        <v>2375040.14</v>
      </c>
      <c r="K390" s="176"/>
      <c r="L390" s="225"/>
      <c r="M390" s="225"/>
    </row>
    <row r="391" spans="2:13" ht="32.25" customHeight="1" x14ac:dyDescent="0.25">
      <c r="B391" s="176" t="s">
        <v>971</v>
      </c>
      <c r="C391" s="176" t="s">
        <v>1345</v>
      </c>
      <c r="D391" s="176" t="s">
        <v>1397</v>
      </c>
      <c r="E391" s="192" t="s">
        <v>1556</v>
      </c>
      <c r="F391" s="192" t="s">
        <v>1551</v>
      </c>
      <c r="G391" s="192" t="s">
        <v>1400</v>
      </c>
      <c r="H391" s="192" t="s">
        <v>1552</v>
      </c>
      <c r="I391" s="176" t="s">
        <v>1554</v>
      </c>
      <c r="J391" s="177">
        <v>95774.45</v>
      </c>
      <c r="K391" s="176"/>
      <c r="L391" s="225"/>
      <c r="M391" s="225"/>
    </row>
    <row r="392" spans="2:13" ht="32.25" customHeight="1" x14ac:dyDescent="0.25">
      <c r="B392" s="176" t="s">
        <v>40</v>
      </c>
      <c r="C392" s="176" t="s">
        <v>1345</v>
      </c>
      <c r="D392" s="176" t="s">
        <v>1397</v>
      </c>
      <c r="E392" s="192" t="s">
        <v>1550</v>
      </c>
      <c r="F392" s="192" t="s">
        <v>1551</v>
      </c>
      <c r="G392" s="192" t="s">
        <v>1400</v>
      </c>
      <c r="H392" s="192" t="s">
        <v>1552</v>
      </c>
      <c r="I392" s="176" t="s">
        <v>1560</v>
      </c>
      <c r="J392" s="177">
        <v>16958.8</v>
      </c>
      <c r="K392" s="176"/>
      <c r="L392" s="225"/>
      <c r="M392" s="225"/>
    </row>
    <row r="393" spans="2:13" ht="32.25" customHeight="1" x14ac:dyDescent="0.25">
      <c r="B393" s="176" t="s">
        <v>206</v>
      </c>
      <c r="C393" s="176" t="s">
        <v>1345</v>
      </c>
      <c r="D393" s="176" t="s">
        <v>1501</v>
      </c>
      <c r="E393" s="192" t="s">
        <v>1550</v>
      </c>
      <c r="F393" s="192" t="s">
        <v>1551</v>
      </c>
      <c r="G393" s="192" t="s">
        <v>1407</v>
      </c>
      <c r="H393" s="192" t="s">
        <v>1552</v>
      </c>
      <c r="I393" s="176" t="s">
        <v>1557</v>
      </c>
      <c r="J393" s="177">
        <v>397000</v>
      </c>
      <c r="K393" s="176"/>
      <c r="L393" s="225"/>
      <c r="M393" s="225"/>
    </row>
    <row r="394" spans="2:13" ht="32.25" customHeight="1" x14ac:dyDescent="0.25">
      <c r="B394" s="176" t="s">
        <v>206</v>
      </c>
      <c r="C394" s="176" t="s">
        <v>1345</v>
      </c>
      <c r="D394" s="176" t="s">
        <v>1452</v>
      </c>
      <c r="E394" s="192" t="s">
        <v>1550</v>
      </c>
      <c r="F394" s="192" t="s">
        <v>1551</v>
      </c>
      <c r="G394" s="192" t="s">
        <v>1407</v>
      </c>
      <c r="H394" s="192" t="s">
        <v>1552</v>
      </c>
      <c r="I394" s="176" t="s">
        <v>1557</v>
      </c>
      <c r="J394" s="177">
        <v>7917512.4299999997</v>
      </c>
      <c r="K394" s="176"/>
      <c r="L394" s="225"/>
      <c r="M394" s="225"/>
    </row>
    <row r="395" spans="2:13" ht="32.25" customHeight="1" x14ac:dyDescent="0.25">
      <c r="B395" s="176" t="s">
        <v>206</v>
      </c>
      <c r="C395" s="176" t="s">
        <v>1345</v>
      </c>
      <c r="D395" s="176" t="s">
        <v>1513</v>
      </c>
      <c r="E395" s="192" t="s">
        <v>1550</v>
      </c>
      <c r="F395" s="192" t="s">
        <v>1551</v>
      </c>
      <c r="G395" s="192" t="s">
        <v>1407</v>
      </c>
      <c r="H395" s="192" t="s">
        <v>1552</v>
      </c>
      <c r="I395" s="176" t="s">
        <v>1557</v>
      </c>
      <c r="J395" s="177">
        <v>118644.36</v>
      </c>
      <c r="K395" s="176"/>
    </row>
    <row r="396" spans="2:13" ht="32.25" customHeight="1" x14ac:dyDescent="0.25">
      <c r="B396" s="176" t="s">
        <v>206</v>
      </c>
      <c r="C396" s="176" t="s">
        <v>1345</v>
      </c>
      <c r="D396" s="176" t="s">
        <v>1453</v>
      </c>
      <c r="E396" s="192" t="s">
        <v>1550</v>
      </c>
      <c r="F396" s="192" t="s">
        <v>1551</v>
      </c>
      <c r="G396" s="192" t="s">
        <v>1407</v>
      </c>
      <c r="H396" s="192" t="s">
        <v>1552</v>
      </c>
      <c r="I396" s="176" t="s">
        <v>1557</v>
      </c>
      <c r="J396" s="177">
        <v>580760.19999999995</v>
      </c>
      <c r="K396" s="176"/>
    </row>
    <row r="397" spans="2:13" ht="32.25" customHeight="1" x14ac:dyDescent="0.25">
      <c r="B397" s="176" t="s">
        <v>206</v>
      </c>
      <c r="C397" s="176" t="s">
        <v>1345</v>
      </c>
      <c r="D397" s="176" t="s">
        <v>1459</v>
      </c>
      <c r="E397" s="192" t="s">
        <v>1550</v>
      </c>
      <c r="F397" s="192" t="s">
        <v>1551</v>
      </c>
      <c r="G397" s="192" t="s">
        <v>1407</v>
      </c>
      <c r="H397" s="192" t="s">
        <v>1552</v>
      </c>
      <c r="I397" s="176" t="s">
        <v>1557</v>
      </c>
      <c r="J397" s="177">
        <v>280390</v>
      </c>
      <c r="K397" s="176"/>
    </row>
    <row r="398" spans="2:13" ht="32.25" customHeight="1" x14ac:dyDescent="0.25">
      <c r="B398" s="176" t="s">
        <v>206</v>
      </c>
      <c r="C398" s="176" t="s">
        <v>1345</v>
      </c>
      <c r="D398" s="176" t="s">
        <v>1439</v>
      </c>
      <c r="E398" s="192" t="s">
        <v>1550</v>
      </c>
      <c r="F398" s="192" t="s">
        <v>1551</v>
      </c>
      <c r="G398" s="192" t="s">
        <v>1407</v>
      </c>
      <c r="H398" s="192" t="s">
        <v>1552</v>
      </c>
      <c r="I398" s="176" t="s">
        <v>1557</v>
      </c>
      <c r="J398" s="177">
        <v>90000</v>
      </c>
      <c r="K398" s="176"/>
      <c r="L398" s="225"/>
      <c r="M398" s="225"/>
    </row>
    <row r="399" spans="2:13" ht="32.25" customHeight="1" x14ac:dyDescent="0.25">
      <c r="B399" s="176" t="s">
        <v>206</v>
      </c>
      <c r="C399" s="176" t="s">
        <v>1345</v>
      </c>
      <c r="D399" s="176" t="s">
        <v>1511</v>
      </c>
      <c r="E399" s="192" t="s">
        <v>1550</v>
      </c>
      <c r="F399" s="192" t="s">
        <v>1551</v>
      </c>
      <c r="G399" s="192" t="s">
        <v>1407</v>
      </c>
      <c r="H399" s="192" t="s">
        <v>1552</v>
      </c>
      <c r="I399" s="176" t="s">
        <v>1557</v>
      </c>
      <c r="J399" s="177">
        <v>47654.65</v>
      </c>
      <c r="K399" s="176"/>
      <c r="L399" s="225"/>
      <c r="M399" s="225"/>
    </row>
    <row r="400" spans="2:13" ht="32.25" customHeight="1" x14ac:dyDescent="0.25">
      <c r="B400" s="176" t="s">
        <v>967</v>
      </c>
      <c r="C400" s="176" t="s">
        <v>1345</v>
      </c>
      <c r="D400" s="176" t="s">
        <v>1397</v>
      </c>
      <c r="E400" s="192" t="s">
        <v>1555</v>
      </c>
      <c r="F400" s="192" t="s">
        <v>1551</v>
      </c>
      <c r="G400" s="192" t="s">
        <v>1400</v>
      </c>
      <c r="H400" s="192" t="s">
        <v>1552</v>
      </c>
      <c r="I400" s="176" t="s">
        <v>1558</v>
      </c>
      <c r="J400" s="177">
        <v>-186951</v>
      </c>
      <c r="K400" s="176"/>
      <c r="L400" s="225"/>
      <c r="M400" s="225"/>
    </row>
    <row r="401" spans="2:13" ht="32.25" customHeight="1" x14ac:dyDescent="0.25">
      <c r="B401" s="176"/>
      <c r="C401" s="176" t="s">
        <v>1345</v>
      </c>
      <c r="D401" s="176" t="s">
        <v>1397</v>
      </c>
      <c r="E401" s="192" t="s">
        <v>1550</v>
      </c>
      <c r="F401" s="192" t="s">
        <v>1551</v>
      </c>
      <c r="G401" s="192" t="s">
        <v>1400</v>
      </c>
      <c r="H401" s="192" t="s">
        <v>1552</v>
      </c>
      <c r="I401" s="176" t="s">
        <v>1636</v>
      </c>
      <c r="J401" s="177">
        <v>4250</v>
      </c>
      <c r="K401" s="176"/>
      <c r="L401" s="225"/>
      <c r="M401" s="225"/>
    </row>
    <row r="402" spans="2:13" ht="32.25" customHeight="1" x14ac:dyDescent="0.25">
      <c r="B402" s="176" t="s">
        <v>974</v>
      </c>
      <c r="C402" s="176" t="s">
        <v>1346</v>
      </c>
      <c r="D402" s="176" t="s">
        <v>1397</v>
      </c>
      <c r="E402" s="192" t="s">
        <v>1550</v>
      </c>
      <c r="F402" s="192" t="s">
        <v>1551</v>
      </c>
      <c r="G402" s="192" t="s">
        <v>1400</v>
      </c>
      <c r="H402" s="192" t="s">
        <v>1552</v>
      </c>
      <c r="I402" s="176" t="s">
        <v>1553</v>
      </c>
      <c r="J402" s="177">
        <v>128109.43</v>
      </c>
      <c r="K402" s="176"/>
      <c r="L402" s="225"/>
      <c r="M402" s="225"/>
    </row>
    <row r="403" spans="2:13" ht="32.25" customHeight="1" x14ac:dyDescent="0.25">
      <c r="B403" s="176" t="s">
        <v>972</v>
      </c>
      <c r="C403" s="176" t="s">
        <v>1346</v>
      </c>
      <c r="D403" s="176" t="s">
        <v>1397</v>
      </c>
      <c r="E403" s="192" t="s">
        <v>1550</v>
      </c>
      <c r="F403" s="192" t="s">
        <v>1551</v>
      </c>
      <c r="G403" s="192" t="s">
        <v>1400</v>
      </c>
      <c r="H403" s="192" t="s">
        <v>1552</v>
      </c>
      <c r="I403" s="176" t="s">
        <v>1554</v>
      </c>
      <c r="J403" s="177">
        <v>8226.7199999999993</v>
      </c>
      <c r="K403" s="176"/>
      <c r="L403" s="225"/>
      <c r="M403" s="225"/>
    </row>
    <row r="404" spans="2:13" ht="32.25" customHeight="1" x14ac:dyDescent="0.25">
      <c r="B404" s="176" t="s">
        <v>196</v>
      </c>
      <c r="C404" s="176" t="s">
        <v>1346</v>
      </c>
      <c r="D404" s="176" t="s">
        <v>1401</v>
      </c>
      <c r="E404" s="192" t="s">
        <v>1550</v>
      </c>
      <c r="F404" s="192" t="s">
        <v>1551</v>
      </c>
      <c r="G404" s="192" t="s">
        <v>1402</v>
      </c>
      <c r="H404" s="192" t="s">
        <v>1552</v>
      </c>
      <c r="I404" s="176" t="s">
        <v>1554</v>
      </c>
      <c r="J404" s="177">
        <v>24848035.57</v>
      </c>
      <c r="K404" s="176"/>
      <c r="L404" s="225"/>
      <c r="M404" s="225"/>
    </row>
    <row r="405" spans="2:13" ht="32.25" customHeight="1" x14ac:dyDescent="0.25">
      <c r="B405" s="176" t="s">
        <v>196</v>
      </c>
      <c r="C405" s="176" t="s">
        <v>1346</v>
      </c>
      <c r="D405" s="176" t="s">
        <v>1449</v>
      </c>
      <c r="E405" s="192" t="s">
        <v>1550</v>
      </c>
      <c r="F405" s="192" t="s">
        <v>1551</v>
      </c>
      <c r="G405" s="192" t="s">
        <v>1402</v>
      </c>
      <c r="H405" s="192" t="s">
        <v>1552</v>
      </c>
      <c r="I405" s="176" t="s">
        <v>1554</v>
      </c>
      <c r="J405" s="177">
        <v>219622957.56</v>
      </c>
      <c r="K405" s="176"/>
    </row>
    <row r="406" spans="2:13" ht="32.25" customHeight="1" x14ac:dyDescent="0.25">
      <c r="B406" s="176" t="s">
        <v>196</v>
      </c>
      <c r="C406" s="176" t="s">
        <v>1346</v>
      </c>
      <c r="D406" s="176" t="s">
        <v>1416</v>
      </c>
      <c r="E406" s="192" t="s">
        <v>1550</v>
      </c>
      <c r="F406" s="192" t="s">
        <v>1551</v>
      </c>
      <c r="G406" s="192" t="s">
        <v>1402</v>
      </c>
      <c r="H406" s="192" t="s">
        <v>1552</v>
      </c>
      <c r="I406" s="176" t="s">
        <v>1554</v>
      </c>
      <c r="J406" s="177">
        <v>906837.76</v>
      </c>
      <c r="K406" s="176"/>
    </row>
    <row r="407" spans="2:13" ht="32.25" customHeight="1" x14ac:dyDescent="0.25">
      <c r="B407" s="176" t="s">
        <v>967</v>
      </c>
      <c r="C407" s="176" t="s">
        <v>1346</v>
      </c>
      <c r="D407" s="176" t="s">
        <v>1397</v>
      </c>
      <c r="E407" s="192" t="s">
        <v>1555</v>
      </c>
      <c r="F407" s="192" t="s">
        <v>1551</v>
      </c>
      <c r="G407" s="192" t="s">
        <v>1400</v>
      </c>
      <c r="H407" s="192" t="s">
        <v>1552</v>
      </c>
      <c r="I407" s="176" t="s">
        <v>1554</v>
      </c>
      <c r="J407" s="177">
        <v>6660023.9699999997</v>
      </c>
      <c r="K407" s="176"/>
    </row>
    <row r="408" spans="2:13" ht="32.25" customHeight="1" x14ac:dyDescent="0.25">
      <c r="B408" s="176" t="s">
        <v>971</v>
      </c>
      <c r="C408" s="176" t="s">
        <v>1346</v>
      </c>
      <c r="D408" s="176" t="s">
        <v>1397</v>
      </c>
      <c r="E408" s="192" t="s">
        <v>1556</v>
      </c>
      <c r="F408" s="192" t="s">
        <v>1551</v>
      </c>
      <c r="G408" s="192" t="s">
        <v>1400</v>
      </c>
      <c r="H408" s="192" t="s">
        <v>1552</v>
      </c>
      <c r="I408" s="176" t="s">
        <v>1554</v>
      </c>
      <c r="J408" s="177">
        <v>54562.55</v>
      </c>
      <c r="K408" s="176"/>
      <c r="L408" s="225"/>
      <c r="M408" s="225"/>
    </row>
    <row r="409" spans="2:13" ht="32.25" customHeight="1" x14ac:dyDescent="0.25">
      <c r="B409" s="176" t="s">
        <v>40</v>
      </c>
      <c r="C409" s="176" t="s">
        <v>1346</v>
      </c>
      <c r="D409" s="176" t="s">
        <v>1397</v>
      </c>
      <c r="E409" s="192" t="s">
        <v>1550</v>
      </c>
      <c r="F409" s="192" t="s">
        <v>1551</v>
      </c>
      <c r="G409" s="192" t="s">
        <v>1400</v>
      </c>
      <c r="H409" s="192" t="s">
        <v>1552</v>
      </c>
      <c r="I409" s="176" t="s">
        <v>1560</v>
      </c>
      <c r="J409" s="177">
        <v>566.12</v>
      </c>
      <c r="K409" s="176"/>
      <c r="L409" s="225"/>
      <c r="M409" s="225"/>
    </row>
    <row r="410" spans="2:13" ht="32.25" customHeight="1" x14ac:dyDescent="0.25">
      <c r="B410" s="176" t="s">
        <v>206</v>
      </c>
      <c r="C410" s="176" t="s">
        <v>1346</v>
      </c>
      <c r="D410" s="176" t="s">
        <v>1458</v>
      </c>
      <c r="E410" s="192" t="s">
        <v>1550</v>
      </c>
      <c r="F410" s="192" t="s">
        <v>1551</v>
      </c>
      <c r="G410" s="192" t="s">
        <v>1407</v>
      </c>
      <c r="H410" s="192" t="s">
        <v>1552</v>
      </c>
      <c r="I410" s="176" t="s">
        <v>1557</v>
      </c>
      <c r="J410" s="177">
        <v>119705.60000000001</v>
      </c>
      <c r="K410" s="176"/>
      <c r="L410" s="225"/>
      <c r="M410" s="225"/>
    </row>
    <row r="411" spans="2:13" ht="32.25" customHeight="1" x14ac:dyDescent="0.25">
      <c r="B411" s="176" t="s">
        <v>206</v>
      </c>
      <c r="C411" s="176" t="s">
        <v>1346</v>
      </c>
      <c r="D411" s="176" t="s">
        <v>1452</v>
      </c>
      <c r="E411" s="192" t="s">
        <v>1550</v>
      </c>
      <c r="F411" s="192" t="s">
        <v>1551</v>
      </c>
      <c r="G411" s="192" t="s">
        <v>1407</v>
      </c>
      <c r="H411" s="192" t="s">
        <v>1552</v>
      </c>
      <c r="I411" s="176" t="s">
        <v>1557</v>
      </c>
      <c r="J411" s="177">
        <v>9475199.2699999996</v>
      </c>
      <c r="K411" s="176"/>
      <c r="L411" s="225"/>
      <c r="M411" s="225"/>
    </row>
    <row r="412" spans="2:13" ht="32.25" customHeight="1" x14ac:dyDescent="0.25">
      <c r="B412" s="176" t="s">
        <v>206</v>
      </c>
      <c r="C412" s="176" t="s">
        <v>1346</v>
      </c>
      <c r="D412" s="176" t="s">
        <v>1513</v>
      </c>
      <c r="E412" s="192" t="s">
        <v>1550</v>
      </c>
      <c r="F412" s="192" t="s">
        <v>1551</v>
      </c>
      <c r="G412" s="192" t="s">
        <v>1407</v>
      </c>
      <c r="H412" s="192" t="s">
        <v>1552</v>
      </c>
      <c r="I412" s="176" t="s">
        <v>1557</v>
      </c>
      <c r="J412" s="177">
        <v>3105</v>
      </c>
      <c r="K412" s="176"/>
      <c r="L412" s="225"/>
      <c r="M412" s="225"/>
    </row>
    <row r="413" spans="2:13" ht="32.25" customHeight="1" x14ac:dyDescent="0.25">
      <c r="B413" s="176" t="s">
        <v>206</v>
      </c>
      <c r="C413" s="176" t="s">
        <v>1346</v>
      </c>
      <c r="D413" s="176" t="s">
        <v>1453</v>
      </c>
      <c r="E413" s="192" t="s">
        <v>1550</v>
      </c>
      <c r="F413" s="192" t="s">
        <v>1551</v>
      </c>
      <c r="G413" s="192" t="s">
        <v>1407</v>
      </c>
      <c r="H413" s="192" t="s">
        <v>1552</v>
      </c>
      <c r="I413" s="176" t="s">
        <v>1557</v>
      </c>
      <c r="J413" s="177">
        <v>562996.36</v>
      </c>
      <c r="K413" s="176"/>
      <c r="L413" s="225"/>
      <c r="M413" s="225"/>
    </row>
    <row r="414" spans="2:13" ht="32.25" customHeight="1" x14ac:dyDescent="0.25">
      <c r="B414" s="176" t="s">
        <v>206</v>
      </c>
      <c r="C414" s="176" t="s">
        <v>1346</v>
      </c>
      <c r="D414" s="176" t="s">
        <v>1439</v>
      </c>
      <c r="E414" s="192" t="s">
        <v>1550</v>
      </c>
      <c r="F414" s="192" t="s">
        <v>1551</v>
      </c>
      <c r="G414" s="192" t="s">
        <v>1407</v>
      </c>
      <c r="H414" s="192" t="s">
        <v>1552</v>
      </c>
      <c r="I414" s="176" t="s">
        <v>1557</v>
      </c>
      <c r="J414" s="177">
        <v>31824</v>
      </c>
      <c r="K414" s="176"/>
      <c r="L414" s="225"/>
      <c r="M414" s="225"/>
    </row>
    <row r="415" spans="2:13" ht="32.25" customHeight="1" x14ac:dyDescent="0.25">
      <c r="B415" s="176" t="s">
        <v>206</v>
      </c>
      <c r="C415" s="176" t="s">
        <v>1346</v>
      </c>
      <c r="D415" s="176" t="s">
        <v>1511</v>
      </c>
      <c r="E415" s="192" t="s">
        <v>1550</v>
      </c>
      <c r="F415" s="192" t="s">
        <v>1551</v>
      </c>
      <c r="G415" s="192" t="s">
        <v>1407</v>
      </c>
      <c r="H415" s="192" t="s">
        <v>1552</v>
      </c>
      <c r="I415" s="176" t="s">
        <v>1557</v>
      </c>
      <c r="J415" s="177">
        <v>49412.41</v>
      </c>
      <c r="K415" s="176"/>
      <c r="L415" s="225"/>
      <c r="M415" s="225"/>
    </row>
    <row r="416" spans="2:13" ht="32.25" customHeight="1" x14ac:dyDescent="0.25">
      <c r="B416" s="176"/>
      <c r="C416" s="176" t="s">
        <v>1346</v>
      </c>
      <c r="D416" s="176" t="s">
        <v>1397</v>
      </c>
      <c r="E416" s="192" t="s">
        <v>1550</v>
      </c>
      <c r="F416" s="192" t="s">
        <v>1551</v>
      </c>
      <c r="G416" s="192" t="s">
        <v>1400</v>
      </c>
      <c r="H416" s="192" t="s">
        <v>1552</v>
      </c>
      <c r="I416" s="176" t="s">
        <v>1558</v>
      </c>
      <c r="J416" s="177">
        <v>-23202</v>
      </c>
      <c r="K416" s="176"/>
      <c r="L416" s="225"/>
      <c r="M416" s="225"/>
    </row>
    <row r="417" spans="2:13" ht="32.25" customHeight="1" x14ac:dyDescent="0.25">
      <c r="B417" s="176" t="s">
        <v>967</v>
      </c>
      <c r="C417" s="176" t="s">
        <v>1346</v>
      </c>
      <c r="D417" s="176" t="s">
        <v>1397</v>
      </c>
      <c r="E417" s="192" t="s">
        <v>1555</v>
      </c>
      <c r="F417" s="192" t="s">
        <v>1551</v>
      </c>
      <c r="G417" s="192" t="s">
        <v>1400</v>
      </c>
      <c r="H417" s="192" t="s">
        <v>1552</v>
      </c>
      <c r="I417" s="176" t="s">
        <v>1558</v>
      </c>
      <c r="J417" s="177">
        <v>-637080</v>
      </c>
      <c r="K417" s="176"/>
      <c r="L417" s="225"/>
      <c r="M417" s="225"/>
    </row>
    <row r="418" spans="2:13" ht="32.25" customHeight="1" x14ac:dyDescent="0.25">
      <c r="B418" s="176"/>
      <c r="C418" s="176" t="s">
        <v>1346</v>
      </c>
      <c r="D418" s="176" t="s">
        <v>1449</v>
      </c>
      <c r="E418" s="192" t="s">
        <v>1550</v>
      </c>
      <c r="F418" s="192" t="s">
        <v>1551</v>
      </c>
      <c r="G418" s="192" t="s">
        <v>1402</v>
      </c>
      <c r="H418" s="192" t="s">
        <v>1552</v>
      </c>
      <c r="I418" s="176" t="s">
        <v>1636</v>
      </c>
      <c r="J418" s="177">
        <v>4889.1400000000003</v>
      </c>
      <c r="K418" s="176"/>
      <c r="L418" s="225"/>
      <c r="M418" s="225"/>
    </row>
    <row r="419" spans="2:13" ht="32.25" customHeight="1" x14ac:dyDescent="0.25">
      <c r="B419" s="176" t="s">
        <v>974</v>
      </c>
      <c r="C419" s="176" t="s">
        <v>1347</v>
      </c>
      <c r="D419" s="176" t="s">
        <v>1397</v>
      </c>
      <c r="E419" s="192" t="s">
        <v>1550</v>
      </c>
      <c r="F419" s="192" t="s">
        <v>1551</v>
      </c>
      <c r="G419" s="192" t="s">
        <v>1400</v>
      </c>
      <c r="H419" s="192" t="s">
        <v>1552</v>
      </c>
      <c r="I419" s="176" t="s">
        <v>1553</v>
      </c>
      <c r="J419" s="177">
        <v>141456.13</v>
      </c>
      <c r="K419" s="176"/>
    </row>
    <row r="420" spans="2:13" ht="32.25" customHeight="1" x14ac:dyDescent="0.25">
      <c r="B420" s="176" t="s">
        <v>972</v>
      </c>
      <c r="C420" s="176" t="s">
        <v>1347</v>
      </c>
      <c r="D420" s="176" t="s">
        <v>1397</v>
      </c>
      <c r="E420" s="192" t="s">
        <v>1550</v>
      </c>
      <c r="F420" s="192" t="s">
        <v>1551</v>
      </c>
      <c r="G420" s="192" t="s">
        <v>1400</v>
      </c>
      <c r="H420" s="192" t="s">
        <v>1552</v>
      </c>
      <c r="I420" s="176" t="s">
        <v>1554</v>
      </c>
      <c r="J420" s="177">
        <v>45382.38</v>
      </c>
      <c r="K420" s="176"/>
    </row>
    <row r="421" spans="2:13" ht="32.25" customHeight="1" x14ac:dyDescent="0.25">
      <c r="B421" s="176" t="s">
        <v>196</v>
      </c>
      <c r="C421" s="176" t="s">
        <v>1347</v>
      </c>
      <c r="D421" s="176" t="s">
        <v>1401</v>
      </c>
      <c r="E421" s="192" t="s">
        <v>1550</v>
      </c>
      <c r="F421" s="192" t="s">
        <v>1551</v>
      </c>
      <c r="G421" s="192" t="s">
        <v>1402</v>
      </c>
      <c r="H421" s="192" t="s">
        <v>1552</v>
      </c>
      <c r="I421" s="176" t="s">
        <v>1554</v>
      </c>
      <c r="J421" s="177">
        <v>16063318.779999999</v>
      </c>
      <c r="K421" s="176"/>
    </row>
    <row r="422" spans="2:13" ht="32.25" customHeight="1" x14ac:dyDescent="0.25">
      <c r="B422" s="176" t="s">
        <v>196</v>
      </c>
      <c r="C422" s="176" t="s">
        <v>1347</v>
      </c>
      <c r="D422" s="176" t="s">
        <v>1449</v>
      </c>
      <c r="E422" s="192" t="s">
        <v>1550</v>
      </c>
      <c r="F422" s="192" t="s">
        <v>1551</v>
      </c>
      <c r="G422" s="192" t="s">
        <v>1402</v>
      </c>
      <c r="H422" s="192" t="s">
        <v>1552</v>
      </c>
      <c r="I422" s="176" t="s">
        <v>1554</v>
      </c>
      <c r="J422" s="177">
        <v>185131102.71000001</v>
      </c>
      <c r="K422" s="176"/>
      <c r="L422" s="225"/>
      <c r="M422" s="225"/>
    </row>
    <row r="423" spans="2:13" ht="32.25" customHeight="1" x14ac:dyDescent="0.25">
      <c r="B423" s="176" t="s">
        <v>196</v>
      </c>
      <c r="C423" s="176" t="s">
        <v>1347</v>
      </c>
      <c r="D423" s="176" t="s">
        <v>1416</v>
      </c>
      <c r="E423" s="192" t="s">
        <v>1550</v>
      </c>
      <c r="F423" s="192" t="s">
        <v>1551</v>
      </c>
      <c r="G423" s="192" t="s">
        <v>1402</v>
      </c>
      <c r="H423" s="192" t="s">
        <v>1552</v>
      </c>
      <c r="I423" s="176" t="s">
        <v>1554</v>
      </c>
      <c r="J423" s="177">
        <v>808128.68</v>
      </c>
      <c r="K423" s="176"/>
      <c r="L423" s="225"/>
      <c r="M423" s="225"/>
    </row>
    <row r="424" spans="2:13" ht="32.25" customHeight="1" x14ac:dyDescent="0.25">
      <c r="B424" s="176" t="s">
        <v>967</v>
      </c>
      <c r="C424" s="176" t="s">
        <v>1347</v>
      </c>
      <c r="D424" s="176" t="s">
        <v>1397</v>
      </c>
      <c r="E424" s="192" t="s">
        <v>1555</v>
      </c>
      <c r="F424" s="192" t="s">
        <v>1551</v>
      </c>
      <c r="G424" s="192" t="s">
        <v>1400</v>
      </c>
      <c r="H424" s="192" t="s">
        <v>1552</v>
      </c>
      <c r="I424" s="176" t="s">
        <v>1554</v>
      </c>
      <c r="J424" s="177">
        <v>2582262.83</v>
      </c>
      <c r="K424" s="176"/>
      <c r="L424" s="225"/>
      <c r="M424" s="225"/>
    </row>
    <row r="425" spans="2:13" ht="32.25" customHeight="1" x14ac:dyDescent="0.25">
      <c r="B425" s="176" t="s">
        <v>971</v>
      </c>
      <c r="C425" s="176" t="s">
        <v>1347</v>
      </c>
      <c r="D425" s="176" t="s">
        <v>1397</v>
      </c>
      <c r="E425" s="192" t="s">
        <v>1556</v>
      </c>
      <c r="F425" s="192" t="s">
        <v>1551</v>
      </c>
      <c r="G425" s="192" t="s">
        <v>1400</v>
      </c>
      <c r="H425" s="192" t="s">
        <v>1552</v>
      </c>
      <c r="I425" s="176" t="s">
        <v>1554</v>
      </c>
      <c r="J425" s="177">
        <v>149335.87</v>
      </c>
      <c r="K425" s="176"/>
      <c r="L425" s="225"/>
      <c r="M425" s="225"/>
    </row>
    <row r="426" spans="2:13" ht="32.25" customHeight="1" x14ac:dyDescent="0.25">
      <c r="B426" s="176" t="s">
        <v>206</v>
      </c>
      <c r="C426" s="176" t="s">
        <v>1347</v>
      </c>
      <c r="D426" s="176" t="s">
        <v>1458</v>
      </c>
      <c r="E426" s="192" t="s">
        <v>1550</v>
      </c>
      <c r="F426" s="192" t="s">
        <v>1551</v>
      </c>
      <c r="G426" s="192" t="s">
        <v>1407</v>
      </c>
      <c r="H426" s="192" t="s">
        <v>1552</v>
      </c>
      <c r="I426" s="176" t="s">
        <v>1557</v>
      </c>
      <c r="J426" s="177">
        <v>117880</v>
      </c>
      <c r="K426" s="176"/>
      <c r="L426" s="225"/>
      <c r="M426" s="225"/>
    </row>
    <row r="427" spans="2:13" ht="32.25" customHeight="1" x14ac:dyDescent="0.25">
      <c r="B427" s="176" t="s">
        <v>206</v>
      </c>
      <c r="C427" s="176" t="s">
        <v>1347</v>
      </c>
      <c r="D427" s="176" t="s">
        <v>1501</v>
      </c>
      <c r="E427" s="192" t="s">
        <v>1550</v>
      </c>
      <c r="F427" s="192" t="s">
        <v>1551</v>
      </c>
      <c r="G427" s="192" t="s">
        <v>1407</v>
      </c>
      <c r="H427" s="192" t="s">
        <v>1552</v>
      </c>
      <c r="I427" s="176" t="s">
        <v>1557</v>
      </c>
      <c r="J427" s="177">
        <v>522471</v>
      </c>
      <c r="K427" s="176"/>
      <c r="L427" s="225"/>
      <c r="M427" s="225"/>
    </row>
    <row r="428" spans="2:13" ht="32.25" customHeight="1" x14ac:dyDescent="0.25">
      <c r="B428" s="176" t="s">
        <v>206</v>
      </c>
      <c r="C428" s="176" t="s">
        <v>1347</v>
      </c>
      <c r="D428" s="176" t="s">
        <v>1452</v>
      </c>
      <c r="E428" s="192" t="s">
        <v>1550</v>
      </c>
      <c r="F428" s="192" t="s">
        <v>1551</v>
      </c>
      <c r="G428" s="192" t="s">
        <v>1407</v>
      </c>
      <c r="H428" s="192" t="s">
        <v>1552</v>
      </c>
      <c r="I428" s="176" t="s">
        <v>1557</v>
      </c>
      <c r="J428" s="177">
        <v>6973147.6100000003</v>
      </c>
      <c r="K428" s="176"/>
      <c r="L428" s="225"/>
      <c r="M428" s="225"/>
    </row>
    <row r="429" spans="2:13" ht="32.25" customHeight="1" x14ac:dyDescent="0.25">
      <c r="B429" s="176" t="s">
        <v>206</v>
      </c>
      <c r="C429" s="176" t="s">
        <v>1347</v>
      </c>
      <c r="D429" s="176" t="s">
        <v>1513</v>
      </c>
      <c r="E429" s="192" t="s">
        <v>1550</v>
      </c>
      <c r="F429" s="192" t="s">
        <v>1551</v>
      </c>
      <c r="G429" s="192" t="s">
        <v>1407</v>
      </c>
      <c r="H429" s="192" t="s">
        <v>1552</v>
      </c>
      <c r="I429" s="176" t="s">
        <v>1557</v>
      </c>
      <c r="J429" s="177">
        <v>155900</v>
      </c>
      <c r="K429" s="176"/>
      <c r="L429" s="225"/>
      <c r="M429" s="225"/>
    </row>
    <row r="430" spans="2:13" ht="32.25" customHeight="1" x14ac:dyDescent="0.25">
      <c r="B430" s="176" t="s">
        <v>206</v>
      </c>
      <c r="C430" s="176" t="s">
        <v>1347</v>
      </c>
      <c r="D430" s="176" t="s">
        <v>1453</v>
      </c>
      <c r="E430" s="192" t="s">
        <v>1550</v>
      </c>
      <c r="F430" s="192" t="s">
        <v>1551</v>
      </c>
      <c r="G430" s="192" t="s">
        <v>1407</v>
      </c>
      <c r="H430" s="192" t="s">
        <v>1552</v>
      </c>
      <c r="I430" s="176" t="s">
        <v>1557</v>
      </c>
      <c r="J430" s="177">
        <v>523925.75</v>
      </c>
      <c r="K430" s="176"/>
    </row>
    <row r="431" spans="2:13" ht="32.25" customHeight="1" x14ac:dyDescent="0.25">
      <c r="B431" s="176" t="s">
        <v>206</v>
      </c>
      <c r="C431" s="176" t="s">
        <v>1347</v>
      </c>
      <c r="D431" s="176" t="s">
        <v>1511</v>
      </c>
      <c r="E431" s="192" t="s">
        <v>1550</v>
      </c>
      <c r="F431" s="192" t="s">
        <v>1551</v>
      </c>
      <c r="G431" s="192" t="s">
        <v>1407</v>
      </c>
      <c r="H431" s="192" t="s">
        <v>1552</v>
      </c>
      <c r="I431" s="176" t="s">
        <v>1557</v>
      </c>
      <c r="J431" s="177">
        <v>52080</v>
      </c>
      <c r="K431" s="176"/>
      <c r="L431" s="225"/>
      <c r="M431" s="225"/>
    </row>
    <row r="432" spans="2:13" ht="32.25" customHeight="1" x14ac:dyDescent="0.25">
      <c r="B432" s="176"/>
      <c r="C432" s="176" t="s">
        <v>1347</v>
      </c>
      <c r="D432" s="176" t="s">
        <v>1397</v>
      </c>
      <c r="E432" s="192" t="s">
        <v>1550</v>
      </c>
      <c r="F432" s="192" t="s">
        <v>1551</v>
      </c>
      <c r="G432" s="192" t="s">
        <v>1400</v>
      </c>
      <c r="H432" s="192" t="s">
        <v>1552</v>
      </c>
      <c r="I432" s="176" t="s">
        <v>1558</v>
      </c>
      <c r="J432" s="177">
        <v>-893</v>
      </c>
      <c r="K432" s="176"/>
      <c r="L432" s="225"/>
      <c r="M432" s="225"/>
    </row>
    <row r="433" spans="2:13" ht="32.25" customHeight="1" x14ac:dyDescent="0.25">
      <c r="B433" s="176" t="s">
        <v>967</v>
      </c>
      <c r="C433" s="176" t="s">
        <v>1347</v>
      </c>
      <c r="D433" s="176" t="s">
        <v>1397</v>
      </c>
      <c r="E433" s="192" t="s">
        <v>1555</v>
      </c>
      <c r="F433" s="192" t="s">
        <v>1551</v>
      </c>
      <c r="G433" s="192" t="s">
        <v>1400</v>
      </c>
      <c r="H433" s="192" t="s">
        <v>1552</v>
      </c>
      <c r="I433" s="176" t="s">
        <v>1558</v>
      </c>
      <c r="J433" s="177">
        <v>-123422</v>
      </c>
      <c r="K433" s="176"/>
      <c r="L433" s="225"/>
      <c r="M433" s="225"/>
    </row>
    <row r="434" spans="2:13" ht="32.25" customHeight="1" x14ac:dyDescent="0.25">
      <c r="B434" s="176"/>
      <c r="C434" s="176" t="s">
        <v>1347</v>
      </c>
      <c r="D434" s="176" t="s">
        <v>1449</v>
      </c>
      <c r="E434" s="192" t="s">
        <v>1550</v>
      </c>
      <c r="F434" s="192" t="s">
        <v>1551</v>
      </c>
      <c r="G434" s="192" t="s">
        <v>1402</v>
      </c>
      <c r="H434" s="192" t="s">
        <v>1552</v>
      </c>
      <c r="I434" s="176" t="s">
        <v>1636</v>
      </c>
      <c r="J434" s="177">
        <v>22891.84</v>
      </c>
      <c r="K434" s="176"/>
      <c r="L434" s="225"/>
      <c r="M434" s="225"/>
    </row>
    <row r="435" spans="2:13" ht="32.25" customHeight="1" x14ac:dyDescent="0.25">
      <c r="B435" s="176" t="s">
        <v>972</v>
      </c>
      <c r="C435" s="176" t="s">
        <v>1348</v>
      </c>
      <c r="D435" s="176" t="s">
        <v>1397</v>
      </c>
      <c r="E435" s="192" t="s">
        <v>1550</v>
      </c>
      <c r="F435" s="192" t="s">
        <v>1551</v>
      </c>
      <c r="G435" s="192" t="s">
        <v>1400</v>
      </c>
      <c r="H435" s="192" t="s">
        <v>1552</v>
      </c>
      <c r="I435" s="176" t="s">
        <v>1554</v>
      </c>
      <c r="J435" s="177">
        <v>64372</v>
      </c>
      <c r="K435" s="176"/>
      <c r="L435" s="225"/>
      <c r="M435" s="225"/>
    </row>
    <row r="436" spans="2:13" ht="32.25" customHeight="1" x14ac:dyDescent="0.25">
      <c r="B436" s="176" t="s">
        <v>196</v>
      </c>
      <c r="C436" s="176" t="s">
        <v>1348</v>
      </c>
      <c r="D436" s="176" t="s">
        <v>1401</v>
      </c>
      <c r="E436" s="192" t="s">
        <v>1550</v>
      </c>
      <c r="F436" s="192" t="s">
        <v>1551</v>
      </c>
      <c r="G436" s="192" t="s">
        <v>1402</v>
      </c>
      <c r="H436" s="192" t="s">
        <v>1552</v>
      </c>
      <c r="I436" s="176" t="s">
        <v>1554</v>
      </c>
      <c r="J436" s="177">
        <v>26211692.73</v>
      </c>
      <c r="K436" s="176"/>
      <c r="L436" s="225"/>
      <c r="M436" s="225"/>
    </row>
    <row r="437" spans="2:13" ht="32.25" customHeight="1" x14ac:dyDescent="0.25">
      <c r="B437" s="176" t="s">
        <v>196</v>
      </c>
      <c r="C437" s="176" t="s">
        <v>1348</v>
      </c>
      <c r="D437" s="176" t="s">
        <v>1449</v>
      </c>
      <c r="E437" s="192" t="s">
        <v>1550</v>
      </c>
      <c r="F437" s="192" t="s">
        <v>1551</v>
      </c>
      <c r="G437" s="192" t="s">
        <v>1402</v>
      </c>
      <c r="H437" s="192" t="s">
        <v>1552</v>
      </c>
      <c r="I437" s="176" t="s">
        <v>1554</v>
      </c>
      <c r="J437" s="177">
        <v>261048238.49000001</v>
      </c>
      <c r="K437" s="176"/>
      <c r="L437" s="225"/>
      <c r="M437" s="225"/>
    </row>
    <row r="438" spans="2:13" ht="32.25" customHeight="1" x14ac:dyDescent="0.25">
      <c r="B438" s="176" t="s">
        <v>196</v>
      </c>
      <c r="C438" s="176" t="s">
        <v>1348</v>
      </c>
      <c r="D438" s="176" t="s">
        <v>1416</v>
      </c>
      <c r="E438" s="192" t="s">
        <v>1550</v>
      </c>
      <c r="F438" s="192" t="s">
        <v>1551</v>
      </c>
      <c r="G438" s="192" t="s">
        <v>1402</v>
      </c>
      <c r="H438" s="192" t="s">
        <v>1552</v>
      </c>
      <c r="I438" s="176" t="s">
        <v>1554</v>
      </c>
      <c r="J438" s="177">
        <v>808750.8</v>
      </c>
      <c r="K438" s="176"/>
      <c r="L438" s="225"/>
      <c r="M438" s="225"/>
    </row>
    <row r="439" spans="2:13" ht="32.25" customHeight="1" x14ac:dyDescent="0.25">
      <c r="B439" s="176" t="s">
        <v>967</v>
      </c>
      <c r="C439" s="176" t="s">
        <v>1348</v>
      </c>
      <c r="D439" s="176" t="s">
        <v>1397</v>
      </c>
      <c r="E439" s="192" t="s">
        <v>1555</v>
      </c>
      <c r="F439" s="192" t="s">
        <v>1551</v>
      </c>
      <c r="G439" s="192" t="s">
        <v>1400</v>
      </c>
      <c r="H439" s="192" t="s">
        <v>1552</v>
      </c>
      <c r="I439" s="176" t="s">
        <v>1554</v>
      </c>
      <c r="J439" s="177">
        <v>3672299.51</v>
      </c>
      <c r="K439" s="176"/>
    </row>
    <row r="440" spans="2:13" ht="32.25" customHeight="1" x14ac:dyDescent="0.25">
      <c r="B440" s="176" t="s">
        <v>40</v>
      </c>
      <c r="C440" s="176" t="s">
        <v>1348</v>
      </c>
      <c r="D440" s="176" t="s">
        <v>1397</v>
      </c>
      <c r="E440" s="192" t="s">
        <v>1550</v>
      </c>
      <c r="F440" s="192" t="s">
        <v>1551</v>
      </c>
      <c r="G440" s="192" t="s">
        <v>1400</v>
      </c>
      <c r="H440" s="192" t="s">
        <v>1552</v>
      </c>
      <c r="I440" s="176" t="s">
        <v>1560</v>
      </c>
      <c r="J440" s="177">
        <v>19654.98</v>
      </c>
      <c r="K440" s="176"/>
    </row>
    <row r="441" spans="2:13" ht="32.25" customHeight="1" x14ac:dyDescent="0.25">
      <c r="B441" s="176" t="s">
        <v>206</v>
      </c>
      <c r="C441" s="176" t="s">
        <v>1348</v>
      </c>
      <c r="D441" s="176" t="s">
        <v>1472</v>
      </c>
      <c r="E441" s="192" t="s">
        <v>1550</v>
      </c>
      <c r="F441" s="192" t="s">
        <v>1551</v>
      </c>
      <c r="G441" s="192" t="s">
        <v>1407</v>
      </c>
      <c r="H441" s="192" t="s">
        <v>1552</v>
      </c>
      <c r="I441" s="176" t="s">
        <v>1557</v>
      </c>
      <c r="J441" s="177">
        <v>386118.03</v>
      </c>
      <c r="K441" s="176"/>
    </row>
    <row r="442" spans="2:13" ht="32.25" customHeight="1" x14ac:dyDescent="0.25">
      <c r="B442" s="176" t="s">
        <v>206</v>
      </c>
      <c r="C442" s="176" t="s">
        <v>1348</v>
      </c>
      <c r="D442" s="176" t="s">
        <v>1501</v>
      </c>
      <c r="E442" s="192" t="s">
        <v>1550</v>
      </c>
      <c r="F442" s="192" t="s">
        <v>1551</v>
      </c>
      <c r="G442" s="192" t="s">
        <v>1407</v>
      </c>
      <c r="H442" s="192" t="s">
        <v>1552</v>
      </c>
      <c r="I442" s="176" t="s">
        <v>1557</v>
      </c>
      <c r="J442" s="177">
        <v>466227.04</v>
      </c>
      <c r="K442" s="176"/>
      <c r="L442" s="225"/>
      <c r="M442" s="225"/>
    </row>
    <row r="443" spans="2:13" ht="32.25" customHeight="1" x14ac:dyDescent="0.25">
      <c r="B443" s="176" t="s">
        <v>206</v>
      </c>
      <c r="C443" s="176" t="s">
        <v>1348</v>
      </c>
      <c r="D443" s="176" t="s">
        <v>1452</v>
      </c>
      <c r="E443" s="192" t="s">
        <v>1550</v>
      </c>
      <c r="F443" s="192" t="s">
        <v>1551</v>
      </c>
      <c r="G443" s="192" t="s">
        <v>1407</v>
      </c>
      <c r="H443" s="192" t="s">
        <v>1552</v>
      </c>
      <c r="I443" s="176" t="s">
        <v>1557</v>
      </c>
      <c r="J443" s="177">
        <v>10731276.310000001</v>
      </c>
      <c r="K443" s="176"/>
      <c r="L443" s="225"/>
      <c r="M443" s="225"/>
    </row>
    <row r="444" spans="2:13" ht="32.25" customHeight="1" x14ac:dyDescent="0.25">
      <c r="B444" s="176" t="s">
        <v>206</v>
      </c>
      <c r="C444" s="176" t="s">
        <v>1348</v>
      </c>
      <c r="D444" s="176" t="s">
        <v>1453</v>
      </c>
      <c r="E444" s="192" t="s">
        <v>1550</v>
      </c>
      <c r="F444" s="192" t="s">
        <v>1551</v>
      </c>
      <c r="G444" s="192" t="s">
        <v>1407</v>
      </c>
      <c r="H444" s="192" t="s">
        <v>1552</v>
      </c>
      <c r="I444" s="176" t="s">
        <v>1557</v>
      </c>
      <c r="J444" s="177">
        <v>555651.71</v>
      </c>
      <c r="K444" s="176"/>
      <c r="L444" s="225"/>
      <c r="M444" s="225"/>
    </row>
    <row r="445" spans="2:13" ht="32.25" customHeight="1" x14ac:dyDescent="0.25">
      <c r="B445" s="176" t="s">
        <v>206</v>
      </c>
      <c r="C445" s="176" t="s">
        <v>1348</v>
      </c>
      <c r="D445" s="176" t="s">
        <v>1459</v>
      </c>
      <c r="E445" s="192" t="s">
        <v>1550</v>
      </c>
      <c r="F445" s="192" t="s">
        <v>1551</v>
      </c>
      <c r="G445" s="192" t="s">
        <v>1407</v>
      </c>
      <c r="H445" s="192" t="s">
        <v>1552</v>
      </c>
      <c r="I445" s="176" t="s">
        <v>1557</v>
      </c>
      <c r="J445" s="177">
        <v>475288</v>
      </c>
      <c r="K445" s="176"/>
      <c r="L445" s="225"/>
      <c r="M445" s="225"/>
    </row>
    <row r="446" spans="2:13" ht="32.25" customHeight="1" x14ac:dyDescent="0.25">
      <c r="B446" s="176" t="s">
        <v>206</v>
      </c>
      <c r="C446" s="176" t="s">
        <v>1348</v>
      </c>
      <c r="D446" s="176" t="s">
        <v>1439</v>
      </c>
      <c r="E446" s="192" t="s">
        <v>1550</v>
      </c>
      <c r="F446" s="192" t="s">
        <v>1551</v>
      </c>
      <c r="G446" s="192" t="s">
        <v>1407</v>
      </c>
      <c r="H446" s="192" t="s">
        <v>1552</v>
      </c>
      <c r="I446" s="176" t="s">
        <v>1557</v>
      </c>
      <c r="J446" s="177">
        <v>31824</v>
      </c>
      <c r="K446" s="176"/>
    </row>
    <row r="447" spans="2:13" ht="32.25" customHeight="1" x14ac:dyDescent="0.25">
      <c r="B447" s="176" t="s">
        <v>206</v>
      </c>
      <c r="C447" s="176" t="s">
        <v>1348</v>
      </c>
      <c r="D447" s="176" t="s">
        <v>1511</v>
      </c>
      <c r="E447" s="192" t="s">
        <v>1550</v>
      </c>
      <c r="F447" s="192" t="s">
        <v>1551</v>
      </c>
      <c r="G447" s="192" t="s">
        <v>1407</v>
      </c>
      <c r="H447" s="192" t="s">
        <v>1552</v>
      </c>
      <c r="I447" s="176" t="s">
        <v>1557</v>
      </c>
      <c r="J447" s="177">
        <v>52080</v>
      </c>
      <c r="K447" s="176"/>
    </row>
    <row r="448" spans="2:13" ht="32.25" customHeight="1" x14ac:dyDescent="0.25">
      <c r="B448" s="176" t="s">
        <v>967</v>
      </c>
      <c r="C448" s="176" t="s">
        <v>1348</v>
      </c>
      <c r="D448" s="176" t="s">
        <v>1397</v>
      </c>
      <c r="E448" s="192" t="s">
        <v>1555</v>
      </c>
      <c r="F448" s="192" t="s">
        <v>1551</v>
      </c>
      <c r="G448" s="192" t="s">
        <v>1400</v>
      </c>
      <c r="H448" s="192" t="s">
        <v>1552</v>
      </c>
      <c r="I448" s="176" t="s">
        <v>1558</v>
      </c>
      <c r="J448" s="177">
        <v>-273691</v>
      </c>
      <c r="K448" s="176"/>
    </row>
    <row r="449" spans="2:13" ht="32.25" customHeight="1" x14ac:dyDescent="0.25">
      <c r="B449" s="176"/>
      <c r="C449" s="176" t="s">
        <v>1348</v>
      </c>
      <c r="D449" s="176" t="s">
        <v>1452</v>
      </c>
      <c r="E449" s="192" t="s">
        <v>1550</v>
      </c>
      <c r="F449" s="192" t="s">
        <v>1551</v>
      </c>
      <c r="G449" s="192" t="s">
        <v>1407</v>
      </c>
      <c r="H449" s="192" t="s">
        <v>1552</v>
      </c>
      <c r="I449" s="176" t="s">
        <v>1638</v>
      </c>
      <c r="J449" s="177">
        <v>-2394</v>
      </c>
      <c r="K449" s="176"/>
      <c r="L449" s="225"/>
      <c r="M449" s="225"/>
    </row>
    <row r="450" spans="2:13" ht="32.25" customHeight="1" x14ac:dyDescent="0.25">
      <c r="B450" s="176" t="s">
        <v>196</v>
      </c>
      <c r="C450" s="176" t="s">
        <v>1330</v>
      </c>
      <c r="D450" s="176" t="s">
        <v>1401</v>
      </c>
      <c r="E450" s="192" t="s">
        <v>1550</v>
      </c>
      <c r="F450" s="192" t="s">
        <v>1551</v>
      </c>
      <c r="G450" s="192" t="s">
        <v>1402</v>
      </c>
      <c r="H450" s="192" t="s">
        <v>1552</v>
      </c>
      <c r="I450" s="176" t="s">
        <v>1554</v>
      </c>
      <c r="J450" s="177">
        <v>13549250.07</v>
      </c>
      <c r="K450" s="176"/>
      <c r="L450" s="225"/>
      <c r="M450" s="225"/>
    </row>
    <row r="451" spans="2:13" ht="32.25" customHeight="1" x14ac:dyDescent="0.25">
      <c r="B451" s="176" t="s">
        <v>196</v>
      </c>
      <c r="C451" s="176" t="s">
        <v>1330</v>
      </c>
      <c r="D451" s="176" t="s">
        <v>1449</v>
      </c>
      <c r="E451" s="192" t="s">
        <v>1550</v>
      </c>
      <c r="F451" s="192" t="s">
        <v>1551</v>
      </c>
      <c r="G451" s="192" t="s">
        <v>1402</v>
      </c>
      <c r="H451" s="192" t="s">
        <v>1552</v>
      </c>
      <c r="I451" s="176" t="s">
        <v>1554</v>
      </c>
      <c r="J451" s="177">
        <v>196459371.43000001</v>
      </c>
      <c r="K451" s="176"/>
      <c r="L451" s="225"/>
      <c r="M451" s="225"/>
    </row>
    <row r="452" spans="2:13" ht="32.25" customHeight="1" x14ac:dyDescent="0.25">
      <c r="B452" s="176" t="s">
        <v>196</v>
      </c>
      <c r="C452" s="176" t="s">
        <v>1330</v>
      </c>
      <c r="D452" s="176" t="s">
        <v>1416</v>
      </c>
      <c r="E452" s="192" t="s">
        <v>1550</v>
      </c>
      <c r="F452" s="192" t="s">
        <v>1551</v>
      </c>
      <c r="G452" s="192" t="s">
        <v>1402</v>
      </c>
      <c r="H452" s="192" t="s">
        <v>1552</v>
      </c>
      <c r="I452" s="176" t="s">
        <v>1554</v>
      </c>
      <c r="J452" s="177">
        <v>782414.56</v>
      </c>
      <c r="K452" s="176"/>
      <c r="L452" s="225"/>
      <c r="M452" s="225"/>
    </row>
    <row r="453" spans="2:13" ht="32.25" customHeight="1" x14ac:dyDescent="0.25">
      <c r="B453" s="176" t="s">
        <v>967</v>
      </c>
      <c r="C453" s="176" t="s">
        <v>1330</v>
      </c>
      <c r="D453" s="176" t="s">
        <v>1397</v>
      </c>
      <c r="E453" s="192" t="s">
        <v>1555</v>
      </c>
      <c r="F453" s="192" t="s">
        <v>1551</v>
      </c>
      <c r="G453" s="192" t="s">
        <v>1400</v>
      </c>
      <c r="H453" s="192" t="s">
        <v>1552</v>
      </c>
      <c r="I453" s="176" t="s">
        <v>1554</v>
      </c>
      <c r="J453" s="177">
        <v>3762099.41</v>
      </c>
      <c r="K453" s="176"/>
      <c r="L453" s="225"/>
      <c r="M453" s="225"/>
    </row>
    <row r="454" spans="2:13" ht="32.25" customHeight="1" x14ac:dyDescent="0.25">
      <c r="B454" s="176" t="s">
        <v>971</v>
      </c>
      <c r="C454" s="176" t="s">
        <v>1330</v>
      </c>
      <c r="D454" s="176" t="s">
        <v>1397</v>
      </c>
      <c r="E454" s="192" t="s">
        <v>1556</v>
      </c>
      <c r="F454" s="192" t="s">
        <v>1551</v>
      </c>
      <c r="G454" s="192" t="s">
        <v>1400</v>
      </c>
      <c r="H454" s="192" t="s">
        <v>1552</v>
      </c>
      <c r="I454" s="176" t="s">
        <v>1554</v>
      </c>
      <c r="J454" s="177">
        <v>5263.51</v>
      </c>
      <c r="K454" s="176"/>
      <c r="L454" s="225"/>
      <c r="M454" s="225"/>
    </row>
    <row r="455" spans="2:13" ht="32.25" customHeight="1" x14ac:dyDescent="0.25">
      <c r="B455" s="176" t="s">
        <v>40</v>
      </c>
      <c r="C455" s="176" t="s">
        <v>1330</v>
      </c>
      <c r="D455" s="176" t="s">
        <v>1397</v>
      </c>
      <c r="E455" s="192" t="s">
        <v>1550</v>
      </c>
      <c r="F455" s="192" t="s">
        <v>1551</v>
      </c>
      <c r="G455" s="192" t="s">
        <v>1400</v>
      </c>
      <c r="H455" s="192" t="s">
        <v>1552</v>
      </c>
      <c r="I455" s="176" t="s">
        <v>1560</v>
      </c>
      <c r="J455" s="177">
        <v>9458.24</v>
      </c>
      <c r="K455" s="176"/>
      <c r="L455" s="225"/>
      <c r="M455" s="225"/>
    </row>
    <row r="456" spans="2:13" ht="32.25" customHeight="1" x14ac:dyDescent="0.25">
      <c r="B456" s="176" t="s">
        <v>206</v>
      </c>
      <c r="C456" s="176" t="s">
        <v>1330</v>
      </c>
      <c r="D456" s="176" t="s">
        <v>1501</v>
      </c>
      <c r="E456" s="192" t="s">
        <v>1550</v>
      </c>
      <c r="F456" s="192" t="s">
        <v>1551</v>
      </c>
      <c r="G456" s="192" t="s">
        <v>1407</v>
      </c>
      <c r="H456" s="192" t="s">
        <v>1552</v>
      </c>
      <c r="I456" s="176" t="s">
        <v>1557</v>
      </c>
      <c r="J456" s="177">
        <v>546838</v>
      </c>
      <c r="K456" s="176"/>
      <c r="L456" s="225"/>
      <c r="M456" s="225"/>
    </row>
    <row r="457" spans="2:13" ht="32.25" customHeight="1" x14ac:dyDescent="0.25">
      <c r="B457" s="176" t="s">
        <v>206</v>
      </c>
      <c r="C457" s="176" t="s">
        <v>1330</v>
      </c>
      <c r="D457" s="176" t="s">
        <v>1455</v>
      </c>
      <c r="E457" s="192" t="s">
        <v>1550</v>
      </c>
      <c r="F457" s="192" t="s">
        <v>1551</v>
      </c>
      <c r="G457" s="192" t="s">
        <v>1407</v>
      </c>
      <c r="H457" s="192" t="s">
        <v>1552</v>
      </c>
      <c r="I457" s="176" t="s">
        <v>1557</v>
      </c>
      <c r="J457" s="177">
        <v>30000</v>
      </c>
      <c r="K457" s="176"/>
      <c r="L457" s="225"/>
      <c r="M457" s="225"/>
    </row>
    <row r="458" spans="2:13" ht="32.25" customHeight="1" x14ac:dyDescent="0.25">
      <c r="B458" s="176" t="s">
        <v>206</v>
      </c>
      <c r="C458" s="176" t="s">
        <v>1330</v>
      </c>
      <c r="D458" s="176" t="s">
        <v>1452</v>
      </c>
      <c r="E458" s="192" t="s">
        <v>1550</v>
      </c>
      <c r="F458" s="192" t="s">
        <v>1551</v>
      </c>
      <c r="G458" s="192" t="s">
        <v>1407</v>
      </c>
      <c r="H458" s="192" t="s">
        <v>1552</v>
      </c>
      <c r="I458" s="176" t="s">
        <v>1557</v>
      </c>
      <c r="J458" s="177">
        <v>8458049.8699999992</v>
      </c>
      <c r="K458" s="176"/>
      <c r="L458" s="225"/>
      <c r="M458" s="225"/>
    </row>
    <row r="459" spans="2:13" ht="32.25" customHeight="1" x14ac:dyDescent="0.25">
      <c r="B459" s="176" t="s">
        <v>206</v>
      </c>
      <c r="C459" s="176" t="s">
        <v>1330</v>
      </c>
      <c r="D459" s="176" t="s">
        <v>1453</v>
      </c>
      <c r="E459" s="192" t="s">
        <v>1550</v>
      </c>
      <c r="F459" s="192" t="s">
        <v>1551</v>
      </c>
      <c r="G459" s="192" t="s">
        <v>1407</v>
      </c>
      <c r="H459" s="192" t="s">
        <v>1552</v>
      </c>
      <c r="I459" s="176" t="s">
        <v>1557</v>
      </c>
      <c r="J459" s="177">
        <v>589312.03</v>
      </c>
      <c r="K459" s="176"/>
    </row>
    <row r="460" spans="2:13" ht="32.25" customHeight="1" x14ac:dyDescent="0.25">
      <c r="B460" s="176" t="s">
        <v>206</v>
      </c>
      <c r="C460" s="176" t="s">
        <v>1330</v>
      </c>
      <c r="D460" s="176" t="s">
        <v>1459</v>
      </c>
      <c r="E460" s="192" t="s">
        <v>1550</v>
      </c>
      <c r="F460" s="192" t="s">
        <v>1551</v>
      </c>
      <c r="G460" s="192" t="s">
        <v>1407</v>
      </c>
      <c r="H460" s="192" t="s">
        <v>1552</v>
      </c>
      <c r="I460" s="176" t="s">
        <v>1557</v>
      </c>
      <c r="J460" s="177">
        <v>252000</v>
      </c>
      <c r="K460" s="176"/>
    </row>
    <row r="461" spans="2:13" ht="32.25" customHeight="1" x14ac:dyDescent="0.25">
      <c r="B461" s="176" t="s">
        <v>206</v>
      </c>
      <c r="C461" s="176" t="s">
        <v>1330</v>
      </c>
      <c r="D461" s="176" t="s">
        <v>1439</v>
      </c>
      <c r="E461" s="192" t="s">
        <v>1550</v>
      </c>
      <c r="F461" s="192" t="s">
        <v>1551</v>
      </c>
      <c r="G461" s="192" t="s">
        <v>1407</v>
      </c>
      <c r="H461" s="192" t="s">
        <v>1552</v>
      </c>
      <c r="I461" s="176" t="s">
        <v>1557</v>
      </c>
      <c r="J461" s="177">
        <v>31824</v>
      </c>
      <c r="K461" s="176"/>
    </row>
    <row r="462" spans="2:13" ht="32.25" customHeight="1" x14ac:dyDescent="0.25">
      <c r="B462" s="176" t="s">
        <v>206</v>
      </c>
      <c r="C462" s="176" t="s">
        <v>1330</v>
      </c>
      <c r="D462" s="176" t="s">
        <v>1511</v>
      </c>
      <c r="E462" s="192" t="s">
        <v>1550</v>
      </c>
      <c r="F462" s="192" t="s">
        <v>1551</v>
      </c>
      <c r="G462" s="192" t="s">
        <v>1407</v>
      </c>
      <c r="H462" s="192" t="s">
        <v>1552</v>
      </c>
      <c r="I462" s="176" t="s">
        <v>1557</v>
      </c>
      <c r="J462" s="177">
        <v>53969.01</v>
      </c>
      <c r="K462" s="176"/>
      <c r="L462" s="225"/>
      <c r="M462" s="225"/>
    </row>
    <row r="463" spans="2:13" ht="32.25" customHeight="1" x14ac:dyDescent="0.25">
      <c r="B463" s="176"/>
      <c r="C463" s="176" t="s">
        <v>1330</v>
      </c>
      <c r="D463" s="176" t="s">
        <v>1397</v>
      </c>
      <c r="E463" s="192" t="s">
        <v>1550</v>
      </c>
      <c r="F463" s="192" t="s">
        <v>1551</v>
      </c>
      <c r="G463" s="192" t="s">
        <v>1400</v>
      </c>
      <c r="H463" s="192" t="s">
        <v>1552</v>
      </c>
      <c r="I463" s="176" t="s">
        <v>1636</v>
      </c>
      <c r="J463" s="177">
        <v>8000</v>
      </c>
      <c r="K463" s="176"/>
      <c r="L463" s="225"/>
      <c r="M463" s="225"/>
    </row>
    <row r="464" spans="2:13" ht="32.25" customHeight="1" x14ac:dyDescent="0.25">
      <c r="B464" s="176" t="s">
        <v>974</v>
      </c>
      <c r="C464" s="176" t="s">
        <v>1351</v>
      </c>
      <c r="D464" s="176" t="s">
        <v>1397</v>
      </c>
      <c r="E464" s="192" t="s">
        <v>1550</v>
      </c>
      <c r="F464" s="192" t="s">
        <v>1551</v>
      </c>
      <c r="G464" s="192" t="s">
        <v>1400</v>
      </c>
      <c r="H464" s="192" t="s">
        <v>1552</v>
      </c>
      <c r="I464" s="176" t="s">
        <v>1553</v>
      </c>
      <c r="J464" s="177">
        <v>309991.45</v>
      </c>
      <c r="K464" s="176"/>
      <c r="L464" s="225"/>
      <c r="M464" s="225"/>
    </row>
    <row r="465" spans="2:13" ht="32.25" customHeight="1" x14ac:dyDescent="0.25">
      <c r="B465" s="176" t="s">
        <v>972</v>
      </c>
      <c r="C465" s="176" t="s">
        <v>1351</v>
      </c>
      <c r="D465" s="176" t="s">
        <v>1397</v>
      </c>
      <c r="E465" s="192" t="s">
        <v>1550</v>
      </c>
      <c r="F465" s="192" t="s">
        <v>1551</v>
      </c>
      <c r="G465" s="192" t="s">
        <v>1400</v>
      </c>
      <c r="H465" s="192" t="s">
        <v>1552</v>
      </c>
      <c r="I465" s="176" t="s">
        <v>1554</v>
      </c>
      <c r="J465" s="177">
        <v>19998</v>
      </c>
      <c r="K465" s="176"/>
      <c r="L465" s="225"/>
      <c r="M465" s="225"/>
    </row>
    <row r="466" spans="2:13" ht="32.25" customHeight="1" x14ac:dyDescent="0.25">
      <c r="B466" s="176" t="s">
        <v>196</v>
      </c>
      <c r="C466" s="176" t="s">
        <v>1351</v>
      </c>
      <c r="D466" s="176" t="s">
        <v>1401</v>
      </c>
      <c r="E466" s="192" t="s">
        <v>1550</v>
      </c>
      <c r="F466" s="192" t="s">
        <v>1551</v>
      </c>
      <c r="G466" s="192" t="s">
        <v>1402</v>
      </c>
      <c r="H466" s="192" t="s">
        <v>1552</v>
      </c>
      <c r="I466" s="176" t="s">
        <v>1554</v>
      </c>
      <c r="J466" s="177">
        <v>25618104.370000001</v>
      </c>
      <c r="K466" s="176"/>
      <c r="L466" s="225"/>
      <c r="M466" s="225"/>
    </row>
    <row r="467" spans="2:13" ht="32.25" customHeight="1" x14ac:dyDescent="0.25">
      <c r="B467" s="176" t="s">
        <v>196</v>
      </c>
      <c r="C467" s="176" t="s">
        <v>1351</v>
      </c>
      <c r="D467" s="176" t="s">
        <v>1449</v>
      </c>
      <c r="E467" s="192" t="s">
        <v>1550</v>
      </c>
      <c r="F467" s="192" t="s">
        <v>1551</v>
      </c>
      <c r="G467" s="192" t="s">
        <v>1402</v>
      </c>
      <c r="H467" s="192" t="s">
        <v>1552</v>
      </c>
      <c r="I467" s="176" t="s">
        <v>1554</v>
      </c>
      <c r="J467" s="177">
        <v>303572366.61000001</v>
      </c>
      <c r="K467" s="176"/>
      <c r="L467" s="225"/>
      <c r="M467" s="225"/>
    </row>
    <row r="468" spans="2:13" ht="32.25" customHeight="1" x14ac:dyDescent="0.25">
      <c r="B468" s="176" t="s">
        <v>196</v>
      </c>
      <c r="C468" s="176" t="s">
        <v>1351</v>
      </c>
      <c r="D468" s="176" t="s">
        <v>1416</v>
      </c>
      <c r="E468" s="192" t="s">
        <v>1550</v>
      </c>
      <c r="F468" s="192" t="s">
        <v>1551</v>
      </c>
      <c r="G468" s="192" t="s">
        <v>1402</v>
      </c>
      <c r="H468" s="192" t="s">
        <v>1552</v>
      </c>
      <c r="I468" s="176" t="s">
        <v>1554</v>
      </c>
      <c r="J468" s="177">
        <v>1165430.6399999999</v>
      </c>
      <c r="K468" s="176"/>
      <c r="L468" s="225"/>
      <c r="M468" s="225"/>
    </row>
    <row r="469" spans="2:13" ht="32.25" customHeight="1" x14ac:dyDescent="0.25">
      <c r="B469" s="176" t="s">
        <v>967</v>
      </c>
      <c r="C469" s="176" t="s">
        <v>1351</v>
      </c>
      <c r="D469" s="176" t="s">
        <v>1397</v>
      </c>
      <c r="E469" s="192" t="s">
        <v>1555</v>
      </c>
      <c r="F469" s="192" t="s">
        <v>1551</v>
      </c>
      <c r="G469" s="192" t="s">
        <v>1400</v>
      </c>
      <c r="H469" s="192" t="s">
        <v>1552</v>
      </c>
      <c r="I469" s="176" t="s">
        <v>1554</v>
      </c>
      <c r="J469" s="177">
        <v>4825962.74</v>
      </c>
      <c r="K469" s="176"/>
      <c r="L469" s="225"/>
      <c r="M469" s="225"/>
    </row>
    <row r="470" spans="2:13" ht="32.25" customHeight="1" x14ac:dyDescent="0.25">
      <c r="B470" s="176" t="s">
        <v>971</v>
      </c>
      <c r="C470" s="176" t="s">
        <v>1351</v>
      </c>
      <c r="D470" s="176" t="s">
        <v>1397</v>
      </c>
      <c r="E470" s="192" t="s">
        <v>1556</v>
      </c>
      <c r="F470" s="192" t="s">
        <v>1551</v>
      </c>
      <c r="G470" s="192" t="s">
        <v>1400</v>
      </c>
      <c r="H470" s="192" t="s">
        <v>1552</v>
      </c>
      <c r="I470" s="176" t="s">
        <v>1554</v>
      </c>
      <c r="J470" s="177">
        <v>39992.800000000003</v>
      </c>
      <c r="K470" s="176"/>
      <c r="L470" s="225"/>
      <c r="M470" s="225"/>
    </row>
    <row r="471" spans="2:13" ht="32.25" customHeight="1" x14ac:dyDescent="0.25">
      <c r="B471" s="176" t="s">
        <v>206</v>
      </c>
      <c r="C471" s="176" t="s">
        <v>1351</v>
      </c>
      <c r="D471" s="176" t="s">
        <v>1521</v>
      </c>
      <c r="E471" s="192" t="s">
        <v>1550</v>
      </c>
      <c r="F471" s="192" t="s">
        <v>1551</v>
      </c>
      <c r="G471" s="192" t="s">
        <v>1407</v>
      </c>
      <c r="H471" s="192" t="s">
        <v>1552</v>
      </c>
      <c r="I471" s="176" t="s">
        <v>1557</v>
      </c>
      <c r="J471" s="177">
        <v>53800</v>
      </c>
      <c r="K471" s="176"/>
    </row>
    <row r="472" spans="2:13" ht="32.25" customHeight="1" x14ac:dyDescent="0.25">
      <c r="B472" s="176" t="s">
        <v>206</v>
      </c>
      <c r="C472" s="176" t="s">
        <v>1351</v>
      </c>
      <c r="D472" s="176" t="s">
        <v>1501</v>
      </c>
      <c r="E472" s="192" t="s">
        <v>1550</v>
      </c>
      <c r="F472" s="192" t="s">
        <v>1551</v>
      </c>
      <c r="G472" s="192" t="s">
        <v>1407</v>
      </c>
      <c r="H472" s="192" t="s">
        <v>1552</v>
      </c>
      <c r="I472" s="176" t="s">
        <v>1557</v>
      </c>
      <c r="J472" s="177">
        <v>540000</v>
      </c>
      <c r="K472" s="176"/>
    </row>
    <row r="473" spans="2:13" ht="32.25" customHeight="1" x14ac:dyDescent="0.25">
      <c r="B473" s="176" t="s">
        <v>206</v>
      </c>
      <c r="C473" s="176" t="s">
        <v>1351</v>
      </c>
      <c r="D473" s="176" t="s">
        <v>1452</v>
      </c>
      <c r="E473" s="192" t="s">
        <v>1550</v>
      </c>
      <c r="F473" s="192" t="s">
        <v>1551</v>
      </c>
      <c r="G473" s="192" t="s">
        <v>1407</v>
      </c>
      <c r="H473" s="192" t="s">
        <v>1552</v>
      </c>
      <c r="I473" s="176" t="s">
        <v>1557</v>
      </c>
      <c r="J473" s="177">
        <v>12986769.130000001</v>
      </c>
      <c r="K473" s="176"/>
    </row>
    <row r="474" spans="2:13" ht="32.25" customHeight="1" x14ac:dyDescent="0.25">
      <c r="B474" s="176" t="s">
        <v>206</v>
      </c>
      <c r="C474" s="176" t="s">
        <v>1351</v>
      </c>
      <c r="D474" s="176" t="s">
        <v>1513</v>
      </c>
      <c r="E474" s="192" t="s">
        <v>1550</v>
      </c>
      <c r="F474" s="192" t="s">
        <v>1551</v>
      </c>
      <c r="G474" s="192" t="s">
        <v>1407</v>
      </c>
      <c r="H474" s="192" t="s">
        <v>1552</v>
      </c>
      <c r="I474" s="176" t="s">
        <v>1557</v>
      </c>
      <c r="J474" s="177">
        <v>24600</v>
      </c>
      <c r="K474" s="176"/>
      <c r="L474" s="225"/>
      <c r="M474" s="225"/>
    </row>
    <row r="475" spans="2:13" ht="32.25" customHeight="1" x14ac:dyDescent="0.25">
      <c r="B475" s="176" t="s">
        <v>206</v>
      </c>
      <c r="C475" s="176" t="s">
        <v>1351</v>
      </c>
      <c r="D475" s="176" t="s">
        <v>1453</v>
      </c>
      <c r="E475" s="192" t="s">
        <v>1550</v>
      </c>
      <c r="F475" s="192" t="s">
        <v>1551</v>
      </c>
      <c r="G475" s="192" t="s">
        <v>1407</v>
      </c>
      <c r="H475" s="192" t="s">
        <v>1552</v>
      </c>
      <c r="I475" s="176" t="s">
        <v>1557</v>
      </c>
      <c r="J475" s="177">
        <v>573660.43999999994</v>
      </c>
      <c r="K475" s="176"/>
      <c r="L475" s="225"/>
      <c r="M475" s="225"/>
    </row>
    <row r="476" spans="2:13" ht="32.25" customHeight="1" x14ac:dyDescent="0.25">
      <c r="B476" s="176" t="s">
        <v>206</v>
      </c>
      <c r="C476" s="176" t="s">
        <v>1351</v>
      </c>
      <c r="D476" s="176" t="s">
        <v>1511</v>
      </c>
      <c r="E476" s="192" t="s">
        <v>1550</v>
      </c>
      <c r="F476" s="192" t="s">
        <v>1551</v>
      </c>
      <c r="G476" s="192" t="s">
        <v>1407</v>
      </c>
      <c r="H476" s="192" t="s">
        <v>1552</v>
      </c>
      <c r="I476" s="176" t="s">
        <v>1557</v>
      </c>
      <c r="J476" s="177">
        <v>52056</v>
      </c>
      <c r="K476" s="176"/>
      <c r="L476" s="225"/>
      <c r="M476" s="225"/>
    </row>
    <row r="477" spans="2:13" ht="32.25" customHeight="1" x14ac:dyDescent="0.25">
      <c r="B477" s="176" t="s">
        <v>972</v>
      </c>
      <c r="C477" s="176" t="s">
        <v>1384</v>
      </c>
      <c r="D477" s="176" t="s">
        <v>1397</v>
      </c>
      <c r="E477" s="192" t="s">
        <v>1550</v>
      </c>
      <c r="F477" s="192" t="s">
        <v>1551</v>
      </c>
      <c r="G477" s="192" t="s">
        <v>1400</v>
      </c>
      <c r="H477" s="192" t="s">
        <v>1552</v>
      </c>
      <c r="I477" s="176" t="s">
        <v>1554</v>
      </c>
      <c r="J477" s="177">
        <v>1320.79</v>
      </c>
      <c r="K477" s="176"/>
      <c r="L477" s="225"/>
      <c r="M477" s="225"/>
    </row>
    <row r="478" spans="2:13" ht="32.25" customHeight="1" x14ac:dyDescent="0.25">
      <c r="B478" s="176" t="s">
        <v>196</v>
      </c>
      <c r="C478" s="176" t="s">
        <v>1384</v>
      </c>
      <c r="D478" s="176" t="s">
        <v>1401</v>
      </c>
      <c r="E478" s="192" t="s">
        <v>1550</v>
      </c>
      <c r="F478" s="192" t="s">
        <v>1551</v>
      </c>
      <c r="G478" s="192" t="s">
        <v>1402</v>
      </c>
      <c r="H478" s="192" t="s">
        <v>1552</v>
      </c>
      <c r="I478" s="176" t="s">
        <v>1554</v>
      </c>
      <c r="J478" s="177">
        <v>9687520.5199999996</v>
      </c>
      <c r="K478" s="176"/>
      <c r="L478" s="225"/>
      <c r="M478" s="225"/>
    </row>
    <row r="479" spans="2:13" ht="32.25" customHeight="1" x14ac:dyDescent="0.25">
      <c r="B479" s="176" t="s">
        <v>196</v>
      </c>
      <c r="C479" s="176" t="s">
        <v>1384</v>
      </c>
      <c r="D479" s="176" t="s">
        <v>1449</v>
      </c>
      <c r="E479" s="192" t="s">
        <v>1550</v>
      </c>
      <c r="F479" s="192" t="s">
        <v>1551</v>
      </c>
      <c r="G479" s="192" t="s">
        <v>1402</v>
      </c>
      <c r="H479" s="192" t="s">
        <v>1552</v>
      </c>
      <c r="I479" s="176" t="s">
        <v>1554</v>
      </c>
      <c r="J479" s="177">
        <v>152334653.09</v>
      </c>
      <c r="K479" s="176"/>
      <c r="L479" s="225"/>
      <c r="M479" s="225"/>
    </row>
    <row r="480" spans="2:13" ht="32.25" customHeight="1" x14ac:dyDescent="0.25">
      <c r="B480" s="176" t="s">
        <v>196</v>
      </c>
      <c r="C480" s="176" t="s">
        <v>1384</v>
      </c>
      <c r="D480" s="176" t="s">
        <v>1416</v>
      </c>
      <c r="E480" s="192" t="s">
        <v>1550</v>
      </c>
      <c r="F480" s="192" t="s">
        <v>1551</v>
      </c>
      <c r="G480" s="192" t="s">
        <v>1402</v>
      </c>
      <c r="H480" s="192" t="s">
        <v>1552</v>
      </c>
      <c r="I480" s="176" t="s">
        <v>1554</v>
      </c>
      <c r="J480" s="177">
        <v>648037.5</v>
      </c>
      <c r="K480" s="176"/>
      <c r="L480" s="225"/>
      <c r="M480" s="225"/>
    </row>
    <row r="481" spans="2:13" ht="32.25" customHeight="1" x14ac:dyDescent="0.25">
      <c r="B481" s="176" t="s">
        <v>967</v>
      </c>
      <c r="C481" s="176" t="s">
        <v>1384</v>
      </c>
      <c r="D481" s="176" t="s">
        <v>1397</v>
      </c>
      <c r="E481" s="192" t="s">
        <v>1555</v>
      </c>
      <c r="F481" s="192" t="s">
        <v>1551</v>
      </c>
      <c r="G481" s="192" t="s">
        <v>1400</v>
      </c>
      <c r="H481" s="192" t="s">
        <v>1552</v>
      </c>
      <c r="I481" s="176" t="s">
        <v>1554</v>
      </c>
      <c r="J481" s="177">
        <v>1316138.22</v>
      </c>
      <c r="K481" s="176"/>
      <c r="L481" s="225"/>
      <c r="M481" s="225"/>
    </row>
    <row r="482" spans="2:13" ht="32.25" customHeight="1" x14ac:dyDescent="0.25">
      <c r="B482" s="176" t="s">
        <v>971</v>
      </c>
      <c r="C482" s="176" t="s">
        <v>1384</v>
      </c>
      <c r="D482" s="176" t="s">
        <v>1397</v>
      </c>
      <c r="E482" s="192" t="s">
        <v>1556</v>
      </c>
      <c r="F482" s="192" t="s">
        <v>1551</v>
      </c>
      <c r="G482" s="192" t="s">
        <v>1400</v>
      </c>
      <c r="H482" s="192" t="s">
        <v>1552</v>
      </c>
      <c r="I482" s="176" t="s">
        <v>1554</v>
      </c>
      <c r="J482" s="177">
        <v>7061.22</v>
      </c>
      <c r="K482" s="176"/>
      <c r="L482" s="225"/>
      <c r="M482" s="225"/>
    </row>
    <row r="483" spans="2:13" ht="32.25" customHeight="1" x14ac:dyDescent="0.25">
      <c r="B483" s="176" t="s">
        <v>206</v>
      </c>
      <c r="C483" s="176" t="s">
        <v>1384</v>
      </c>
      <c r="D483" s="176" t="s">
        <v>1455</v>
      </c>
      <c r="E483" s="192" t="s">
        <v>1550</v>
      </c>
      <c r="F483" s="192" t="s">
        <v>1551</v>
      </c>
      <c r="G483" s="192" t="s">
        <v>1407</v>
      </c>
      <c r="H483" s="192" t="s">
        <v>1552</v>
      </c>
      <c r="I483" s="176" t="s">
        <v>1557</v>
      </c>
      <c r="J483" s="177">
        <v>25000</v>
      </c>
      <c r="K483" s="176"/>
      <c r="L483" s="225"/>
      <c r="M483" s="225"/>
    </row>
    <row r="484" spans="2:13" ht="32.25" customHeight="1" x14ac:dyDescent="0.25">
      <c r="B484" s="176" t="s">
        <v>206</v>
      </c>
      <c r="C484" s="176" t="s">
        <v>1384</v>
      </c>
      <c r="D484" s="176" t="s">
        <v>1452</v>
      </c>
      <c r="E484" s="192" t="s">
        <v>1550</v>
      </c>
      <c r="F484" s="192" t="s">
        <v>1551</v>
      </c>
      <c r="G484" s="192" t="s">
        <v>1407</v>
      </c>
      <c r="H484" s="192" t="s">
        <v>1552</v>
      </c>
      <c r="I484" s="176" t="s">
        <v>1557</v>
      </c>
      <c r="J484" s="177">
        <v>6288249.7599999998</v>
      </c>
      <c r="K484" s="176"/>
    </row>
    <row r="485" spans="2:13" ht="32.25" customHeight="1" x14ac:dyDescent="0.25">
      <c r="B485" s="176" t="s">
        <v>206</v>
      </c>
      <c r="C485" s="176" t="s">
        <v>1384</v>
      </c>
      <c r="D485" s="176" t="s">
        <v>1513</v>
      </c>
      <c r="E485" s="192" t="s">
        <v>1550</v>
      </c>
      <c r="F485" s="192" t="s">
        <v>1551</v>
      </c>
      <c r="G485" s="192" t="s">
        <v>1407</v>
      </c>
      <c r="H485" s="192" t="s">
        <v>1552</v>
      </c>
      <c r="I485" s="176" t="s">
        <v>1557</v>
      </c>
      <c r="J485" s="177">
        <v>23200</v>
      </c>
      <c r="K485" s="176"/>
    </row>
    <row r="486" spans="2:13" ht="32.25" customHeight="1" x14ac:dyDescent="0.25">
      <c r="B486" s="176" t="s">
        <v>206</v>
      </c>
      <c r="C486" s="176" t="s">
        <v>1384</v>
      </c>
      <c r="D486" s="176" t="s">
        <v>1453</v>
      </c>
      <c r="E486" s="192" t="s">
        <v>1550</v>
      </c>
      <c r="F486" s="192" t="s">
        <v>1551</v>
      </c>
      <c r="G486" s="192" t="s">
        <v>1407</v>
      </c>
      <c r="H486" s="192" t="s">
        <v>1552</v>
      </c>
      <c r="I486" s="176" t="s">
        <v>1557</v>
      </c>
      <c r="J486" s="177">
        <v>564888.12</v>
      </c>
      <c r="K486" s="176"/>
    </row>
    <row r="487" spans="2:13" ht="32.25" customHeight="1" x14ac:dyDescent="0.25">
      <c r="B487" s="176" t="s">
        <v>206</v>
      </c>
      <c r="C487" s="176" t="s">
        <v>1384</v>
      </c>
      <c r="D487" s="176" t="s">
        <v>1459</v>
      </c>
      <c r="E487" s="192" t="s">
        <v>1550</v>
      </c>
      <c r="F487" s="192" t="s">
        <v>1551</v>
      </c>
      <c r="G487" s="192" t="s">
        <v>1407</v>
      </c>
      <c r="H487" s="192" t="s">
        <v>1552</v>
      </c>
      <c r="I487" s="176" t="s">
        <v>1557</v>
      </c>
      <c r="J487" s="177">
        <v>736150</v>
      </c>
      <c r="K487" s="176"/>
      <c r="L487" s="225"/>
      <c r="M487" s="225"/>
    </row>
    <row r="488" spans="2:13" ht="32.25" customHeight="1" x14ac:dyDescent="0.25">
      <c r="B488" s="176" t="s">
        <v>206</v>
      </c>
      <c r="C488" s="176" t="s">
        <v>1384</v>
      </c>
      <c r="D488" s="176" t="s">
        <v>1511</v>
      </c>
      <c r="E488" s="192" t="s">
        <v>1550</v>
      </c>
      <c r="F488" s="192" t="s">
        <v>1551</v>
      </c>
      <c r="G488" s="192" t="s">
        <v>1407</v>
      </c>
      <c r="H488" s="192" t="s">
        <v>1552</v>
      </c>
      <c r="I488" s="176" t="s">
        <v>1557</v>
      </c>
      <c r="J488" s="177">
        <v>45367.62</v>
      </c>
      <c r="K488" s="176"/>
      <c r="L488" s="225"/>
      <c r="M488" s="225"/>
    </row>
    <row r="489" spans="2:13" ht="32.25" customHeight="1" x14ac:dyDescent="0.25">
      <c r="B489" s="176" t="s">
        <v>972</v>
      </c>
      <c r="C489" s="176" t="s">
        <v>1352</v>
      </c>
      <c r="D489" s="176" t="s">
        <v>1397</v>
      </c>
      <c r="E489" s="192" t="s">
        <v>1550</v>
      </c>
      <c r="F489" s="192" t="s">
        <v>1551</v>
      </c>
      <c r="G489" s="192" t="s">
        <v>1400</v>
      </c>
      <c r="H489" s="192" t="s">
        <v>1552</v>
      </c>
      <c r="I489" s="176" t="s">
        <v>1554</v>
      </c>
      <c r="J489" s="177">
        <v>310</v>
      </c>
      <c r="K489" s="176"/>
      <c r="L489" s="225"/>
      <c r="M489" s="225"/>
    </row>
    <row r="490" spans="2:13" ht="32.25" customHeight="1" x14ac:dyDescent="0.25">
      <c r="B490" s="176" t="s">
        <v>196</v>
      </c>
      <c r="C490" s="176" t="s">
        <v>1352</v>
      </c>
      <c r="D490" s="176" t="s">
        <v>1401</v>
      </c>
      <c r="E490" s="192" t="s">
        <v>1550</v>
      </c>
      <c r="F490" s="192" t="s">
        <v>1551</v>
      </c>
      <c r="G490" s="192" t="s">
        <v>1402</v>
      </c>
      <c r="H490" s="192" t="s">
        <v>1552</v>
      </c>
      <c r="I490" s="176" t="s">
        <v>1554</v>
      </c>
      <c r="J490" s="177">
        <v>35881750.609999999</v>
      </c>
      <c r="K490" s="176"/>
      <c r="L490" s="225"/>
      <c r="M490" s="225"/>
    </row>
    <row r="491" spans="2:13" ht="32.25" customHeight="1" x14ac:dyDescent="0.25">
      <c r="B491" s="176" t="s">
        <v>196</v>
      </c>
      <c r="C491" s="176" t="s">
        <v>1352</v>
      </c>
      <c r="D491" s="176" t="s">
        <v>1449</v>
      </c>
      <c r="E491" s="192" t="s">
        <v>1550</v>
      </c>
      <c r="F491" s="192" t="s">
        <v>1551</v>
      </c>
      <c r="G491" s="192" t="s">
        <v>1402</v>
      </c>
      <c r="H491" s="192" t="s">
        <v>1552</v>
      </c>
      <c r="I491" s="176" t="s">
        <v>1554</v>
      </c>
      <c r="J491" s="177">
        <v>330881573.81</v>
      </c>
      <c r="K491" s="176"/>
      <c r="L491" s="225"/>
      <c r="M491" s="225"/>
    </row>
    <row r="492" spans="2:13" ht="32.25" customHeight="1" x14ac:dyDescent="0.25">
      <c r="B492" s="176" t="s">
        <v>196</v>
      </c>
      <c r="C492" s="176" t="s">
        <v>1352</v>
      </c>
      <c r="D492" s="176" t="s">
        <v>1416</v>
      </c>
      <c r="E492" s="192" t="s">
        <v>1550</v>
      </c>
      <c r="F492" s="192" t="s">
        <v>1551</v>
      </c>
      <c r="G492" s="192" t="s">
        <v>1402</v>
      </c>
      <c r="H492" s="192" t="s">
        <v>1552</v>
      </c>
      <c r="I492" s="176" t="s">
        <v>1554</v>
      </c>
      <c r="J492" s="177">
        <v>1383171.24</v>
      </c>
      <c r="K492" s="176"/>
      <c r="L492" s="225"/>
      <c r="M492" s="225"/>
    </row>
    <row r="493" spans="2:13" ht="32.25" customHeight="1" x14ac:dyDescent="0.25">
      <c r="B493" s="176" t="s">
        <v>967</v>
      </c>
      <c r="C493" s="176" t="s">
        <v>1352</v>
      </c>
      <c r="D493" s="176" t="s">
        <v>1397</v>
      </c>
      <c r="E493" s="192" t="s">
        <v>1555</v>
      </c>
      <c r="F493" s="192" t="s">
        <v>1551</v>
      </c>
      <c r="G493" s="192" t="s">
        <v>1400</v>
      </c>
      <c r="H493" s="192" t="s">
        <v>1552</v>
      </c>
      <c r="I493" s="176" t="s">
        <v>1554</v>
      </c>
      <c r="J493" s="177">
        <v>10182915.630000001</v>
      </c>
      <c r="K493" s="176"/>
      <c r="L493" s="225"/>
      <c r="M493" s="225"/>
    </row>
    <row r="494" spans="2:13" ht="32.25" customHeight="1" x14ac:dyDescent="0.25">
      <c r="B494" s="176" t="s">
        <v>971</v>
      </c>
      <c r="C494" s="176" t="s">
        <v>1352</v>
      </c>
      <c r="D494" s="176" t="s">
        <v>1397</v>
      </c>
      <c r="E494" s="192" t="s">
        <v>1556</v>
      </c>
      <c r="F494" s="192" t="s">
        <v>1551</v>
      </c>
      <c r="G494" s="192" t="s">
        <v>1400</v>
      </c>
      <c r="H494" s="192" t="s">
        <v>1552</v>
      </c>
      <c r="I494" s="176" t="s">
        <v>1554</v>
      </c>
      <c r="J494" s="177">
        <v>6828.39</v>
      </c>
      <c r="K494" s="176"/>
      <c r="L494" s="225"/>
      <c r="M494" s="225"/>
    </row>
    <row r="495" spans="2:13" ht="32.25" customHeight="1" x14ac:dyDescent="0.25">
      <c r="B495" s="176" t="s">
        <v>40</v>
      </c>
      <c r="C495" s="176" t="s">
        <v>1352</v>
      </c>
      <c r="D495" s="176" t="s">
        <v>1397</v>
      </c>
      <c r="E495" s="192" t="s">
        <v>1550</v>
      </c>
      <c r="F495" s="192" t="s">
        <v>1551</v>
      </c>
      <c r="G495" s="192" t="s">
        <v>1400</v>
      </c>
      <c r="H495" s="192" t="s">
        <v>1552</v>
      </c>
      <c r="I495" s="176" t="s">
        <v>1560</v>
      </c>
      <c r="J495" s="177">
        <v>10600</v>
      </c>
      <c r="K495" s="176"/>
    </row>
    <row r="496" spans="2:13" ht="32.25" customHeight="1" x14ac:dyDescent="0.25">
      <c r="B496" s="176" t="s">
        <v>206</v>
      </c>
      <c r="C496" s="176" t="s">
        <v>1352</v>
      </c>
      <c r="D496" s="176" t="s">
        <v>1521</v>
      </c>
      <c r="E496" s="192" t="s">
        <v>1550</v>
      </c>
      <c r="F496" s="192" t="s">
        <v>1551</v>
      </c>
      <c r="G496" s="192" t="s">
        <v>1407</v>
      </c>
      <c r="H496" s="192" t="s">
        <v>1552</v>
      </c>
      <c r="I496" s="176" t="s">
        <v>1557</v>
      </c>
      <c r="J496" s="177">
        <v>71000</v>
      </c>
      <c r="K496" s="176"/>
    </row>
    <row r="497" spans="2:13" ht="32.25" customHeight="1" x14ac:dyDescent="0.25">
      <c r="B497" s="176" t="s">
        <v>206</v>
      </c>
      <c r="C497" s="176" t="s">
        <v>1352</v>
      </c>
      <c r="D497" s="176" t="s">
        <v>1501</v>
      </c>
      <c r="E497" s="192" t="s">
        <v>1550</v>
      </c>
      <c r="F497" s="192" t="s">
        <v>1551</v>
      </c>
      <c r="G497" s="192" t="s">
        <v>1407</v>
      </c>
      <c r="H497" s="192" t="s">
        <v>1552</v>
      </c>
      <c r="I497" s="176" t="s">
        <v>1557</v>
      </c>
      <c r="J497" s="177">
        <v>1016162</v>
      </c>
      <c r="K497" s="176"/>
    </row>
    <row r="498" spans="2:13" ht="32.25" customHeight="1" x14ac:dyDescent="0.25">
      <c r="B498" s="176" t="s">
        <v>206</v>
      </c>
      <c r="C498" s="176" t="s">
        <v>1352</v>
      </c>
      <c r="D498" s="176" t="s">
        <v>1452</v>
      </c>
      <c r="E498" s="192" t="s">
        <v>1550</v>
      </c>
      <c r="F498" s="192" t="s">
        <v>1551</v>
      </c>
      <c r="G498" s="192" t="s">
        <v>1407</v>
      </c>
      <c r="H498" s="192" t="s">
        <v>1552</v>
      </c>
      <c r="I498" s="176" t="s">
        <v>1557</v>
      </c>
      <c r="J498" s="177">
        <v>14099376.130000001</v>
      </c>
      <c r="K498" s="176"/>
      <c r="L498" s="225"/>
      <c r="M498" s="225"/>
    </row>
    <row r="499" spans="2:13" ht="32.25" customHeight="1" x14ac:dyDescent="0.25">
      <c r="B499" s="176" t="s">
        <v>206</v>
      </c>
      <c r="C499" s="176" t="s">
        <v>1352</v>
      </c>
      <c r="D499" s="176" t="s">
        <v>1513</v>
      </c>
      <c r="E499" s="192" t="s">
        <v>1550</v>
      </c>
      <c r="F499" s="192" t="s">
        <v>1551</v>
      </c>
      <c r="G499" s="192" t="s">
        <v>1407</v>
      </c>
      <c r="H499" s="192" t="s">
        <v>1552</v>
      </c>
      <c r="I499" s="176" t="s">
        <v>1557</v>
      </c>
      <c r="J499" s="177">
        <v>322033</v>
      </c>
      <c r="K499" s="176"/>
      <c r="L499" s="225"/>
      <c r="M499" s="225"/>
    </row>
    <row r="500" spans="2:13" ht="32.25" customHeight="1" x14ac:dyDescent="0.25">
      <c r="B500" s="176" t="s">
        <v>206</v>
      </c>
      <c r="C500" s="176" t="s">
        <v>1352</v>
      </c>
      <c r="D500" s="176" t="s">
        <v>1453</v>
      </c>
      <c r="E500" s="192" t="s">
        <v>1550</v>
      </c>
      <c r="F500" s="192" t="s">
        <v>1551</v>
      </c>
      <c r="G500" s="192" t="s">
        <v>1407</v>
      </c>
      <c r="H500" s="192" t="s">
        <v>1552</v>
      </c>
      <c r="I500" s="176" t="s">
        <v>1557</v>
      </c>
      <c r="J500" s="177">
        <v>568555.18000000005</v>
      </c>
      <c r="K500" s="176"/>
      <c r="L500" s="225"/>
      <c r="M500" s="225"/>
    </row>
    <row r="501" spans="2:13" ht="32.25" customHeight="1" x14ac:dyDescent="0.25">
      <c r="B501" s="176" t="s">
        <v>206</v>
      </c>
      <c r="C501" s="176" t="s">
        <v>1352</v>
      </c>
      <c r="D501" s="176" t="s">
        <v>1439</v>
      </c>
      <c r="E501" s="192" t="s">
        <v>1550</v>
      </c>
      <c r="F501" s="192" t="s">
        <v>1551</v>
      </c>
      <c r="G501" s="192" t="s">
        <v>1407</v>
      </c>
      <c r="H501" s="192" t="s">
        <v>1552</v>
      </c>
      <c r="I501" s="176" t="s">
        <v>1557</v>
      </c>
      <c r="J501" s="177">
        <v>14160</v>
      </c>
      <c r="K501" s="176"/>
      <c r="L501" s="225"/>
      <c r="M501" s="225"/>
    </row>
    <row r="502" spans="2:13" ht="32.25" customHeight="1" x14ac:dyDescent="0.25">
      <c r="B502" s="176" t="s">
        <v>206</v>
      </c>
      <c r="C502" s="176" t="s">
        <v>1352</v>
      </c>
      <c r="D502" s="176" t="s">
        <v>1522</v>
      </c>
      <c r="E502" s="192" t="s">
        <v>1550</v>
      </c>
      <c r="F502" s="192" t="s">
        <v>1551</v>
      </c>
      <c r="G502" s="192" t="s">
        <v>1407</v>
      </c>
      <c r="H502" s="192" t="s">
        <v>1552</v>
      </c>
      <c r="I502" s="176" t="s">
        <v>1557</v>
      </c>
      <c r="J502" s="177">
        <v>13612165.98</v>
      </c>
      <c r="K502" s="176"/>
      <c r="L502" s="225"/>
      <c r="M502" s="225"/>
    </row>
    <row r="503" spans="2:13" ht="32.25" customHeight="1" x14ac:dyDescent="0.25">
      <c r="B503" s="176" t="s">
        <v>206</v>
      </c>
      <c r="C503" s="176" t="s">
        <v>1352</v>
      </c>
      <c r="D503" s="176" t="s">
        <v>1511</v>
      </c>
      <c r="E503" s="192" t="s">
        <v>1550</v>
      </c>
      <c r="F503" s="192" t="s">
        <v>1551</v>
      </c>
      <c r="G503" s="192" t="s">
        <v>1407</v>
      </c>
      <c r="H503" s="192" t="s">
        <v>1552</v>
      </c>
      <c r="I503" s="176" t="s">
        <v>1557</v>
      </c>
      <c r="J503" s="177">
        <v>47099.06</v>
      </c>
      <c r="K503" s="176"/>
      <c r="L503" s="225"/>
      <c r="M503" s="225"/>
    </row>
    <row r="504" spans="2:13" ht="32.25" customHeight="1" x14ac:dyDescent="0.25">
      <c r="B504" s="176" t="s">
        <v>196</v>
      </c>
      <c r="C504" s="176" t="s">
        <v>1353</v>
      </c>
      <c r="D504" s="176" t="s">
        <v>1401</v>
      </c>
      <c r="E504" s="192" t="s">
        <v>1550</v>
      </c>
      <c r="F504" s="192" t="s">
        <v>1551</v>
      </c>
      <c r="G504" s="192" t="s">
        <v>1402</v>
      </c>
      <c r="H504" s="192" t="s">
        <v>1552</v>
      </c>
      <c r="I504" s="176" t="s">
        <v>1554</v>
      </c>
      <c r="J504" s="177">
        <v>41618090.82</v>
      </c>
      <c r="K504" s="176"/>
      <c r="L504" s="225"/>
      <c r="M504" s="225"/>
    </row>
    <row r="505" spans="2:13" ht="32.25" customHeight="1" x14ac:dyDescent="0.25">
      <c r="B505" s="176" t="s">
        <v>196</v>
      </c>
      <c r="C505" s="176" t="s">
        <v>1353</v>
      </c>
      <c r="D505" s="176" t="s">
        <v>1449</v>
      </c>
      <c r="E505" s="192" t="s">
        <v>1550</v>
      </c>
      <c r="F505" s="192" t="s">
        <v>1551</v>
      </c>
      <c r="G505" s="192" t="s">
        <v>1402</v>
      </c>
      <c r="H505" s="192" t="s">
        <v>1552</v>
      </c>
      <c r="I505" s="176" t="s">
        <v>1554</v>
      </c>
      <c r="J505" s="177">
        <v>349877137.17000002</v>
      </c>
      <c r="K505" s="176"/>
      <c r="L505" s="225"/>
      <c r="M505" s="225"/>
    </row>
    <row r="506" spans="2:13" ht="32.25" customHeight="1" x14ac:dyDescent="0.25">
      <c r="B506" s="176" t="s">
        <v>196</v>
      </c>
      <c r="C506" s="176" t="s">
        <v>1353</v>
      </c>
      <c r="D506" s="176" t="s">
        <v>1416</v>
      </c>
      <c r="E506" s="192" t="s">
        <v>1550</v>
      </c>
      <c r="F506" s="192" t="s">
        <v>1551</v>
      </c>
      <c r="G506" s="192" t="s">
        <v>1402</v>
      </c>
      <c r="H506" s="192" t="s">
        <v>1552</v>
      </c>
      <c r="I506" s="176" t="s">
        <v>1554</v>
      </c>
      <c r="J506" s="177">
        <v>1752293.4</v>
      </c>
      <c r="K506" s="176"/>
    </row>
    <row r="507" spans="2:13" ht="32.25" customHeight="1" x14ac:dyDescent="0.25">
      <c r="B507" s="176" t="s">
        <v>967</v>
      </c>
      <c r="C507" s="176" t="s">
        <v>1353</v>
      </c>
      <c r="D507" s="176" t="s">
        <v>1397</v>
      </c>
      <c r="E507" s="192" t="s">
        <v>1555</v>
      </c>
      <c r="F507" s="192" t="s">
        <v>1551</v>
      </c>
      <c r="G507" s="192" t="s">
        <v>1400</v>
      </c>
      <c r="H507" s="192" t="s">
        <v>1552</v>
      </c>
      <c r="I507" s="176" t="s">
        <v>1554</v>
      </c>
      <c r="J507" s="177">
        <v>5230305.3</v>
      </c>
      <c r="K507" s="176"/>
    </row>
    <row r="508" spans="2:13" ht="32.25" customHeight="1" x14ac:dyDescent="0.25">
      <c r="B508" s="176" t="s">
        <v>971</v>
      </c>
      <c r="C508" s="176" t="s">
        <v>1353</v>
      </c>
      <c r="D508" s="176" t="s">
        <v>1397</v>
      </c>
      <c r="E508" s="192" t="s">
        <v>1556</v>
      </c>
      <c r="F508" s="192" t="s">
        <v>1551</v>
      </c>
      <c r="G508" s="192" t="s">
        <v>1400</v>
      </c>
      <c r="H508" s="192" t="s">
        <v>1552</v>
      </c>
      <c r="I508" s="176" t="s">
        <v>1554</v>
      </c>
      <c r="J508" s="177">
        <v>48725.02</v>
      </c>
      <c r="K508" s="176"/>
    </row>
    <row r="509" spans="2:13" ht="32.25" customHeight="1" x14ac:dyDescent="0.25">
      <c r="B509" s="176" t="s">
        <v>40</v>
      </c>
      <c r="C509" s="176" t="s">
        <v>1353</v>
      </c>
      <c r="D509" s="176" t="s">
        <v>1397</v>
      </c>
      <c r="E509" s="192" t="s">
        <v>1550</v>
      </c>
      <c r="F509" s="192" t="s">
        <v>1551</v>
      </c>
      <c r="G509" s="192" t="s">
        <v>1400</v>
      </c>
      <c r="H509" s="192" t="s">
        <v>1552</v>
      </c>
      <c r="I509" s="176" t="s">
        <v>1560</v>
      </c>
      <c r="J509" s="177">
        <v>19088.310000000001</v>
      </c>
      <c r="K509" s="176"/>
      <c r="L509" s="225"/>
      <c r="M509" s="225"/>
    </row>
    <row r="510" spans="2:13" ht="32.25" customHeight="1" x14ac:dyDescent="0.25">
      <c r="B510" s="176" t="s">
        <v>206</v>
      </c>
      <c r="C510" s="176" t="s">
        <v>1353</v>
      </c>
      <c r="D510" s="176" t="s">
        <v>1458</v>
      </c>
      <c r="E510" s="192" t="s">
        <v>1550</v>
      </c>
      <c r="F510" s="192" t="s">
        <v>1551</v>
      </c>
      <c r="G510" s="192" t="s">
        <v>1407</v>
      </c>
      <c r="H510" s="192" t="s">
        <v>1552</v>
      </c>
      <c r="I510" s="176" t="s">
        <v>1557</v>
      </c>
      <c r="J510" s="177">
        <v>224642</v>
      </c>
      <c r="K510" s="176"/>
      <c r="L510" s="225"/>
      <c r="M510" s="225"/>
    </row>
    <row r="511" spans="2:13" ht="32.25" customHeight="1" x14ac:dyDescent="0.25">
      <c r="B511" s="176" t="s">
        <v>206</v>
      </c>
      <c r="C511" s="176" t="s">
        <v>1353</v>
      </c>
      <c r="D511" s="176" t="s">
        <v>1501</v>
      </c>
      <c r="E511" s="192" t="s">
        <v>1550</v>
      </c>
      <c r="F511" s="192" t="s">
        <v>1551</v>
      </c>
      <c r="G511" s="192" t="s">
        <v>1407</v>
      </c>
      <c r="H511" s="192" t="s">
        <v>1552</v>
      </c>
      <c r="I511" s="176" t="s">
        <v>1557</v>
      </c>
      <c r="J511" s="177">
        <v>1137571.3</v>
      </c>
      <c r="K511" s="176"/>
      <c r="L511" s="225"/>
      <c r="M511" s="225"/>
    </row>
    <row r="512" spans="2:13" ht="32.25" customHeight="1" x14ac:dyDescent="0.25">
      <c r="B512" s="176" t="s">
        <v>206</v>
      </c>
      <c r="C512" s="176" t="s">
        <v>1353</v>
      </c>
      <c r="D512" s="176" t="s">
        <v>1455</v>
      </c>
      <c r="E512" s="192" t="s">
        <v>1550</v>
      </c>
      <c r="F512" s="192" t="s">
        <v>1551</v>
      </c>
      <c r="G512" s="192" t="s">
        <v>1407</v>
      </c>
      <c r="H512" s="192" t="s">
        <v>1552</v>
      </c>
      <c r="I512" s="176" t="s">
        <v>1557</v>
      </c>
      <c r="J512" s="177">
        <v>20000</v>
      </c>
      <c r="K512" s="176"/>
      <c r="L512" s="225"/>
      <c r="M512" s="225"/>
    </row>
    <row r="513" spans="2:13" ht="32.25" customHeight="1" x14ac:dyDescent="0.25">
      <c r="B513" s="176" t="s">
        <v>206</v>
      </c>
      <c r="C513" s="176" t="s">
        <v>1353</v>
      </c>
      <c r="D513" s="176" t="s">
        <v>1452</v>
      </c>
      <c r="E513" s="192" t="s">
        <v>1550</v>
      </c>
      <c r="F513" s="192" t="s">
        <v>1551</v>
      </c>
      <c r="G513" s="192" t="s">
        <v>1407</v>
      </c>
      <c r="H513" s="192" t="s">
        <v>1552</v>
      </c>
      <c r="I513" s="176" t="s">
        <v>1557</v>
      </c>
      <c r="J513" s="177">
        <v>14635850.49</v>
      </c>
      <c r="K513" s="176"/>
      <c r="L513" s="225"/>
      <c r="M513" s="225"/>
    </row>
    <row r="514" spans="2:13" ht="32.25" customHeight="1" x14ac:dyDescent="0.25">
      <c r="B514" s="176" t="s">
        <v>206</v>
      </c>
      <c r="C514" s="176" t="s">
        <v>1353</v>
      </c>
      <c r="D514" s="176" t="s">
        <v>1513</v>
      </c>
      <c r="E514" s="192" t="s">
        <v>1550</v>
      </c>
      <c r="F514" s="192" t="s">
        <v>1551</v>
      </c>
      <c r="G514" s="192" t="s">
        <v>1407</v>
      </c>
      <c r="H514" s="192" t="s">
        <v>1552</v>
      </c>
      <c r="I514" s="176" t="s">
        <v>1557</v>
      </c>
      <c r="J514" s="177">
        <v>235499</v>
      </c>
      <c r="K514" s="176"/>
      <c r="L514" s="225"/>
      <c r="M514" s="225"/>
    </row>
    <row r="515" spans="2:13" ht="32.25" customHeight="1" x14ac:dyDescent="0.25">
      <c r="B515" s="176" t="s">
        <v>206</v>
      </c>
      <c r="C515" s="176" t="s">
        <v>1353</v>
      </c>
      <c r="D515" s="176" t="s">
        <v>1453</v>
      </c>
      <c r="E515" s="192" t="s">
        <v>1550</v>
      </c>
      <c r="F515" s="192" t="s">
        <v>1551</v>
      </c>
      <c r="G515" s="192" t="s">
        <v>1407</v>
      </c>
      <c r="H515" s="192" t="s">
        <v>1552</v>
      </c>
      <c r="I515" s="176" t="s">
        <v>1557</v>
      </c>
      <c r="J515" s="177">
        <v>563704.79</v>
      </c>
      <c r="K515" s="176"/>
      <c r="L515" s="225"/>
      <c r="M515" s="225"/>
    </row>
    <row r="516" spans="2:13" ht="32.25" customHeight="1" x14ac:dyDescent="0.25">
      <c r="B516" s="176" t="s">
        <v>206</v>
      </c>
      <c r="C516" s="176" t="s">
        <v>1353</v>
      </c>
      <c r="D516" s="176" t="s">
        <v>1522</v>
      </c>
      <c r="E516" s="192" t="s">
        <v>1550</v>
      </c>
      <c r="F516" s="192" t="s">
        <v>1551</v>
      </c>
      <c r="G516" s="192" t="s">
        <v>1407</v>
      </c>
      <c r="H516" s="192" t="s">
        <v>1552</v>
      </c>
      <c r="I516" s="176" t="s">
        <v>1557</v>
      </c>
      <c r="J516" s="177">
        <v>312796</v>
      </c>
      <c r="K516" s="176"/>
      <c r="L516" s="225"/>
      <c r="M516" s="225"/>
    </row>
    <row r="517" spans="2:13" ht="32.25" customHeight="1" x14ac:dyDescent="0.25">
      <c r="B517" s="176" t="s">
        <v>206</v>
      </c>
      <c r="C517" s="176" t="s">
        <v>1353</v>
      </c>
      <c r="D517" s="176" t="s">
        <v>1511</v>
      </c>
      <c r="E517" s="192" t="s">
        <v>1550</v>
      </c>
      <c r="F517" s="192" t="s">
        <v>1551</v>
      </c>
      <c r="G517" s="192" t="s">
        <v>1407</v>
      </c>
      <c r="H517" s="192" t="s">
        <v>1552</v>
      </c>
      <c r="I517" s="176" t="s">
        <v>1557</v>
      </c>
      <c r="J517" s="177">
        <v>51535.519999999997</v>
      </c>
      <c r="K517" s="176"/>
      <c r="L517" s="225"/>
      <c r="M517" s="225"/>
    </row>
    <row r="518" spans="2:13" ht="32.25" customHeight="1" x14ac:dyDescent="0.25">
      <c r="B518" s="176"/>
      <c r="C518" s="176" t="s">
        <v>1353</v>
      </c>
      <c r="D518" s="176" t="s">
        <v>1397</v>
      </c>
      <c r="E518" s="192" t="s">
        <v>1550</v>
      </c>
      <c r="F518" s="192" t="s">
        <v>1551</v>
      </c>
      <c r="G518" s="192" t="s">
        <v>1400</v>
      </c>
      <c r="H518" s="192" t="s">
        <v>1552</v>
      </c>
      <c r="I518" s="176" t="s">
        <v>1558</v>
      </c>
      <c r="J518" s="177">
        <v>-148</v>
      </c>
      <c r="K518" s="176"/>
      <c r="L518" s="225"/>
      <c r="M518" s="225"/>
    </row>
    <row r="519" spans="2:13" ht="32.25" customHeight="1" x14ac:dyDescent="0.25">
      <c r="B519" s="176" t="s">
        <v>967</v>
      </c>
      <c r="C519" s="176" t="s">
        <v>1353</v>
      </c>
      <c r="D519" s="176" t="s">
        <v>1397</v>
      </c>
      <c r="E519" s="192" t="s">
        <v>1555</v>
      </c>
      <c r="F519" s="192" t="s">
        <v>1551</v>
      </c>
      <c r="G519" s="192" t="s">
        <v>1400</v>
      </c>
      <c r="H519" s="192" t="s">
        <v>1552</v>
      </c>
      <c r="I519" s="176" t="s">
        <v>1558</v>
      </c>
      <c r="J519" s="177">
        <v>-297611</v>
      </c>
      <c r="K519" s="176"/>
      <c r="L519" s="225"/>
      <c r="M519" s="225"/>
    </row>
    <row r="520" spans="2:13" ht="32.25" customHeight="1" x14ac:dyDescent="0.25">
      <c r="B520" s="176"/>
      <c r="C520" s="176" t="s">
        <v>1353</v>
      </c>
      <c r="D520" s="176" t="s">
        <v>1397</v>
      </c>
      <c r="E520" s="192" t="s">
        <v>1550</v>
      </c>
      <c r="F520" s="192" t="s">
        <v>1551</v>
      </c>
      <c r="G520" s="192" t="s">
        <v>1400</v>
      </c>
      <c r="H520" s="192" t="s">
        <v>1552</v>
      </c>
      <c r="I520" s="176" t="s">
        <v>1636</v>
      </c>
      <c r="J520" s="177">
        <v>2179.58</v>
      </c>
      <c r="K520" s="176"/>
      <c r="L520" s="225"/>
      <c r="M520" s="225"/>
    </row>
    <row r="521" spans="2:13" ht="32.25" customHeight="1" x14ac:dyDescent="0.25">
      <c r="B521" s="176"/>
      <c r="C521" s="176" t="s">
        <v>1353</v>
      </c>
      <c r="D521" s="176" t="s">
        <v>1452</v>
      </c>
      <c r="E521" s="192" t="s">
        <v>1550</v>
      </c>
      <c r="F521" s="192" t="s">
        <v>1551</v>
      </c>
      <c r="G521" s="192" t="s">
        <v>1407</v>
      </c>
      <c r="H521" s="192" t="s">
        <v>1552</v>
      </c>
      <c r="I521" s="176" t="s">
        <v>1636</v>
      </c>
      <c r="J521" s="177">
        <v>4359.16</v>
      </c>
      <c r="K521" s="176"/>
      <c r="L521" s="225"/>
      <c r="M521" s="225"/>
    </row>
    <row r="522" spans="2:13" ht="32.25" customHeight="1" x14ac:dyDescent="0.25">
      <c r="B522" s="176"/>
      <c r="C522" s="176" t="s">
        <v>1353</v>
      </c>
      <c r="D522" s="176" t="s">
        <v>1397</v>
      </c>
      <c r="E522" s="192" t="s">
        <v>1550</v>
      </c>
      <c r="F522" s="192" t="s">
        <v>1551</v>
      </c>
      <c r="G522" s="192" t="s">
        <v>1400</v>
      </c>
      <c r="H522" s="192" t="s">
        <v>1552</v>
      </c>
      <c r="I522" s="176" t="s">
        <v>1638</v>
      </c>
      <c r="J522" s="177">
        <v>-2179.58</v>
      </c>
      <c r="K522" s="176"/>
      <c r="L522" s="225"/>
      <c r="M522" s="225"/>
    </row>
    <row r="523" spans="2:13" ht="32.25" customHeight="1" x14ac:dyDescent="0.25">
      <c r="B523" s="176"/>
      <c r="C523" s="176" t="s">
        <v>1353</v>
      </c>
      <c r="D523" s="176" t="s">
        <v>1452</v>
      </c>
      <c r="E523" s="192" t="s">
        <v>1550</v>
      </c>
      <c r="F523" s="192" t="s">
        <v>1551</v>
      </c>
      <c r="G523" s="192" t="s">
        <v>1407</v>
      </c>
      <c r="H523" s="192" t="s">
        <v>1552</v>
      </c>
      <c r="I523" s="176" t="s">
        <v>1638</v>
      </c>
      <c r="J523" s="177">
        <v>-6795.16</v>
      </c>
      <c r="K523" s="176"/>
      <c r="L523" s="225"/>
      <c r="M523" s="225"/>
    </row>
    <row r="524" spans="2:13" ht="32.25" customHeight="1" x14ac:dyDescent="0.25">
      <c r="B524" s="176" t="s">
        <v>974</v>
      </c>
      <c r="C524" s="176" t="s">
        <v>1385</v>
      </c>
      <c r="D524" s="176" t="s">
        <v>1397</v>
      </c>
      <c r="E524" s="192" t="s">
        <v>1550</v>
      </c>
      <c r="F524" s="192" t="s">
        <v>1551</v>
      </c>
      <c r="G524" s="192" t="s">
        <v>1400</v>
      </c>
      <c r="H524" s="192" t="s">
        <v>1552</v>
      </c>
      <c r="I524" s="176" t="s">
        <v>1553</v>
      </c>
      <c r="J524" s="177">
        <v>338993.25</v>
      </c>
      <c r="K524" s="176"/>
      <c r="L524" s="225"/>
      <c r="M524" s="225"/>
    </row>
    <row r="525" spans="2:13" ht="32.25" customHeight="1" x14ac:dyDescent="0.25">
      <c r="B525" s="176" t="s">
        <v>972</v>
      </c>
      <c r="C525" s="176" t="s">
        <v>1385</v>
      </c>
      <c r="D525" s="176" t="s">
        <v>1397</v>
      </c>
      <c r="E525" s="192" t="s">
        <v>1550</v>
      </c>
      <c r="F525" s="192" t="s">
        <v>1551</v>
      </c>
      <c r="G525" s="192" t="s">
        <v>1400</v>
      </c>
      <c r="H525" s="192" t="s">
        <v>1552</v>
      </c>
      <c r="I525" s="176" t="s">
        <v>1554</v>
      </c>
      <c r="J525" s="177">
        <v>65034.94</v>
      </c>
      <c r="K525" s="176"/>
      <c r="L525" s="225"/>
      <c r="M525" s="225"/>
    </row>
    <row r="526" spans="2:13" ht="32.25" customHeight="1" x14ac:dyDescent="0.25">
      <c r="B526" s="176" t="s">
        <v>196</v>
      </c>
      <c r="C526" s="176" t="s">
        <v>1385</v>
      </c>
      <c r="D526" s="176" t="s">
        <v>1401</v>
      </c>
      <c r="E526" s="192" t="s">
        <v>1550</v>
      </c>
      <c r="F526" s="192" t="s">
        <v>1551</v>
      </c>
      <c r="G526" s="192" t="s">
        <v>1402</v>
      </c>
      <c r="H526" s="192" t="s">
        <v>1552</v>
      </c>
      <c r="I526" s="176" t="s">
        <v>1554</v>
      </c>
      <c r="J526" s="177">
        <v>30601278.760000002</v>
      </c>
      <c r="K526" s="176"/>
      <c r="L526" s="225"/>
      <c r="M526" s="225"/>
    </row>
    <row r="527" spans="2:13" ht="32.25" customHeight="1" x14ac:dyDescent="0.25">
      <c r="B527" s="176" t="s">
        <v>196</v>
      </c>
      <c r="C527" s="176" t="s">
        <v>1385</v>
      </c>
      <c r="D527" s="176" t="s">
        <v>1449</v>
      </c>
      <c r="E527" s="192" t="s">
        <v>1550</v>
      </c>
      <c r="F527" s="192" t="s">
        <v>1551</v>
      </c>
      <c r="G527" s="192" t="s">
        <v>1402</v>
      </c>
      <c r="H527" s="192" t="s">
        <v>1552</v>
      </c>
      <c r="I527" s="176" t="s">
        <v>1554</v>
      </c>
      <c r="J527" s="177">
        <v>206105412.99000001</v>
      </c>
      <c r="K527" s="176"/>
      <c r="L527" s="225"/>
      <c r="M527" s="225"/>
    </row>
    <row r="528" spans="2:13" ht="32.25" customHeight="1" x14ac:dyDescent="0.25">
      <c r="B528" s="176" t="s">
        <v>196</v>
      </c>
      <c r="C528" s="176" t="s">
        <v>1385</v>
      </c>
      <c r="D528" s="176" t="s">
        <v>1416</v>
      </c>
      <c r="E528" s="192" t="s">
        <v>1550</v>
      </c>
      <c r="F528" s="192" t="s">
        <v>1551</v>
      </c>
      <c r="G528" s="192" t="s">
        <v>1402</v>
      </c>
      <c r="H528" s="192" t="s">
        <v>1552</v>
      </c>
      <c r="I528" s="176" t="s">
        <v>1554</v>
      </c>
      <c r="J528" s="177">
        <v>943542.6</v>
      </c>
      <c r="K528" s="176"/>
      <c r="L528" s="225"/>
      <c r="M528" s="225"/>
    </row>
    <row r="529" spans="2:11" s="225" customFormat="1" ht="32.25" customHeight="1" x14ac:dyDescent="0.25">
      <c r="B529" s="176" t="s">
        <v>967</v>
      </c>
      <c r="C529" s="176" t="s">
        <v>1385</v>
      </c>
      <c r="D529" s="176" t="s">
        <v>1397</v>
      </c>
      <c r="E529" s="192" t="s">
        <v>1555</v>
      </c>
      <c r="F529" s="192" t="s">
        <v>1551</v>
      </c>
      <c r="G529" s="192" t="s">
        <v>1400</v>
      </c>
      <c r="H529" s="192" t="s">
        <v>1552</v>
      </c>
      <c r="I529" s="176" t="s">
        <v>1554</v>
      </c>
      <c r="J529" s="177">
        <v>9139273.9800000004</v>
      </c>
      <c r="K529" s="176"/>
    </row>
    <row r="530" spans="2:11" s="225" customFormat="1" ht="32.25" customHeight="1" x14ac:dyDescent="0.25">
      <c r="B530" s="176" t="s">
        <v>971</v>
      </c>
      <c r="C530" s="176" t="s">
        <v>1385</v>
      </c>
      <c r="D530" s="176" t="s">
        <v>1397</v>
      </c>
      <c r="E530" s="192" t="s">
        <v>1556</v>
      </c>
      <c r="F530" s="192" t="s">
        <v>1551</v>
      </c>
      <c r="G530" s="192" t="s">
        <v>1400</v>
      </c>
      <c r="H530" s="192" t="s">
        <v>1552</v>
      </c>
      <c r="I530" s="176" t="s">
        <v>1554</v>
      </c>
      <c r="J530" s="177">
        <v>59860.87</v>
      </c>
      <c r="K530" s="176"/>
    </row>
    <row r="531" spans="2:11" s="225" customFormat="1" ht="32.25" customHeight="1" x14ac:dyDescent="0.25">
      <c r="B531" s="176" t="s">
        <v>40</v>
      </c>
      <c r="C531" s="176" t="s">
        <v>1385</v>
      </c>
      <c r="D531" s="176" t="s">
        <v>1397</v>
      </c>
      <c r="E531" s="192" t="s">
        <v>1550</v>
      </c>
      <c r="F531" s="192" t="s">
        <v>1551</v>
      </c>
      <c r="G531" s="192" t="s">
        <v>1400</v>
      </c>
      <c r="H531" s="192" t="s">
        <v>1552</v>
      </c>
      <c r="I531" s="176" t="s">
        <v>1560</v>
      </c>
      <c r="J531" s="177">
        <v>74416.37</v>
      </c>
      <c r="K531" s="176"/>
    </row>
    <row r="532" spans="2:11" s="225" customFormat="1" ht="32.25" customHeight="1" x14ac:dyDescent="0.25">
      <c r="B532" s="176" t="s">
        <v>206</v>
      </c>
      <c r="C532" s="176" t="s">
        <v>1385</v>
      </c>
      <c r="D532" s="176" t="s">
        <v>1501</v>
      </c>
      <c r="E532" s="192" t="s">
        <v>1550</v>
      </c>
      <c r="F532" s="192" t="s">
        <v>1551</v>
      </c>
      <c r="G532" s="192" t="s">
        <v>1407</v>
      </c>
      <c r="H532" s="192" t="s">
        <v>1552</v>
      </c>
      <c r="I532" s="176" t="s">
        <v>1557</v>
      </c>
      <c r="J532" s="177">
        <v>523300</v>
      </c>
      <c r="K532" s="176"/>
    </row>
    <row r="533" spans="2:11" s="225" customFormat="1" ht="32.25" customHeight="1" x14ac:dyDescent="0.25">
      <c r="B533" s="176" t="s">
        <v>206</v>
      </c>
      <c r="C533" s="176" t="s">
        <v>1385</v>
      </c>
      <c r="D533" s="176" t="s">
        <v>1452</v>
      </c>
      <c r="E533" s="192" t="s">
        <v>1550</v>
      </c>
      <c r="F533" s="192" t="s">
        <v>1551</v>
      </c>
      <c r="G533" s="192" t="s">
        <v>1407</v>
      </c>
      <c r="H533" s="192" t="s">
        <v>1552</v>
      </c>
      <c r="I533" s="176" t="s">
        <v>1557</v>
      </c>
      <c r="J533" s="177">
        <v>8054080.0199999996</v>
      </c>
      <c r="K533" s="176"/>
    </row>
    <row r="534" spans="2:11" s="225" customFormat="1" ht="32.25" customHeight="1" x14ac:dyDescent="0.25">
      <c r="B534" s="176" t="s">
        <v>206</v>
      </c>
      <c r="C534" s="176" t="s">
        <v>1385</v>
      </c>
      <c r="D534" s="176" t="s">
        <v>1513</v>
      </c>
      <c r="E534" s="192" t="s">
        <v>1550</v>
      </c>
      <c r="F534" s="192" t="s">
        <v>1551</v>
      </c>
      <c r="G534" s="192" t="s">
        <v>1407</v>
      </c>
      <c r="H534" s="192" t="s">
        <v>1552</v>
      </c>
      <c r="I534" s="176" t="s">
        <v>1557</v>
      </c>
      <c r="J534" s="177">
        <v>1461</v>
      </c>
      <c r="K534" s="176"/>
    </row>
    <row r="535" spans="2:11" s="225" customFormat="1" ht="32.25" customHeight="1" x14ac:dyDescent="0.25">
      <c r="B535" s="176" t="s">
        <v>206</v>
      </c>
      <c r="C535" s="176" t="s">
        <v>1385</v>
      </c>
      <c r="D535" s="176" t="s">
        <v>1453</v>
      </c>
      <c r="E535" s="192" t="s">
        <v>1550</v>
      </c>
      <c r="F535" s="192" t="s">
        <v>1551</v>
      </c>
      <c r="G535" s="192" t="s">
        <v>1407</v>
      </c>
      <c r="H535" s="192" t="s">
        <v>1552</v>
      </c>
      <c r="I535" s="176" t="s">
        <v>1557</v>
      </c>
      <c r="J535" s="177">
        <v>562440.99</v>
      </c>
      <c r="K535" s="176"/>
    </row>
    <row r="536" spans="2:11" s="225" customFormat="1" ht="32.25" customHeight="1" x14ac:dyDescent="0.25">
      <c r="B536" s="176" t="s">
        <v>206</v>
      </c>
      <c r="C536" s="176" t="s">
        <v>1385</v>
      </c>
      <c r="D536" s="176" t="s">
        <v>1511</v>
      </c>
      <c r="E536" s="192" t="s">
        <v>1550</v>
      </c>
      <c r="F536" s="192" t="s">
        <v>1551</v>
      </c>
      <c r="G536" s="192" t="s">
        <v>1407</v>
      </c>
      <c r="H536" s="192" t="s">
        <v>1552</v>
      </c>
      <c r="I536" s="176" t="s">
        <v>1557</v>
      </c>
      <c r="J536" s="177">
        <v>45511.58</v>
      </c>
      <c r="K536" s="176"/>
    </row>
    <row r="537" spans="2:11" s="225" customFormat="1" ht="32.25" customHeight="1" x14ac:dyDescent="0.25">
      <c r="B537" s="176"/>
      <c r="C537" s="176" t="s">
        <v>1385</v>
      </c>
      <c r="D537" s="176" t="s">
        <v>1449</v>
      </c>
      <c r="E537" s="192" t="s">
        <v>1550</v>
      </c>
      <c r="F537" s="192" t="s">
        <v>1551</v>
      </c>
      <c r="G537" s="192" t="s">
        <v>1402</v>
      </c>
      <c r="H537" s="192" t="s">
        <v>1552</v>
      </c>
      <c r="I537" s="176" t="s">
        <v>1636</v>
      </c>
      <c r="J537" s="177">
        <v>17589.12</v>
      </c>
      <c r="K537" s="176"/>
    </row>
    <row r="538" spans="2:11" s="225" customFormat="1" ht="32.25" customHeight="1" x14ac:dyDescent="0.25">
      <c r="B538" s="176"/>
      <c r="C538" s="176" t="s">
        <v>1385</v>
      </c>
      <c r="D538" s="176" t="s">
        <v>1452</v>
      </c>
      <c r="E538" s="192" t="s">
        <v>1550</v>
      </c>
      <c r="F538" s="192" t="s">
        <v>1551</v>
      </c>
      <c r="G538" s="192" t="s">
        <v>1407</v>
      </c>
      <c r="H538" s="192" t="s">
        <v>1552</v>
      </c>
      <c r="I538" s="176" t="s">
        <v>1638</v>
      </c>
      <c r="J538" s="177">
        <v>-2194.5300000000002</v>
      </c>
      <c r="K538" s="176"/>
    </row>
    <row r="539" spans="2:11" s="225" customFormat="1" ht="32.25" customHeight="1" x14ac:dyDescent="0.25">
      <c r="B539" s="176" t="s">
        <v>972</v>
      </c>
      <c r="C539" s="176" t="s">
        <v>1332</v>
      </c>
      <c r="D539" s="176" t="s">
        <v>1397</v>
      </c>
      <c r="E539" s="192" t="s">
        <v>1550</v>
      </c>
      <c r="F539" s="192" t="s">
        <v>1551</v>
      </c>
      <c r="G539" s="192" t="s">
        <v>1400</v>
      </c>
      <c r="H539" s="192" t="s">
        <v>1552</v>
      </c>
      <c r="I539" s="176" t="s">
        <v>1554</v>
      </c>
      <c r="J539" s="177">
        <v>27675.8</v>
      </c>
      <c r="K539" s="176"/>
    </row>
    <row r="540" spans="2:11" s="225" customFormat="1" ht="32.25" customHeight="1" x14ac:dyDescent="0.25">
      <c r="B540" s="176" t="s">
        <v>196</v>
      </c>
      <c r="C540" s="176" t="s">
        <v>1332</v>
      </c>
      <c r="D540" s="176" t="s">
        <v>1401</v>
      </c>
      <c r="E540" s="192" t="s">
        <v>1550</v>
      </c>
      <c r="F540" s="192" t="s">
        <v>1551</v>
      </c>
      <c r="G540" s="192" t="s">
        <v>1402</v>
      </c>
      <c r="H540" s="192" t="s">
        <v>1552</v>
      </c>
      <c r="I540" s="176" t="s">
        <v>1554</v>
      </c>
      <c r="J540" s="177">
        <v>24038427.829999998</v>
      </c>
      <c r="K540" s="176"/>
    </row>
    <row r="541" spans="2:11" s="225" customFormat="1" ht="32.25" customHeight="1" x14ac:dyDescent="0.25">
      <c r="B541" s="176" t="s">
        <v>196</v>
      </c>
      <c r="C541" s="176" t="s">
        <v>1332</v>
      </c>
      <c r="D541" s="176" t="s">
        <v>1449</v>
      </c>
      <c r="E541" s="192" t="s">
        <v>1550</v>
      </c>
      <c r="F541" s="192" t="s">
        <v>1551</v>
      </c>
      <c r="G541" s="192" t="s">
        <v>1402</v>
      </c>
      <c r="H541" s="192" t="s">
        <v>1552</v>
      </c>
      <c r="I541" s="176" t="s">
        <v>1554</v>
      </c>
      <c r="J541" s="177">
        <v>293013348.01999998</v>
      </c>
      <c r="K541" s="176"/>
    </row>
    <row r="542" spans="2:11" s="225" customFormat="1" ht="32.25" customHeight="1" x14ac:dyDescent="0.25">
      <c r="B542" s="176" t="s">
        <v>196</v>
      </c>
      <c r="C542" s="176" t="s">
        <v>1332</v>
      </c>
      <c r="D542" s="176" t="s">
        <v>1416</v>
      </c>
      <c r="E542" s="192" t="s">
        <v>1550</v>
      </c>
      <c r="F542" s="192" t="s">
        <v>1551</v>
      </c>
      <c r="G542" s="192" t="s">
        <v>1402</v>
      </c>
      <c r="H542" s="192" t="s">
        <v>1552</v>
      </c>
      <c r="I542" s="176" t="s">
        <v>1554</v>
      </c>
      <c r="J542" s="177">
        <v>1613354.16</v>
      </c>
      <c r="K542" s="176"/>
    </row>
    <row r="543" spans="2:11" s="225" customFormat="1" ht="32.25" customHeight="1" x14ac:dyDescent="0.25">
      <c r="B543" s="176" t="s">
        <v>967</v>
      </c>
      <c r="C543" s="176" t="s">
        <v>1332</v>
      </c>
      <c r="D543" s="176" t="s">
        <v>1397</v>
      </c>
      <c r="E543" s="192" t="s">
        <v>1555</v>
      </c>
      <c r="F543" s="192" t="s">
        <v>1551</v>
      </c>
      <c r="G543" s="192" t="s">
        <v>1400</v>
      </c>
      <c r="H543" s="192" t="s">
        <v>1552</v>
      </c>
      <c r="I543" s="176" t="s">
        <v>1554</v>
      </c>
      <c r="J543" s="177">
        <v>3242934.12</v>
      </c>
      <c r="K543" s="176"/>
    </row>
    <row r="544" spans="2:11" s="225" customFormat="1" ht="32.25" customHeight="1" x14ac:dyDescent="0.25">
      <c r="B544" s="176" t="s">
        <v>971</v>
      </c>
      <c r="C544" s="176" t="s">
        <v>1332</v>
      </c>
      <c r="D544" s="176" t="s">
        <v>1397</v>
      </c>
      <c r="E544" s="192" t="s">
        <v>1556</v>
      </c>
      <c r="F544" s="192" t="s">
        <v>1551</v>
      </c>
      <c r="G544" s="192" t="s">
        <v>1400</v>
      </c>
      <c r="H544" s="192" t="s">
        <v>1552</v>
      </c>
      <c r="I544" s="176" t="s">
        <v>1554</v>
      </c>
      <c r="J544" s="177">
        <v>1426.52</v>
      </c>
      <c r="K544" s="176"/>
    </row>
    <row r="545" spans="2:11" s="225" customFormat="1" ht="32.25" customHeight="1" x14ac:dyDescent="0.25">
      <c r="B545" s="176" t="s">
        <v>40</v>
      </c>
      <c r="C545" s="176" t="s">
        <v>1332</v>
      </c>
      <c r="D545" s="176" t="s">
        <v>1397</v>
      </c>
      <c r="E545" s="192" t="s">
        <v>1550</v>
      </c>
      <c r="F545" s="192" t="s">
        <v>1551</v>
      </c>
      <c r="G545" s="192" t="s">
        <v>1400</v>
      </c>
      <c r="H545" s="192" t="s">
        <v>1552</v>
      </c>
      <c r="I545" s="176" t="s">
        <v>1560</v>
      </c>
      <c r="J545" s="177">
        <v>484.46</v>
      </c>
      <c r="K545" s="176"/>
    </row>
    <row r="546" spans="2:11" s="225" customFormat="1" ht="32.25" customHeight="1" x14ac:dyDescent="0.25">
      <c r="B546" s="176" t="s">
        <v>206</v>
      </c>
      <c r="C546" s="176" t="s">
        <v>1332</v>
      </c>
      <c r="D546" s="176" t="s">
        <v>1501</v>
      </c>
      <c r="E546" s="192" t="s">
        <v>1550</v>
      </c>
      <c r="F546" s="192" t="s">
        <v>1551</v>
      </c>
      <c r="G546" s="192" t="s">
        <v>1407</v>
      </c>
      <c r="H546" s="192" t="s">
        <v>1552</v>
      </c>
      <c r="I546" s="176" t="s">
        <v>1557</v>
      </c>
      <c r="J546" s="177">
        <v>993052</v>
      </c>
      <c r="K546" s="176"/>
    </row>
    <row r="547" spans="2:11" s="225" customFormat="1" ht="32.25" customHeight="1" x14ac:dyDescent="0.25">
      <c r="B547" s="176" t="s">
        <v>206</v>
      </c>
      <c r="C547" s="176" t="s">
        <v>1332</v>
      </c>
      <c r="D547" s="176" t="s">
        <v>1452</v>
      </c>
      <c r="E547" s="192" t="s">
        <v>1550</v>
      </c>
      <c r="F547" s="192" t="s">
        <v>1551</v>
      </c>
      <c r="G547" s="192" t="s">
        <v>1407</v>
      </c>
      <c r="H547" s="192" t="s">
        <v>1552</v>
      </c>
      <c r="I547" s="176" t="s">
        <v>1557</v>
      </c>
      <c r="J547" s="177">
        <v>12462559.970000001</v>
      </c>
      <c r="K547" s="176"/>
    </row>
    <row r="548" spans="2:11" s="225" customFormat="1" ht="32.25" customHeight="1" x14ac:dyDescent="0.25">
      <c r="B548" s="176" t="s">
        <v>206</v>
      </c>
      <c r="C548" s="176" t="s">
        <v>1332</v>
      </c>
      <c r="D548" s="176" t="s">
        <v>1453</v>
      </c>
      <c r="E548" s="192" t="s">
        <v>1550</v>
      </c>
      <c r="F548" s="192" t="s">
        <v>1551</v>
      </c>
      <c r="G548" s="192" t="s">
        <v>1407</v>
      </c>
      <c r="H548" s="192" t="s">
        <v>1552</v>
      </c>
      <c r="I548" s="176" t="s">
        <v>1557</v>
      </c>
      <c r="J548" s="177">
        <v>564730.49</v>
      </c>
      <c r="K548" s="176"/>
    </row>
    <row r="549" spans="2:11" s="225" customFormat="1" ht="32.25" customHeight="1" x14ac:dyDescent="0.25">
      <c r="B549" s="176" t="s">
        <v>206</v>
      </c>
      <c r="C549" s="176" t="s">
        <v>1332</v>
      </c>
      <c r="D549" s="176" t="s">
        <v>1459</v>
      </c>
      <c r="E549" s="192" t="s">
        <v>1550</v>
      </c>
      <c r="F549" s="192" t="s">
        <v>1551</v>
      </c>
      <c r="G549" s="192" t="s">
        <v>1407</v>
      </c>
      <c r="H549" s="192" t="s">
        <v>1552</v>
      </c>
      <c r="I549" s="176" t="s">
        <v>1557</v>
      </c>
      <c r="J549" s="177">
        <v>274000</v>
      </c>
      <c r="K549" s="176"/>
    </row>
    <row r="550" spans="2:11" s="225" customFormat="1" ht="32.25" customHeight="1" x14ac:dyDescent="0.25">
      <c r="B550" s="176" t="s">
        <v>206</v>
      </c>
      <c r="C550" s="176" t="s">
        <v>1332</v>
      </c>
      <c r="D550" s="176" t="s">
        <v>1439</v>
      </c>
      <c r="E550" s="192" t="s">
        <v>1550</v>
      </c>
      <c r="F550" s="192" t="s">
        <v>1551</v>
      </c>
      <c r="G550" s="192" t="s">
        <v>1407</v>
      </c>
      <c r="H550" s="192" t="s">
        <v>1552</v>
      </c>
      <c r="I550" s="176" t="s">
        <v>1557</v>
      </c>
      <c r="J550" s="177">
        <v>31824</v>
      </c>
      <c r="K550" s="176"/>
    </row>
    <row r="551" spans="2:11" s="225" customFormat="1" ht="32.25" customHeight="1" x14ac:dyDescent="0.25">
      <c r="B551" s="176" t="s">
        <v>206</v>
      </c>
      <c r="C551" s="176" t="s">
        <v>1332</v>
      </c>
      <c r="D551" s="176" t="s">
        <v>1511</v>
      </c>
      <c r="E551" s="192" t="s">
        <v>1550</v>
      </c>
      <c r="F551" s="192" t="s">
        <v>1551</v>
      </c>
      <c r="G551" s="192" t="s">
        <v>1407</v>
      </c>
      <c r="H551" s="192" t="s">
        <v>1552</v>
      </c>
      <c r="I551" s="176" t="s">
        <v>1557</v>
      </c>
      <c r="J551" s="177">
        <v>46409.11</v>
      </c>
      <c r="K551" s="176"/>
    </row>
    <row r="552" spans="2:11" s="225" customFormat="1" ht="32.25" customHeight="1" x14ac:dyDescent="0.25">
      <c r="B552" s="176" t="s">
        <v>281</v>
      </c>
      <c r="C552" s="176" t="s">
        <v>1332</v>
      </c>
      <c r="D552" s="176" t="s">
        <v>1397</v>
      </c>
      <c r="E552" s="192" t="s">
        <v>1550</v>
      </c>
      <c r="F552" s="192" t="s">
        <v>1551</v>
      </c>
      <c r="G552" s="192" t="s">
        <v>1400</v>
      </c>
      <c r="H552" s="192" t="s">
        <v>1552</v>
      </c>
      <c r="I552" s="176" t="s">
        <v>1559</v>
      </c>
      <c r="J552" s="177">
        <v>4202.8</v>
      </c>
      <c r="K552" s="176"/>
    </row>
    <row r="553" spans="2:11" s="225" customFormat="1" ht="32.25" customHeight="1" x14ac:dyDescent="0.25">
      <c r="B553" s="176"/>
      <c r="C553" s="176" t="s">
        <v>1332</v>
      </c>
      <c r="D553" s="176" t="s">
        <v>1449</v>
      </c>
      <c r="E553" s="192" t="s">
        <v>1550</v>
      </c>
      <c r="F553" s="192" t="s">
        <v>1551</v>
      </c>
      <c r="G553" s="192" t="s">
        <v>1402</v>
      </c>
      <c r="H553" s="192" t="s">
        <v>1552</v>
      </c>
      <c r="I553" s="176" t="s">
        <v>1636</v>
      </c>
      <c r="J553" s="177">
        <v>41090.43</v>
      </c>
      <c r="K553" s="176"/>
    </row>
    <row r="554" spans="2:11" s="225" customFormat="1" ht="32.25" customHeight="1" x14ac:dyDescent="0.25">
      <c r="B554" s="176" t="s">
        <v>974</v>
      </c>
      <c r="C554" s="176" t="s">
        <v>1333</v>
      </c>
      <c r="D554" s="176" t="s">
        <v>1397</v>
      </c>
      <c r="E554" s="192" t="s">
        <v>1550</v>
      </c>
      <c r="F554" s="192" t="s">
        <v>1551</v>
      </c>
      <c r="G554" s="192" t="s">
        <v>1400</v>
      </c>
      <c r="H554" s="192" t="s">
        <v>1552</v>
      </c>
      <c r="I554" s="176" t="s">
        <v>1553</v>
      </c>
      <c r="J554" s="177">
        <v>108281.26</v>
      </c>
      <c r="K554" s="176"/>
    </row>
    <row r="555" spans="2:11" s="225" customFormat="1" ht="32.25" customHeight="1" x14ac:dyDescent="0.25">
      <c r="B555" s="176" t="s">
        <v>196</v>
      </c>
      <c r="C555" s="176" t="s">
        <v>1333</v>
      </c>
      <c r="D555" s="176" t="s">
        <v>1401</v>
      </c>
      <c r="E555" s="192" t="s">
        <v>1550</v>
      </c>
      <c r="F555" s="192" t="s">
        <v>1551</v>
      </c>
      <c r="G555" s="192" t="s">
        <v>1402</v>
      </c>
      <c r="H555" s="192" t="s">
        <v>1552</v>
      </c>
      <c r="I555" s="176" t="s">
        <v>1554</v>
      </c>
      <c r="J555" s="177">
        <v>9489628.5700000003</v>
      </c>
      <c r="K555" s="176"/>
    </row>
    <row r="556" spans="2:11" s="225" customFormat="1" ht="32.25" customHeight="1" x14ac:dyDescent="0.25">
      <c r="B556" s="176" t="s">
        <v>196</v>
      </c>
      <c r="C556" s="176" t="s">
        <v>1333</v>
      </c>
      <c r="D556" s="176" t="s">
        <v>1449</v>
      </c>
      <c r="E556" s="192" t="s">
        <v>1550</v>
      </c>
      <c r="F556" s="192" t="s">
        <v>1551</v>
      </c>
      <c r="G556" s="192" t="s">
        <v>1402</v>
      </c>
      <c r="H556" s="192" t="s">
        <v>1552</v>
      </c>
      <c r="I556" s="176" t="s">
        <v>1554</v>
      </c>
      <c r="J556" s="177">
        <v>176327922.91999999</v>
      </c>
      <c r="K556" s="176"/>
    </row>
    <row r="557" spans="2:11" s="225" customFormat="1" ht="32.25" customHeight="1" x14ac:dyDescent="0.25">
      <c r="B557" s="176" t="s">
        <v>196</v>
      </c>
      <c r="C557" s="176" t="s">
        <v>1333</v>
      </c>
      <c r="D557" s="176" t="s">
        <v>1416</v>
      </c>
      <c r="E557" s="192" t="s">
        <v>1550</v>
      </c>
      <c r="F557" s="192" t="s">
        <v>1551</v>
      </c>
      <c r="G557" s="192" t="s">
        <v>1402</v>
      </c>
      <c r="H557" s="192" t="s">
        <v>1552</v>
      </c>
      <c r="I557" s="176" t="s">
        <v>1554</v>
      </c>
      <c r="J557" s="177">
        <v>604696.75</v>
      </c>
      <c r="K557" s="176"/>
    </row>
    <row r="558" spans="2:11" s="225" customFormat="1" ht="32.25" customHeight="1" x14ac:dyDescent="0.25">
      <c r="B558" s="176" t="s">
        <v>967</v>
      </c>
      <c r="C558" s="176" t="s">
        <v>1333</v>
      </c>
      <c r="D558" s="176" t="s">
        <v>1397</v>
      </c>
      <c r="E558" s="192" t="s">
        <v>1555</v>
      </c>
      <c r="F558" s="192" t="s">
        <v>1551</v>
      </c>
      <c r="G558" s="192" t="s">
        <v>1400</v>
      </c>
      <c r="H558" s="192" t="s">
        <v>1552</v>
      </c>
      <c r="I558" s="176" t="s">
        <v>1554</v>
      </c>
      <c r="J558" s="177">
        <v>3600451.83</v>
      </c>
      <c r="K558" s="176"/>
    </row>
    <row r="559" spans="2:11" s="225" customFormat="1" ht="32.25" customHeight="1" x14ac:dyDescent="0.25">
      <c r="B559" s="176" t="s">
        <v>971</v>
      </c>
      <c r="C559" s="176" t="s">
        <v>1333</v>
      </c>
      <c r="D559" s="176" t="s">
        <v>1397</v>
      </c>
      <c r="E559" s="192" t="s">
        <v>1556</v>
      </c>
      <c r="F559" s="192" t="s">
        <v>1551</v>
      </c>
      <c r="G559" s="192" t="s">
        <v>1400</v>
      </c>
      <c r="H559" s="192" t="s">
        <v>1552</v>
      </c>
      <c r="I559" s="176" t="s">
        <v>1554</v>
      </c>
      <c r="J559" s="177">
        <v>25355.57</v>
      </c>
      <c r="K559" s="176"/>
    </row>
    <row r="560" spans="2:11" s="225" customFormat="1" ht="32.25" customHeight="1" x14ac:dyDescent="0.25">
      <c r="B560" s="176" t="s">
        <v>40</v>
      </c>
      <c r="C560" s="176" t="s">
        <v>1333</v>
      </c>
      <c r="D560" s="176" t="s">
        <v>1397</v>
      </c>
      <c r="E560" s="192" t="s">
        <v>1550</v>
      </c>
      <c r="F560" s="192" t="s">
        <v>1551</v>
      </c>
      <c r="G560" s="192" t="s">
        <v>1400</v>
      </c>
      <c r="H560" s="192" t="s">
        <v>1552</v>
      </c>
      <c r="I560" s="176" t="s">
        <v>1560</v>
      </c>
      <c r="J560" s="177">
        <v>7812.27</v>
      </c>
      <c r="K560" s="176"/>
    </row>
    <row r="561" spans="2:11" s="225" customFormat="1" ht="32.25" customHeight="1" x14ac:dyDescent="0.25">
      <c r="B561" s="176" t="s">
        <v>206</v>
      </c>
      <c r="C561" s="176" t="s">
        <v>1333</v>
      </c>
      <c r="D561" s="176" t="s">
        <v>1452</v>
      </c>
      <c r="E561" s="192" t="s">
        <v>1550</v>
      </c>
      <c r="F561" s="192" t="s">
        <v>1551</v>
      </c>
      <c r="G561" s="192" t="s">
        <v>1407</v>
      </c>
      <c r="H561" s="192" t="s">
        <v>1552</v>
      </c>
      <c r="I561" s="176" t="s">
        <v>1557</v>
      </c>
      <c r="J561" s="177">
        <v>6901501.3200000003</v>
      </c>
      <c r="K561" s="176"/>
    </row>
    <row r="562" spans="2:11" s="225" customFormat="1" ht="32.25" customHeight="1" x14ac:dyDescent="0.25">
      <c r="B562" s="176" t="s">
        <v>206</v>
      </c>
      <c r="C562" s="176" t="s">
        <v>1333</v>
      </c>
      <c r="D562" s="176" t="s">
        <v>1513</v>
      </c>
      <c r="E562" s="192" t="s">
        <v>1550</v>
      </c>
      <c r="F562" s="192" t="s">
        <v>1551</v>
      </c>
      <c r="G562" s="192" t="s">
        <v>1407</v>
      </c>
      <c r="H562" s="192" t="s">
        <v>1552</v>
      </c>
      <c r="I562" s="176" t="s">
        <v>1557</v>
      </c>
      <c r="J562" s="177">
        <v>197155.8</v>
      </c>
      <c r="K562" s="176"/>
    </row>
    <row r="563" spans="2:11" s="225" customFormat="1" ht="32.25" customHeight="1" x14ac:dyDescent="0.25">
      <c r="B563" s="176" t="s">
        <v>206</v>
      </c>
      <c r="C563" s="176" t="s">
        <v>1333</v>
      </c>
      <c r="D563" s="176" t="s">
        <v>1453</v>
      </c>
      <c r="E563" s="192" t="s">
        <v>1550</v>
      </c>
      <c r="F563" s="192" t="s">
        <v>1551</v>
      </c>
      <c r="G563" s="192" t="s">
        <v>1407</v>
      </c>
      <c r="H563" s="192" t="s">
        <v>1552</v>
      </c>
      <c r="I563" s="176" t="s">
        <v>1557</v>
      </c>
      <c r="J563" s="177">
        <v>573660.5</v>
      </c>
      <c r="K563" s="176"/>
    </row>
    <row r="564" spans="2:11" s="225" customFormat="1" ht="32.25" customHeight="1" x14ac:dyDescent="0.25">
      <c r="B564" s="176" t="s">
        <v>206</v>
      </c>
      <c r="C564" s="176" t="s">
        <v>1333</v>
      </c>
      <c r="D564" s="176" t="s">
        <v>1459</v>
      </c>
      <c r="E564" s="192" t="s">
        <v>1550</v>
      </c>
      <c r="F564" s="192" t="s">
        <v>1551</v>
      </c>
      <c r="G564" s="192" t="s">
        <v>1407</v>
      </c>
      <c r="H564" s="192" t="s">
        <v>1552</v>
      </c>
      <c r="I564" s="176" t="s">
        <v>1557</v>
      </c>
      <c r="J564" s="177">
        <v>269030</v>
      </c>
      <c r="K564" s="176"/>
    </row>
    <row r="565" spans="2:11" s="225" customFormat="1" ht="32.25" customHeight="1" x14ac:dyDescent="0.25">
      <c r="B565" s="176" t="s">
        <v>206</v>
      </c>
      <c r="C565" s="176" t="s">
        <v>1333</v>
      </c>
      <c r="D565" s="176" t="s">
        <v>1511</v>
      </c>
      <c r="E565" s="192" t="s">
        <v>1550</v>
      </c>
      <c r="F565" s="192" t="s">
        <v>1551</v>
      </c>
      <c r="G565" s="192" t="s">
        <v>1407</v>
      </c>
      <c r="H565" s="192" t="s">
        <v>1552</v>
      </c>
      <c r="I565" s="176" t="s">
        <v>1557</v>
      </c>
      <c r="J565" s="177">
        <v>51638.37</v>
      </c>
      <c r="K565" s="176"/>
    </row>
    <row r="566" spans="2:11" s="225" customFormat="1" ht="32.25" customHeight="1" x14ac:dyDescent="0.25">
      <c r="B566" s="176" t="s">
        <v>281</v>
      </c>
      <c r="C566" s="176" t="s">
        <v>1333</v>
      </c>
      <c r="D566" s="176" t="s">
        <v>1397</v>
      </c>
      <c r="E566" s="192" t="s">
        <v>1550</v>
      </c>
      <c r="F566" s="192" t="s">
        <v>1551</v>
      </c>
      <c r="G566" s="192" t="s">
        <v>1400</v>
      </c>
      <c r="H566" s="192" t="s">
        <v>1552</v>
      </c>
      <c r="I566" s="176" t="s">
        <v>1559</v>
      </c>
      <c r="J566" s="177">
        <v>9600</v>
      </c>
      <c r="K566" s="176"/>
    </row>
    <row r="567" spans="2:11" s="225" customFormat="1" ht="32.25" customHeight="1" x14ac:dyDescent="0.25">
      <c r="B567" s="176"/>
      <c r="C567" s="176" t="s">
        <v>1333</v>
      </c>
      <c r="D567" s="176" t="s">
        <v>1449</v>
      </c>
      <c r="E567" s="192" t="s">
        <v>1550</v>
      </c>
      <c r="F567" s="192" t="s">
        <v>1551</v>
      </c>
      <c r="G567" s="192" t="s">
        <v>1402</v>
      </c>
      <c r="H567" s="192" t="s">
        <v>1552</v>
      </c>
      <c r="I567" s="176" t="s">
        <v>1636</v>
      </c>
      <c r="J567" s="177">
        <v>6946.76</v>
      </c>
      <c r="K567" s="176"/>
    </row>
    <row r="568" spans="2:11" s="225" customFormat="1" ht="32.25" customHeight="1" x14ac:dyDescent="0.25">
      <c r="B568" s="176"/>
      <c r="C568" s="176" t="s">
        <v>1333</v>
      </c>
      <c r="D568" s="176" t="s">
        <v>1452</v>
      </c>
      <c r="E568" s="192" t="s">
        <v>1550</v>
      </c>
      <c r="F568" s="192" t="s">
        <v>1551</v>
      </c>
      <c r="G568" s="192" t="s">
        <v>1407</v>
      </c>
      <c r="H568" s="192" t="s">
        <v>1552</v>
      </c>
      <c r="I568" s="176" t="s">
        <v>1636</v>
      </c>
      <c r="J568" s="177">
        <v>330.76</v>
      </c>
      <c r="K568" s="176"/>
    </row>
    <row r="569" spans="2:11" s="225" customFormat="1" ht="32.25" customHeight="1" x14ac:dyDescent="0.25">
      <c r="B569" s="176"/>
      <c r="C569" s="176" t="s">
        <v>1333</v>
      </c>
      <c r="D569" s="176" t="s">
        <v>1452</v>
      </c>
      <c r="E569" s="192" t="s">
        <v>1550</v>
      </c>
      <c r="F569" s="192" t="s">
        <v>1551</v>
      </c>
      <c r="G569" s="192" t="s">
        <v>1407</v>
      </c>
      <c r="H569" s="192" t="s">
        <v>1552</v>
      </c>
      <c r="I569" s="176" t="s">
        <v>1638</v>
      </c>
      <c r="J569" s="177">
        <v>-330.76</v>
      </c>
      <c r="K569" s="176"/>
    </row>
    <row r="570" spans="2:11" s="225" customFormat="1" ht="32.25" customHeight="1" x14ac:dyDescent="0.25">
      <c r="B570" s="176" t="s">
        <v>196</v>
      </c>
      <c r="C570" s="176" t="s">
        <v>1334</v>
      </c>
      <c r="D570" s="176" t="s">
        <v>1401</v>
      </c>
      <c r="E570" s="192" t="s">
        <v>1550</v>
      </c>
      <c r="F570" s="192" t="s">
        <v>1551</v>
      </c>
      <c r="G570" s="192" t="s">
        <v>1402</v>
      </c>
      <c r="H570" s="192" t="s">
        <v>1552</v>
      </c>
      <c r="I570" s="176" t="s">
        <v>1554</v>
      </c>
      <c r="J570" s="177">
        <v>13816556.710000001</v>
      </c>
      <c r="K570" s="176"/>
    </row>
    <row r="571" spans="2:11" s="225" customFormat="1" ht="32.25" customHeight="1" x14ac:dyDescent="0.25">
      <c r="B571" s="176" t="s">
        <v>196</v>
      </c>
      <c r="C571" s="176" t="s">
        <v>1334</v>
      </c>
      <c r="D571" s="176" t="s">
        <v>1449</v>
      </c>
      <c r="E571" s="192" t="s">
        <v>1550</v>
      </c>
      <c r="F571" s="192" t="s">
        <v>1551</v>
      </c>
      <c r="G571" s="192" t="s">
        <v>1402</v>
      </c>
      <c r="H571" s="192" t="s">
        <v>1552</v>
      </c>
      <c r="I571" s="176" t="s">
        <v>1554</v>
      </c>
      <c r="J571" s="177">
        <v>160616629.97999999</v>
      </c>
      <c r="K571" s="176"/>
    </row>
    <row r="572" spans="2:11" s="225" customFormat="1" ht="32.25" customHeight="1" x14ac:dyDescent="0.25">
      <c r="B572" s="176" t="s">
        <v>196</v>
      </c>
      <c r="C572" s="176" t="s">
        <v>1334</v>
      </c>
      <c r="D572" s="176" t="s">
        <v>1416</v>
      </c>
      <c r="E572" s="192" t="s">
        <v>1550</v>
      </c>
      <c r="F572" s="192" t="s">
        <v>1551</v>
      </c>
      <c r="G572" s="192" t="s">
        <v>1402</v>
      </c>
      <c r="H572" s="192" t="s">
        <v>1552</v>
      </c>
      <c r="I572" s="176" t="s">
        <v>1554</v>
      </c>
      <c r="J572" s="177">
        <v>1165015.8999999999</v>
      </c>
      <c r="K572" s="176"/>
    </row>
    <row r="573" spans="2:11" s="225" customFormat="1" ht="32.25" customHeight="1" x14ac:dyDescent="0.25">
      <c r="B573" s="176" t="s">
        <v>967</v>
      </c>
      <c r="C573" s="176" t="s">
        <v>1334</v>
      </c>
      <c r="D573" s="176" t="s">
        <v>1397</v>
      </c>
      <c r="E573" s="192" t="s">
        <v>1555</v>
      </c>
      <c r="F573" s="192" t="s">
        <v>1551</v>
      </c>
      <c r="G573" s="192" t="s">
        <v>1400</v>
      </c>
      <c r="H573" s="192" t="s">
        <v>1552</v>
      </c>
      <c r="I573" s="176" t="s">
        <v>1554</v>
      </c>
      <c r="J573" s="177">
        <v>2943124.11</v>
      </c>
      <c r="K573" s="176"/>
    </row>
    <row r="574" spans="2:11" s="225" customFormat="1" ht="32.25" customHeight="1" x14ac:dyDescent="0.25">
      <c r="B574" s="176" t="s">
        <v>971</v>
      </c>
      <c r="C574" s="176" t="s">
        <v>1334</v>
      </c>
      <c r="D574" s="176" t="s">
        <v>1397</v>
      </c>
      <c r="E574" s="192" t="s">
        <v>1556</v>
      </c>
      <c r="F574" s="192" t="s">
        <v>1551</v>
      </c>
      <c r="G574" s="192" t="s">
        <v>1400</v>
      </c>
      <c r="H574" s="192" t="s">
        <v>1552</v>
      </c>
      <c r="I574" s="176" t="s">
        <v>1554</v>
      </c>
      <c r="J574" s="177">
        <v>92598.64</v>
      </c>
      <c r="K574" s="176"/>
    </row>
    <row r="575" spans="2:11" s="225" customFormat="1" ht="32.25" customHeight="1" x14ac:dyDescent="0.25">
      <c r="B575" s="176" t="s">
        <v>40</v>
      </c>
      <c r="C575" s="176" t="s">
        <v>1334</v>
      </c>
      <c r="D575" s="176" t="s">
        <v>1397</v>
      </c>
      <c r="E575" s="192" t="s">
        <v>1550</v>
      </c>
      <c r="F575" s="192" t="s">
        <v>1551</v>
      </c>
      <c r="G575" s="192" t="s">
        <v>1400</v>
      </c>
      <c r="H575" s="192" t="s">
        <v>1552</v>
      </c>
      <c r="I575" s="176" t="s">
        <v>1560</v>
      </c>
      <c r="J575" s="177">
        <v>6942.19</v>
      </c>
      <c r="K575" s="176"/>
    </row>
    <row r="576" spans="2:11" s="225" customFormat="1" ht="32.25" customHeight="1" x14ac:dyDescent="0.25">
      <c r="B576" s="176" t="s">
        <v>964</v>
      </c>
      <c r="C576" s="176" t="s">
        <v>1334</v>
      </c>
      <c r="D576" s="176" t="s">
        <v>1397</v>
      </c>
      <c r="E576" s="192" t="s">
        <v>1550</v>
      </c>
      <c r="F576" s="192" t="s">
        <v>1551</v>
      </c>
      <c r="G576" s="192" t="s">
        <v>1400</v>
      </c>
      <c r="H576" s="192" t="s">
        <v>1552</v>
      </c>
      <c r="I576" s="176" t="s">
        <v>1557</v>
      </c>
      <c r="J576" s="177">
        <v>200000</v>
      </c>
      <c r="K576" s="176"/>
    </row>
    <row r="577" spans="2:11" s="225" customFormat="1" ht="32.25" customHeight="1" x14ac:dyDescent="0.25">
      <c r="B577" s="176" t="s">
        <v>206</v>
      </c>
      <c r="C577" s="176" t="s">
        <v>1334</v>
      </c>
      <c r="D577" s="176" t="s">
        <v>1458</v>
      </c>
      <c r="E577" s="192" t="s">
        <v>1550</v>
      </c>
      <c r="F577" s="192" t="s">
        <v>1551</v>
      </c>
      <c r="G577" s="192" t="s">
        <v>1407</v>
      </c>
      <c r="H577" s="192" t="s">
        <v>1552</v>
      </c>
      <c r="I577" s="176" t="s">
        <v>1557</v>
      </c>
      <c r="J577" s="177">
        <v>103719</v>
      </c>
      <c r="K577" s="176"/>
    </row>
    <row r="578" spans="2:11" s="225" customFormat="1" ht="32.25" customHeight="1" x14ac:dyDescent="0.25">
      <c r="B578" s="176" t="s">
        <v>206</v>
      </c>
      <c r="C578" s="176" t="s">
        <v>1334</v>
      </c>
      <c r="D578" s="176" t="s">
        <v>1501</v>
      </c>
      <c r="E578" s="192" t="s">
        <v>1550</v>
      </c>
      <c r="F578" s="192" t="s">
        <v>1551</v>
      </c>
      <c r="G578" s="192" t="s">
        <v>1407</v>
      </c>
      <c r="H578" s="192" t="s">
        <v>1552</v>
      </c>
      <c r="I578" s="176" t="s">
        <v>1557</v>
      </c>
      <c r="J578" s="177">
        <v>503000</v>
      </c>
      <c r="K578" s="176"/>
    </row>
    <row r="579" spans="2:11" s="225" customFormat="1" ht="32.25" customHeight="1" x14ac:dyDescent="0.25">
      <c r="B579" s="176" t="s">
        <v>206</v>
      </c>
      <c r="C579" s="176" t="s">
        <v>1334</v>
      </c>
      <c r="D579" s="176" t="s">
        <v>1452</v>
      </c>
      <c r="E579" s="192" t="s">
        <v>1550</v>
      </c>
      <c r="F579" s="192" t="s">
        <v>1551</v>
      </c>
      <c r="G579" s="192" t="s">
        <v>1407</v>
      </c>
      <c r="H579" s="192" t="s">
        <v>1552</v>
      </c>
      <c r="I579" s="176" t="s">
        <v>1557</v>
      </c>
      <c r="J579" s="177">
        <v>6704972.4000000004</v>
      </c>
      <c r="K579" s="176"/>
    </row>
    <row r="580" spans="2:11" s="225" customFormat="1" ht="32.25" customHeight="1" x14ac:dyDescent="0.25">
      <c r="B580" s="176" t="s">
        <v>206</v>
      </c>
      <c r="C580" s="176" t="s">
        <v>1334</v>
      </c>
      <c r="D580" s="176" t="s">
        <v>1513</v>
      </c>
      <c r="E580" s="192" t="s">
        <v>1550</v>
      </c>
      <c r="F580" s="192" t="s">
        <v>1551</v>
      </c>
      <c r="G580" s="192" t="s">
        <v>1407</v>
      </c>
      <c r="H580" s="192" t="s">
        <v>1552</v>
      </c>
      <c r="I580" s="176" t="s">
        <v>1557</v>
      </c>
      <c r="J580" s="177">
        <v>114309</v>
      </c>
      <c r="K580" s="176"/>
    </row>
    <row r="581" spans="2:11" s="225" customFormat="1" ht="32.25" customHeight="1" x14ac:dyDescent="0.25">
      <c r="B581" s="176" t="s">
        <v>206</v>
      </c>
      <c r="C581" s="176" t="s">
        <v>1334</v>
      </c>
      <c r="D581" s="176" t="s">
        <v>1453</v>
      </c>
      <c r="E581" s="192" t="s">
        <v>1550</v>
      </c>
      <c r="F581" s="192" t="s">
        <v>1551</v>
      </c>
      <c r="G581" s="192" t="s">
        <v>1407</v>
      </c>
      <c r="H581" s="192" t="s">
        <v>1552</v>
      </c>
      <c r="I581" s="176" t="s">
        <v>1557</v>
      </c>
      <c r="J581" s="177">
        <v>580039.35</v>
      </c>
      <c r="K581" s="176"/>
    </row>
    <row r="582" spans="2:11" s="225" customFormat="1" ht="32.25" customHeight="1" x14ac:dyDescent="0.25">
      <c r="B582" s="176" t="s">
        <v>206</v>
      </c>
      <c r="C582" s="176" t="s">
        <v>1334</v>
      </c>
      <c r="D582" s="176" t="s">
        <v>1511</v>
      </c>
      <c r="E582" s="192" t="s">
        <v>1550</v>
      </c>
      <c r="F582" s="192" t="s">
        <v>1551</v>
      </c>
      <c r="G582" s="192" t="s">
        <v>1407</v>
      </c>
      <c r="H582" s="192" t="s">
        <v>1552</v>
      </c>
      <c r="I582" s="176" t="s">
        <v>1557</v>
      </c>
      <c r="J582" s="177">
        <v>55708.49</v>
      </c>
      <c r="K582" s="176"/>
    </row>
    <row r="583" spans="2:11" s="225" customFormat="1" ht="32.25" customHeight="1" x14ac:dyDescent="0.25">
      <c r="B583" s="176"/>
      <c r="C583" s="176" t="s">
        <v>1334</v>
      </c>
      <c r="D583" s="176" t="s">
        <v>1401</v>
      </c>
      <c r="E583" s="192" t="s">
        <v>1550</v>
      </c>
      <c r="F583" s="192" t="s">
        <v>1551</v>
      </c>
      <c r="G583" s="192" t="s">
        <v>1402</v>
      </c>
      <c r="H583" s="192" t="s">
        <v>1552</v>
      </c>
      <c r="I583" s="176" t="s">
        <v>1636</v>
      </c>
      <c r="J583" s="177">
        <v>23600.55</v>
      </c>
      <c r="K583" s="176"/>
    </row>
    <row r="584" spans="2:11" s="225" customFormat="1" ht="32.25" customHeight="1" x14ac:dyDescent="0.25">
      <c r="B584" s="176" t="s">
        <v>972</v>
      </c>
      <c r="C584" s="176" t="s">
        <v>1386</v>
      </c>
      <c r="D584" s="176" t="s">
        <v>1397</v>
      </c>
      <c r="E584" s="192" t="s">
        <v>1550</v>
      </c>
      <c r="F584" s="192" t="s">
        <v>1551</v>
      </c>
      <c r="G584" s="192" t="s">
        <v>1400</v>
      </c>
      <c r="H584" s="192" t="s">
        <v>1552</v>
      </c>
      <c r="I584" s="176" t="s">
        <v>1554</v>
      </c>
      <c r="J584" s="177">
        <v>28525</v>
      </c>
      <c r="K584" s="176"/>
    </row>
    <row r="585" spans="2:11" s="225" customFormat="1" ht="32.25" customHeight="1" x14ac:dyDescent="0.25">
      <c r="B585" s="176" t="s">
        <v>196</v>
      </c>
      <c r="C585" s="176" t="s">
        <v>1386</v>
      </c>
      <c r="D585" s="176" t="s">
        <v>1401</v>
      </c>
      <c r="E585" s="192" t="s">
        <v>1550</v>
      </c>
      <c r="F585" s="192" t="s">
        <v>1551</v>
      </c>
      <c r="G585" s="192" t="s">
        <v>1402</v>
      </c>
      <c r="H585" s="192" t="s">
        <v>1552</v>
      </c>
      <c r="I585" s="176" t="s">
        <v>1554</v>
      </c>
      <c r="J585" s="177">
        <v>8201587.8300000001</v>
      </c>
      <c r="K585" s="176"/>
    </row>
    <row r="586" spans="2:11" s="225" customFormat="1" ht="32.25" customHeight="1" x14ac:dyDescent="0.25">
      <c r="B586" s="176" t="s">
        <v>196</v>
      </c>
      <c r="C586" s="176" t="s">
        <v>1386</v>
      </c>
      <c r="D586" s="176" t="s">
        <v>1449</v>
      </c>
      <c r="E586" s="192" t="s">
        <v>1550</v>
      </c>
      <c r="F586" s="192" t="s">
        <v>1551</v>
      </c>
      <c r="G586" s="192" t="s">
        <v>1402</v>
      </c>
      <c r="H586" s="192" t="s">
        <v>1552</v>
      </c>
      <c r="I586" s="176" t="s">
        <v>1554</v>
      </c>
      <c r="J586" s="177">
        <v>152343161.11000001</v>
      </c>
      <c r="K586" s="176"/>
    </row>
    <row r="587" spans="2:11" s="225" customFormat="1" ht="32.25" customHeight="1" x14ac:dyDescent="0.25">
      <c r="B587" s="176" t="s">
        <v>196</v>
      </c>
      <c r="C587" s="176" t="s">
        <v>1386</v>
      </c>
      <c r="D587" s="176" t="s">
        <v>1416</v>
      </c>
      <c r="E587" s="192" t="s">
        <v>1550</v>
      </c>
      <c r="F587" s="192" t="s">
        <v>1551</v>
      </c>
      <c r="G587" s="192" t="s">
        <v>1402</v>
      </c>
      <c r="H587" s="192" t="s">
        <v>1552</v>
      </c>
      <c r="I587" s="176" t="s">
        <v>1554</v>
      </c>
      <c r="J587" s="177">
        <v>673959</v>
      </c>
      <c r="K587" s="176"/>
    </row>
    <row r="588" spans="2:11" s="225" customFormat="1" ht="32.25" customHeight="1" x14ac:dyDescent="0.25">
      <c r="B588" s="176" t="s">
        <v>967</v>
      </c>
      <c r="C588" s="176" t="s">
        <v>1386</v>
      </c>
      <c r="D588" s="176" t="s">
        <v>1397</v>
      </c>
      <c r="E588" s="192" t="s">
        <v>1555</v>
      </c>
      <c r="F588" s="192" t="s">
        <v>1551</v>
      </c>
      <c r="G588" s="192" t="s">
        <v>1400</v>
      </c>
      <c r="H588" s="192" t="s">
        <v>1552</v>
      </c>
      <c r="I588" s="176" t="s">
        <v>1554</v>
      </c>
      <c r="J588" s="177">
        <v>2165061.0099999998</v>
      </c>
      <c r="K588" s="176"/>
    </row>
    <row r="589" spans="2:11" s="225" customFormat="1" ht="32.25" customHeight="1" x14ac:dyDescent="0.25">
      <c r="B589" s="176" t="s">
        <v>971</v>
      </c>
      <c r="C589" s="176" t="s">
        <v>1386</v>
      </c>
      <c r="D589" s="176" t="s">
        <v>1397</v>
      </c>
      <c r="E589" s="192" t="s">
        <v>1556</v>
      </c>
      <c r="F589" s="192" t="s">
        <v>1551</v>
      </c>
      <c r="G589" s="192" t="s">
        <v>1400</v>
      </c>
      <c r="H589" s="192" t="s">
        <v>1552</v>
      </c>
      <c r="I589" s="176" t="s">
        <v>1554</v>
      </c>
      <c r="J589" s="177">
        <v>4690.6400000000003</v>
      </c>
      <c r="K589" s="176"/>
    </row>
    <row r="590" spans="2:11" s="225" customFormat="1" ht="32.25" customHeight="1" x14ac:dyDescent="0.25">
      <c r="B590" s="176" t="s">
        <v>206</v>
      </c>
      <c r="C590" s="176" t="s">
        <v>1386</v>
      </c>
      <c r="D590" s="176" t="s">
        <v>1452</v>
      </c>
      <c r="E590" s="192" t="s">
        <v>1550</v>
      </c>
      <c r="F590" s="192" t="s">
        <v>1551</v>
      </c>
      <c r="G590" s="192" t="s">
        <v>1407</v>
      </c>
      <c r="H590" s="192" t="s">
        <v>1552</v>
      </c>
      <c r="I590" s="176" t="s">
        <v>1557</v>
      </c>
      <c r="J590" s="177">
        <v>6510001</v>
      </c>
      <c r="K590" s="176"/>
    </row>
    <row r="591" spans="2:11" s="225" customFormat="1" ht="32.25" customHeight="1" x14ac:dyDescent="0.25">
      <c r="B591" s="176" t="s">
        <v>206</v>
      </c>
      <c r="C591" s="176" t="s">
        <v>1386</v>
      </c>
      <c r="D591" s="176" t="s">
        <v>1453</v>
      </c>
      <c r="E591" s="192" t="s">
        <v>1550</v>
      </c>
      <c r="F591" s="192" t="s">
        <v>1551</v>
      </c>
      <c r="G591" s="192" t="s">
        <v>1407</v>
      </c>
      <c r="H591" s="192" t="s">
        <v>1552</v>
      </c>
      <c r="I591" s="176" t="s">
        <v>1557</v>
      </c>
      <c r="J591" s="177">
        <v>527753</v>
      </c>
      <c r="K591" s="176"/>
    </row>
    <row r="592" spans="2:11" s="225" customFormat="1" ht="32.25" customHeight="1" x14ac:dyDescent="0.25">
      <c r="B592" s="176" t="s">
        <v>206</v>
      </c>
      <c r="C592" s="176" t="s">
        <v>1386</v>
      </c>
      <c r="D592" s="176" t="s">
        <v>1439</v>
      </c>
      <c r="E592" s="192" t="s">
        <v>1550</v>
      </c>
      <c r="F592" s="192" t="s">
        <v>1551</v>
      </c>
      <c r="G592" s="192" t="s">
        <v>1407</v>
      </c>
      <c r="H592" s="192" t="s">
        <v>1552</v>
      </c>
      <c r="I592" s="176" t="s">
        <v>1557</v>
      </c>
      <c r="J592" s="177">
        <v>31824</v>
      </c>
      <c r="K592" s="176"/>
    </row>
    <row r="593" spans="2:11" s="225" customFormat="1" ht="32.25" customHeight="1" x14ac:dyDescent="0.25">
      <c r="B593" s="176" t="s">
        <v>206</v>
      </c>
      <c r="C593" s="176" t="s">
        <v>1386</v>
      </c>
      <c r="D593" s="176" t="s">
        <v>1511</v>
      </c>
      <c r="E593" s="192" t="s">
        <v>1550</v>
      </c>
      <c r="F593" s="192" t="s">
        <v>1551</v>
      </c>
      <c r="G593" s="192" t="s">
        <v>1407</v>
      </c>
      <c r="H593" s="192" t="s">
        <v>1552</v>
      </c>
      <c r="I593" s="176" t="s">
        <v>1557</v>
      </c>
      <c r="J593" s="177">
        <v>48605.4</v>
      </c>
      <c r="K593" s="176"/>
    </row>
    <row r="594" spans="2:11" s="225" customFormat="1" ht="32.25" customHeight="1" x14ac:dyDescent="0.25">
      <c r="B594" s="176" t="s">
        <v>281</v>
      </c>
      <c r="C594" s="176" t="s">
        <v>1386</v>
      </c>
      <c r="D594" s="176" t="s">
        <v>1397</v>
      </c>
      <c r="E594" s="192" t="s">
        <v>1550</v>
      </c>
      <c r="F594" s="192" t="s">
        <v>1551</v>
      </c>
      <c r="G594" s="192" t="s">
        <v>1400</v>
      </c>
      <c r="H594" s="192" t="s">
        <v>1552</v>
      </c>
      <c r="I594" s="176" t="s">
        <v>1559</v>
      </c>
      <c r="J594" s="177">
        <v>165003.1</v>
      </c>
      <c r="K594" s="176"/>
    </row>
    <row r="595" spans="2:11" s="225" customFormat="1" ht="32.25" customHeight="1" x14ac:dyDescent="0.25">
      <c r="B595" s="176"/>
      <c r="C595" s="176" t="s">
        <v>1386</v>
      </c>
      <c r="D595" s="176" t="s">
        <v>1397</v>
      </c>
      <c r="E595" s="192" t="s">
        <v>1550</v>
      </c>
      <c r="F595" s="192" t="s">
        <v>1551</v>
      </c>
      <c r="G595" s="192" t="s">
        <v>1400</v>
      </c>
      <c r="H595" s="192" t="s">
        <v>1552</v>
      </c>
      <c r="I595" s="176" t="s">
        <v>1636</v>
      </c>
      <c r="J595" s="177">
        <v>820</v>
      </c>
      <c r="K595" s="176"/>
    </row>
    <row r="596" spans="2:11" s="225" customFormat="1" ht="32.25" customHeight="1" x14ac:dyDescent="0.25">
      <c r="B596" s="176"/>
      <c r="C596" s="176" t="s">
        <v>1386</v>
      </c>
      <c r="D596" s="176" t="s">
        <v>1449</v>
      </c>
      <c r="E596" s="192" t="s">
        <v>1550</v>
      </c>
      <c r="F596" s="192" t="s">
        <v>1551</v>
      </c>
      <c r="G596" s="192" t="s">
        <v>1402</v>
      </c>
      <c r="H596" s="192" t="s">
        <v>1552</v>
      </c>
      <c r="I596" s="176" t="s">
        <v>1636</v>
      </c>
      <c r="J596" s="177">
        <v>1323.09</v>
      </c>
      <c r="K596" s="176"/>
    </row>
    <row r="597" spans="2:11" s="225" customFormat="1" ht="32.25" customHeight="1" x14ac:dyDescent="0.25">
      <c r="B597" s="176"/>
      <c r="C597" s="176" t="s">
        <v>1386</v>
      </c>
      <c r="D597" s="176" t="s">
        <v>1452</v>
      </c>
      <c r="E597" s="192" t="s">
        <v>1550</v>
      </c>
      <c r="F597" s="192" t="s">
        <v>1551</v>
      </c>
      <c r="G597" s="192" t="s">
        <v>1407</v>
      </c>
      <c r="H597" s="192" t="s">
        <v>1552</v>
      </c>
      <c r="I597" s="176" t="s">
        <v>1636</v>
      </c>
      <c r="J597" s="177">
        <v>4510.8</v>
      </c>
      <c r="K597" s="176"/>
    </row>
    <row r="598" spans="2:11" s="225" customFormat="1" ht="32.25" customHeight="1" x14ac:dyDescent="0.25">
      <c r="B598" s="176"/>
      <c r="C598" s="176" t="s">
        <v>1386</v>
      </c>
      <c r="D598" s="176" t="s">
        <v>1452</v>
      </c>
      <c r="E598" s="192" t="s">
        <v>1550</v>
      </c>
      <c r="F598" s="192" t="s">
        <v>1551</v>
      </c>
      <c r="G598" s="192" t="s">
        <v>1407</v>
      </c>
      <c r="H598" s="192" t="s">
        <v>1552</v>
      </c>
      <c r="I598" s="176" t="s">
        <v>1638</v>
      </c>
      <c r="J598" s="177">
        <v>-4510.8</v>
      </c>
      <c r="K598" s="176"/>
    </row>
    <row r="599" spans="2:11" s="225" customFormat="1" ht="32.25" customHeight="1" x14ac:dyDescent="0.25">
      <c r="B599" s="176" t="s">
        <v>196</v>
      </c>
      <c r="C599" s="176" t="s">
        <v>1298</v>
      </c>
      <c r="D599" s="176" t="s">
        <v>1401</v>
      </c>
      <c r="E599" s="192" t="s">
        <v>1550</v>
      </c>
      <c r="F599" s="192" t="s">
        <v>1551</v>
      </c>
      <c r="G599" s="192" t="s">
        <v>1402</v>
      </c>
      <c r="H599" s="192" t="s">
        <v>1552</v>
      </c>
      <c r="I599" s="176" t="s">
        <v>1554</v>
      </c>
      <c r="J599" s="177">
        <v>22611994.829999998</v>
      </c>
      <c r="K599" s="176"/>
    </row>
    <row r="600" spans="2:11" s="225" customFormat="1" ht="32.25" customHeight="1" x14ac:dyDescent="0.25">
      <c r="B600" s="176" t="s">
        <v>196</v>
      </c>
      <c r="C600" s="176" t="s">
        <v>1298</v>
      </c>
      <c r="D600" s="176" t="s">
        <v>1449</v>
      </c>
      <c r="E600" s="192" t="s">
        <v>1550</v>
      </c>
      <c r="F600" s="192" t="s">
        <v>1551</v>
      </c>
      <c r="G600" s="192" t="s">
        <v>1402</v>
      </c>
      <c r="H600" s="192" t="s">
        <v>1552</v>
      </c>
      <c r="I600" s="176" t="s">
        <v>1554</v>
      </c>
      <c r="J600" s="177">
        <v>221462452.19999999</v>
      </c>
      <c r="K600" s="176"/>
    </row>
    <row r="601" spans="2:11" s="225" customFormat="1" ht="32.25" customHeight="1" x14ac:dyDescent="0.25">
      <c r="B601" s="176" t="s">
        <v>196</v>
      </c>
      <c r="C601" s="176" t="s">
        <v>1298</v>
      </c>
      <c r="D601" s="176" t="s">
        <v>1416</v>
      </c>
      <c r="E601" s="192" t="s">
        <v>1550</v>
      </c>
      <c r="F601" s="192" t="s">
        <v>1551</v>
      </c>
      <c r="G601" s="192" t="s">
        <v>1402</v>
      </c>
      <c r="H601" s="192" t="s">
        <v>1552</v>
      </c>
      <c r="I601" s="176" t="s">
        <v>1554</v>
      </c>
      <c r="J601" s="177">
        <v>1077297.54</v>
      </c>
      <c r="K601" s="176"/>
    </row>
    <row r="602" spans="2:11" s="225" customFormat="1" ht="32.25" customHeight="1" x14ac:dyDescent="0.25">
      <c r="B602" s="176" t="s">
        <v>967</v>
      </c>
      <c r="C602" s="176" t="s">
        <v>1298</v>
      </c>
      <c r="D602" s="176" t="s">
        <v>1397</v>
      </c>
      <c r="E602" s="192" t="s">
        <v>1555</v>
      </c>
      <c r="F602" s="192" t="s">
        <v>1551</v>
      </c>
      <c r="G602" s="192" t="s">
        <v>1400</v>
      </c>
      <c r="H602" s="192" t="s">
        <v>1552</v>
      </c>
      <c r="I602" s="176" t="s">
        <v>1554</v>
      </c>
      <c r="J602" s="177">
        <v>3231653.01</v>
      </c>
      <c r="K602" s="176"/>
    </row>
    <row r="603" spans="2:11" s="225" customFormat="1" ht="32.25" customHeight="1" x14ac:dyDescent="0.25">
      <c r="B603" s="176" t="s">
        <v>971</v>
      </c>
      <c r="C603" s="176" t="s">
        <v>1298</v>
      </c>
      <c r="D603" s="176" t="s">
        <v>1397</v>
      </c>
      <c r="E603" s="192" t="s">
        <v>1556</v>
      </c>
      <c r="F603" s="192" t="s">
        <v>1551</v>
      </c>
      <c r="G603" s="192" t="s">
        <v>1400</v>
      </c>
      <c r="H603" s="192" t="s">
        <v>1552</v>
      </c>
      <c r="I603" s="176" t="s">
        <v>1554</v>
      </c>
      <c r="J603" s="177">
        <v>15587.38</v>
      </c>
      <c r="K603" s="176"/>
    </row>
    <row r="604" spans="2:11" s="225" customFormat="1" ht="32.25" customHeight="1" x14ac:dyDescent="0.25">
      <c r="B604" s="176" t="s">
        <v>40</v>
      </c>
      <c r="C604" s="176" t="s">
        <v>1298</v>
      </c>
      <c r="D604" s="176" t="s">
        <v>1397</v>
      </c>
      <c r="E604" s="192" t="s">
        <v>1550</v>
      </c>
      <c r="F604" s="192" t="s">
        <v>1551</v>
      </c>
      <c r="G604" s="192" t="s">
        <v>1400</v>
      </c>
      <c r="H604" s="192" t="s">
        <v>1552</v>
      </c>
      <c r="I604" s="176" t="s">
        <v>1560</v>
      </c>
      <c r="J604" s="177">
        <v>3519.69</v>
      </c>
      <c r="K604" s="176"/>
    </row>
    <row r="605" spans="2:11" s="225" customFormat="1" ht="32.25" customHeight="1" x14ac:dyDescent="0.25">
      <c r="B605" s="176" t="s">
        <v>964</v>
      </c>
      <c r="C605" s="176" t="s">
        <v>1298</v>
      </c>
      <c r="D605" s="176" t="s">
        <v>1397</v>
      </c>
      <c r="E605" s="192" t="s">
        <v>1550</v>
      </c>
      <c r="F605" s="192" t="s">
        <v>1551</v>
      </c>
      <c r="G605" s="192" t="s">
        <v>1400</v>
      </c>
      <c r="H605" s="192" t="s">
        <v>1552</v>
      </c>
      <c r="I605" s="176" t="s">
        <v>1557</v>
      </c>
      <c r="J605" s="177">
        <v>300000</v>
      </c>
      <c r="K605" s="176"/>
    </row>
    <row r="606" spans="2:11" s="225" customFormat="1" ht="32.25" customHeight="1" x14ac:dyDescent="0.25">
      <c r="B606" s="176" t="s">
        <v>206</v>
      </c>
      <c r="C606" s="176" t="s">
        <v>1298</v>
      </c>
      <c r="D606" s="176" t="s">
        <v>1452</v>
      </c>
      <c r="E606" s="192" t="s">
        <v>1550</v>
      </c>
      <c r="F606" s="192" t="s">
        <v>1551</v>
      </c>
      <c r="G606" s="192" t="s">
        <v>1407</v>
      </c>
      <c r="H606" s="192" t="s">
        <v>1552</v>
      </c>
      <c r="I606" s="176" t="s">
        <v>1557</v>
      </c>
      <c r="J606" s="177">
        <v>8622652.2799999993</v>
      </c>
      <c r="K606" s="176"/>
    </row>
    <row r="607" spans="2:11" s="225" customFormat="1" ht="32.25" customHeight="1" x14ac:dyDescent="0.25">
      <c r="B607" s="176" t="s">
        <v>206</v>
      </c>
      <c r="C607" s="176" t="s">
        <v>1298</v>
      </c>
      <c r="D607" s="176" t="s">
        <v>1513</v>
      </c>
      <c r="E607" s="192" t="s">
        <v>1550</v>
      </c>
      <c r="F607" s="192" t="s">
        <v>1551</v>
      </c>
      <c r="G607" s="192" t="s">
        <v>1407</v>
      </c>
      <c r="H607" s="192" t="s">
        <v>1552</v>
      </c>
      <c r="I607" s="176" t="s">
        <v>1557</v>
      </c>
      <c r="J607" s="177">
        <v>1629</v>
      </c>
      <c r="K607" s="176"/>
    </row>
    <row r="608" spans="2:11" s="225" customFormat="1" ht="32.25" customHeight="1" x14ac:dyDescent="0.25">
      <c r="B608" s="176" t="s">
        <v>206</v>
      </c>
      <c r="C608" s="176" t="s">
        <v>1298</v>
      </c>
      <c r="D608" s="176" t="s">
        <v>1453</v>
      </c>
      <c r="E608" s="192" t="s">
        <v>1550</v>
      </c>
      <c r="F608" s="192" t="s">
        <v>1551</v>
      </c>
      <c r="G608" s="192" t="s">
        <v>1407</v>
      </c>
      <c r="H608" s="192" t="s">
        <v>1552</v>
      </c>
      <c r="I608" s="176" t="s">
        <v>1557</v>
      </c>
      <c r="J608" s="177">
        <v>560357.1</v>
      </c>
      <c r="K608" s="176"/>
    </row>
    <row r="609" spans="2:13" ht="32.25" customHeight="1" x14ac:dyDescent="0.25">
      <c r="B609" s="176" t="s">
        <v>206</v>
      </c>
      <c r="C609" s="176" t="s">
        <v>1298</v>
      </c>
      <c r="D609" s="176" t="s">
        <v>1511</v>
      </c>
      <c r="E609" s="192" t="s">
        <v>1550</v>
      </c>
      <c r="F609" s="192" t="s">
        <v>1551</v>
      </c>
      <c r="G609" s="192" t="s">
        <v>1407</v>
      </c>
      <c r="H609" s="192" t="s">
        <v>1552</v>
      </c>
      <c r="I609" s="176" t="s">
        <v>1557</v>
      </c>
      <c r="J609" s="177">
        <v>52080</v>
      </c>
      <c r="K609" s="176"/>
      <c r="L609" s="225"/>
      <c r="M609" s="225"/>
    </row>
    <row r="610" spans="2:13" ht="32.25" customHeight="1" x14ac:dyDescent="0.25">
      <c r="B610" s="176" t="s">
        <v>206</v>
      </c>
      <c r="C610" s="176" t="s">
        <v>1298</v>
      </c>
      <c r="D610" s="176" t="s">
        <v>1523</v>
      </c>
      <c r="E610" s="192" t="s">
        <v>1550</v>
      </c>
      <c r="F610" s="192" t="s">
        <v>1551</v>
      </c>
      <c r="G610" s="192" t="s">
        <v>1407</v>
      </c>
      <c r="H610" s="192" t="s">
        <v>1552</v>
      </c>
      <c r="I610" s="176" t="s">
        <v>1557</v>
      </c>
      <c r="J610" s="177">
        <v>150000</v>
      </c>
      <c r="K610" s="176"/>
      <c r="L610" s="225"/>
      <c r="M610" s="225"/>
    </row>
    <row r="611" spans="2:13" ht="32.25" customHeight="1" x14ac:dyDescent="0.25">
      <c r="B611" s="176" t="s">
        <v>196</v>
      </c>
      <c r="C611" s="176" t="s">
        <v>1338</v>
      </c>
      <c r="D611" s="176" t="s">
        <v>1401</v>
      </c>
      <c r="E611" s="192" t="s">
        <v>1550</v>
      </c>
      <c r="F611" s="192" t="s">
        <v>1551</v>
      </c>
      <c r="G611" s="192" t="s">
        <v>1402</v>
      </c>
      <c r="H611" s="192" t="s">
        <v>1552</v>
      </c>
      <c r="I611" s="176" t="s">
        <v>1554</v>
      </c>
      <c r="J611" s="177">
        <v>30337353.84</v>
      </c>
      <c r="K611" s="176"/>
      <c r="L611" s="225"/>
      <c r="M611" s="225"/>
    </row>
    <row r="612" spans="2:13" ht="32.25" customHeight="1" x14ac:dyDescent="0.25">
      <c r="B612" s="176" t="s">
        <v>196</v>
      </c>
      <c r="C612" s="176" t="s">
        <v>1338</v>
      </c>
      <c r="D612" s="176" t="s">
        <v>1449</v>
      </c>
      <c r="E612" s="192" t="s">
        <v>1550</v>
      </c>
      <c r="F612" s="192" t="s">
        <v>1551</v>
      </c>
      <c r="G612" s="192" t="s">
        <v>1402</v>
      </c>
      <c r="H612" s="192" t="s">
        <v>1552</v>
      </c>
      <c r="I612" s="176" t="s">
        <v>1554</v>
      </c>
      <c r="J612" s="177">
        <v>312841647.08999997</v>
      </c>
      <c r="K612" s="176"/>
      <c r="L612" s="225"/>
      <c r="M612" s="225"/>
    </row>
    <row r="613" spans="2:13" ht="32.25" customHeight="1" x14ac:dyDescent="0.25">
      <c r="B613" s="176" t="s">
        <v>196</v>
      </c>
      <c r="C613" s="176" t="s">
        <v>1338</v>
      </c>
      <c r="D613" s="176" t="s">
        <v>1416</v>
      </c>
      <c r="E613" s="192" t="s">
        <v>1550</v>
      </c>
      <c r="F613" s="192" t="s">
        <v>1551</v>
      </c>
      <c r="G613" s="192" t="s">
        <v>1402</v>
      </c>
      <c r="H613" s="192" t="s">
        <v>1552</v>
      </c>
      <c r="I613" s="176" t="s">
        <v>1554</v>
      </c>
      <c r="J613" s="177">
        <v>1331950.3600000001</v>
      </c>
      <c r="K613" s="176"/>
      <c r="L613" s="225"/>
      <c r="M613" s="225"/>
    </row>
    <row r="614" spans="2:13" ht="32.25" customHeight="1" x14ac:dyDescent="0.25">
      <c r="B614" s="176" t="s">
        <v>967</v>
      </c>
      <c r="C614" s="176" t="s">
        <v>1338</v>
      </c>
      <c r="D614" s="176" t="s">
        <v>1397</v>
      </c>
      <c r="E614" s="192" t="s">
        <v>1555</v>
      </c>
      <c r="F614" s="192" t="s">
        <v>1551</v>
      </c>
      <c r="G614" s="192" t="s">
        <v>1400</v>
      </c>
      <c r="H614" s="192" t="s">
        <v>1552</v>
      </c>
      <c r="I614" s="176" t="s">
        <v>1554</v>
      </c>
      <c r="J614" s="177">
        <v>1409798.71</v>
      </c>
      <c r="K614" s="176"/>
      <c r="L614" s="225"/>
      <c r="M614" s="225"/>
    </row>
    <row r="615" spans="2:13" ht="32.25" customHeight="1" x14ac:dyDescent="0.25">
      <c r="B615" s="176" t="s">
        <v>967</v>
      </c>
      <c r="C615" s="176" t="s">
        <v>1338</v>
      </c>
      <c r="D615" s="176" t="s">
        <v>1397</v>
      </c>
      <c r="E615" s="192" t="s">
        <v>1562</v>
      </c>
      <c r="F615" s="192" t="s">
        <v>1551</v>
      </c>
      <c r="G615" s="192" t="s">
        <v>1400</v>
      </c>
      <c r="H615" s="192" t="s">
        <v>1552</v>
      </c>
      <c r="I615" s="176" t="s">
        <v>1554</v>
      </c>
      <c r="J615" s="177">
        <v>5344336.93</v>
      </c>
      <c r="K615" s="176"/>
      <c r="L615" s="225"/>
      <c r="M615" s="225"/>
    </row>
    <row r="616" spans="2:13" ht="32.25" customHeight="1" x14ac:dyDescent="0.25">
      <c r="B616" s="176" t="s">
        <v>971</v>
      </c>
      <c r="C616" s="176" t="s">
        <v>1338</v>
      </c>
      <c r="D616" s="176" t="s">
        <v>1397</v>
      </c>
      <c r="E616" s="192" t="s">
        <v>1556</v>
      </c>
      <c r="F616" s="192" t="s">
        <v>1551</v>
      </c>
      <c r="G616" s="192" t="s">
        <v>1400</v>
      </c>
      <c r="H616" s="192" t="s">
        <v>1552</v>
      </c>
      <c r="I616" s="176" t="s">
        <v>1554</v>
      </c>
      <c r="J616" s="177">
        <v>13574.17</v>
      </c>
      <c r="K616" s="176"/>
      <c r="L616" s="225"/>
      <c r="M616" s="225"/>
    </row>
    <row r="617" spans="2:13" ht="32.25" customHeight="1" x14ac:dyDescent="0.25">
      <c r="B617" s="176" t="s">
        <v>206</v>
      </c>
      <c r="C617" s="176" t="s">
        <v>1338</v>
      </c>
      <c r="D617" s="176" t="s">
        <v>1458</v>
      </c>
      <c r="E617" s="192" t="s">
        <v>1550</v>
      </c>
      <c r="F617" s="192" t="s">
        <v>1551</v>
      </c>
      <c r="G617" s="192" t="s">
        <v>1407</v>
      </c>
      <c r="H617" s="192" t="s">
        <v>1552</v>
      </c>
      <c r="I617" s="176" t="s">
        <v>1557</v>
      </c>
      <c r="J617" s="177">
        <v>196200</v>
      </c>
      <c r="K617" s="176"/>
      <c r="L617" s="225"/>
      <c r="M617" s="225"/>
    </row>
    <row r="618" spans="2:13" ht="32.25" customHeight="1" x14ac:dyDescent="0.25">
      <c r="B618" s="176" t="s">
        <v>206</v>
      </c>
      <c r="C618" s="176" t="s">
        <v>1338</v>
      </c>
      <c r="D618" s="176" t="s">
        <v>1474</v>
      </c>
      <c r="E618" s="192" t="s">
        <v>1550</v>
      </c>
      <c r="F618" s="192" t="s">
        <v>1551</v>
      </c>
      <c r="G618" s="192" t="s">
        <v>1407</v>
      </c>
      <c r="H618" s="192" t="s">
        <v>1552</v>
      </c>
      <c r="I618" s="176" t="s">
        <v>1557</v>
      </c>
      <c r="J618" s="177">
        <v>360024.42</v>
      </c>
      <c r="K618" s="176"/>
      <c r="L618" s="225"/>
      <c r="M618" s="225"/>
    </row>
    <row r="619" spans="2:13" ht="32.25" customHeight="1" x14ac:dyDescent="0.25">
      <c r="B619" s="176" t="s">
        <v>206</v>
      </c>
      <c r="C619" s="176" t="s">
        <v>1338</v>
      </c>
      <c r="D619" s="176" t="s">
        <v>1501</v>
      </c>
      <c r="E619" s="192" t="s">
        <v>1550</v>
      </c>
      <c r="F619" s="192" t="s">
        <v>1551</v>
      </c>
      <c r="G619" s="192" t="s">
        <v>1407</v>
      </c>
      <c r="H619" s="192" t="s">
        <v>1552</v>
      </c>
      <c r="I619" s="176" t="s">
        <v>1557</v>
      </c>
      <c r="J619" s="177">
        <v>1045642</v>
      </c>
      <c r="K619" s="176"/>
      <c r="L619" s="225"/>
      <c r="M619" s="225"/>
    </row>
    <row r="620" spans="2:13" ht="32.25" customHeight="1" x14ac:dyDescent="0.25">
      <c r="B620" s="176" t="s">
        <v>206</v>
      </c>
      <c r="C620" s="176" t="s">
        <v>1338</v>
      </c>
      <c r="D620" s="176" t="s">
        <v>1452</v>
      </c>
      <c r="E620" s="192" t="s">
        <v>1550</v>
      </c>
      <c r="F620" s="192" t="s">
        <v>1551</v>
      </c>
      <c r="G620" s="192" t="s">
        <v>1407</v>
      </c>
      <c r="H620" s="192" t="s">
        <v>1552</v>
      </c>
      <c r="I620" s="176" t="s">
        <v>1557</v>
      </c>
      <c r="J620" s="177">
        <v>10219999.710000001</v>
      </c>
      <c r="K620" s="176"/>
      <c r="L620" s="225"/>
      <c r="M620" s="225"/>
    </row>
    <row r="621" spans="2:13" ht="32.25" customHeight="1" x14ac:dyDescent="0.25">
      <c r="B621" s="176" t="s">
        <v>206</v>
      </c>
      <c r="C621" s="176" t="s">
        <v>1338</v>
      </c>
      <c r="D621" s="176" t="s">
        <v>1453</v>
      </c>
      <c r="E621" s="192" t="s">
        <v>1550</v>
      </c>
      <c r="F621" s="192" t="s">
        <v>1551</v>
      </c>
      <c r="G621" s="192" t="s">
        <v>1407</v>
      </c>
      <c r="H621" s="192" t="s">
        <v>1552</v>
      </c>
      <c r="I621" s="176" t="s">
        <v>1557</v>
      </c>
      <c r="J621" s="177">
        <v>496496.15</v>
      </c>
      <c r="K621" s="176"/>
      <c r="L621" s="225"/>
      <c r="M621" s="225"/>
    </row>
    <row r="622" spans="2:13" ht="32.25" customHeight="1" x14ac:dyDescent="0.25">
      <c r="B622" s="176" t="s">
        <v>206</v>
      </c>
      <c r="C622" s="176" t="s">
        <v>1338</v>
      </c>
      <c r="D622" s="176" t="s">
        <v>1460</v>
      </c>
      <c r="E622" s="192" t="s">
        <v>1550</v>
      </c>
      <c r="F622" s="192" t="s">
        <v>1551</v>
      </c>
      <c r="G622" s="192" t="s">
        <v>1407</v>
      </c>
      <c r="H622" s="192" t="s">
        <v>1552</v>
      </c>
      <c r="I622" s="176" t="s">
        <v>1557</v>
      </c>
      <c r="J622" s="177">
        <v>81114.02</v>
      </c>
      <c r="K622" s="176"/>
      <c r="L622" s="225"/>
      <c r="M622" s="225"/>
    </row>
    <row r="623" spans="2:13" ht="32.25" customHeight="1" x14ac:dyDescent="0.25">
      <c r="B623" s="176" t="s">
        <v>206</v>
      </c>
      <c r="C623" s="176" t="s">
        <v>1338</v>
      </c>
      <c r="D623" s="176" t="s">
        <v>1511</v>
      </c>
      <c r="E623" s="192" t="s">
        <v>1550</v>
      </c>
      <c r="F623" s="192" t="s">
        <v>1551</v>
      </c>
      <c r="G623" s="192" t="s">
        <v>1407</v>
      </c>
      <c r="H623" s="192" t="s">
        <v>1552</v>
      </c>
      <c r="I623" s="176" t="s">
        <v>1557</v>
      </c>
      <c r="J623" s="177">
        <v>48836.14</v>
      </c>
      <c r="K623" s="176"/>
      <c r="L623" s="225"/>
      <c r="M623" s="225"/>
    </row>
    <row r="624" spans="2:13" ht="32.25" customHeight="1" x14ac:dyDescent="0.25">
      <c r="B624" s="176" t="s">
        <v>196</v>
      </c>
      <c r="C624" s="176" t="s">
        <v>1350</v>
      </c>
      <c r="D624" s="176" t="s">
        <v>1401</v>
      </c>
      <c r="E624" s="192" t="s">
        <v>1550</v>
      </c>
      <c r="F624" s="192" t="s">
        <v>1551</v>
      </c>
      <c r="G624" s="192" t="s">
        <v>1402</v>
      </c>
      <c r="H624" s="192" t="s">
        <v>1552</v>
      </c>
      <c r="I624" s="176" t="s">
        <v>1554</v>
      </c>
      <c r="J624" s="177">
        <v>45068180.329999998</v>
      </c>
      <c r="K624" s="176"/>
      <c r="L624" s="225"/>
      <c r="M624" s="225"/>
    </row>
    <row r="625" spans="2:13" ht="32.25" customHeight="1" x14ac:dyDescent="0.25">
      <c r="B625" s="176" t="s">
        <v>196</v>
      </c>
      <c r="C625" s="176" t="s">
        <v>1350</v>
      </c>
      <c r="D625" s="176" t="s">
        <v>1449</v>
      </c>
      <c r="E625" s="192" t="s">
        <v>1550</v>
      </c>
      <c r="F625" s="192" t="s">
        <v>1551</v>
      </c>
      <c r="G625" s="192" t="s">
        <v>1402</v>
      </c>
      <c r="H625" s="192" t="s">
        <v>1552</v>
      </c>
      <c r="I625" s="176" t="s">
        <v>1554</v>
      </c>
      <c r="J625" s="177">
        <v>358395138.18000001</v>
      </c>
      <c r="K625" s="176"/>
      <c r="L625" s="225"/>
      <c r="M625" s="225"/>
    </row>
    <row r="626" spans="2:13" ht="32.25" customHeight="1" x14ac:dyDescent="0.25">
      <c r="B626" s="176" t="s">
        <v>196</v>
      </c>
      <c r="C626" s="176" t="s">
        <v>1350</v>
      </c>
      <c r="D626" s="176" t="s">
        <v>1416</v>
      </c>
      <c r="E626" s="192" t="s">
        <v>1550</v>
      </c>
      <c r="F626" s="192" t="s">
        <v>1551</v>
      </c>
      <c r="G626" s="192" t="s">
        <v>1402</v>
      </c>
      <c r="H626" s="192" t="s">
        <v>1552</v>
      </c>
      <c r="I626" s="176" t="s">
        <v>1554</v>
      </c>
      <c r="J626" s="177">
        <v>2040540.48</v>
      </c>
      <c r="K626" s="176"/>
      <c r="L626" s="225"/>
      <c r="M626" s="225"/>
    </row>
    <row r="627" spans="2:13" ht="32.25" customHeight="1" x14ac:dyDescent="0.25">
      <c r="B627" s="176" t="s">
        <v>967</v>
      </c>
      <c r="C627" s="176" t="s">
        <v>1350</v>
      </c>
      <c r="D627" s="176" t="s">
        <v>1397</v>
      </c>
      <c r="E627" s="192" t="s">
        <v>1555</v>
      </c>
      <c r="F627" s="192" t="s">
        <v>1551</v>
      </c>
      <c r="G627" s="192" t="s">
        <v>1400</v>
      </c>
      <c r="H627" s="192" t="s">
        <v>1552</v>
      </c>
      <c r="I627" s="176" t="s">
        <v>1554</v>
      </c>
      <c r="J627" s="177">
        <v>2466148.73</v>
      </c>
      <c r="K627" s="176"/>
      <c r="L627" s="225"/>
      <c r="M627" s="225"/>
    </row>
    <row r="628" spans="2:13" ht="32.25" customHeight="1" x14ac:dyDescent="0.25">
      <c r="B628" s="176" t="s">
        <v>971</v>
      </c>
      <c r="C628" s="176" t="s">
        <v>1350</v>
      </c>
      <c r="D628" s="176" t="s">
        <v>1397</v>
      </c>
      <c r="E628" s="192" t="s">
        <v>1556</v>
      </c>
      <c r="F628" s="192" t="s">
        <v>1551</v>
      </c>
      <c r="G628" s="192" t="s">
        <v>1400</v>
      </c>
      <c r="H628" s="192" t="s">
        <v>1552</v>
      </c>
      <c r="I628" s="176" t="s">
        <v>1554</v>
      </c>
      <c r="J628" s="177">
        <v>19774.36</v>
      </c>
      <c r="K628" s="176"/>
      <c r="L628" s="225"/>
      <c r="M628" s="225"/>
    </row>
    <row r="629" spans="2:13" ht="32.25" customHeight="1" x14ac:dyDescent="0.25">
      <c r="B629" s="176" t="s">
        <v>40</v>
      </c>
      <c r="C629" s="176" t="s">
        <v>1350</v>
      </c>
      <c r="D629" s="176" t="s">
        <v>1397</v>
      </c>
      <c r="E629" s="192" t="s">
        <v>1550</v>
      </c>
      <c r="F629" s="192" t="s">
        <v>1551</v>
      </c>
      <c r="G629" s="192" t="s">
        <v>1400</v>
      </c>
      <c r="H629" s="192" t="s">
        <v>1552</v>
      </c>
      <c r="I629" s="176" t="s">
        <v>1560</v>
      </c>
      <c r="J629" s="177">
        <v>3892.65</v>
      </c>
      <c r="K629" s="176"/>
      <c r="L629" s="225"/>
      <c r="M629" s="225"/>
    </row>
    <row r="630" spans="2:13" ht="32.25" customHeight="1" x14ac:dyDescent="0.25">
      <c r="B630" s="176" t="s">
        <v>206</v>
      </c>
      <c r="C630" s="176" t="s">
        <v>1350</v>
      </c>
      <c r="D630" s="176" t="s">
        <v>1452</v>
      </c>
      <c r="E630" s="192" t="s">
        <v>1550</v>
      </c>
      <c r="F630" s="192" t="s">
        <v>1551</v>
      </c>
      <c r="G630" s="192" t="s">
        <v>1407</v>
      </c>
      <c r="H630" s="192" t="s">
        <v>1552</v>
      </c>
      <c r="I630" s="176" t="s">
        <v>1557</v>
      </c>
      <c r="J630" s="177">
        <v>13497706.35</v>
      </c>
      <c r="K630" s="176"/>
      <c r="L630" s="225"/>
      <c r="M630" s="225"/>
    </row>
    <row r="631" spans="2:13" ht="32.25" customHeight="1" x14ac:dyDescent="0.25">
      <c r="B631" s="176" t="s">
        <v>206</v>
      </c>
      <c r="C631" s="176" t="s">
        <v>1350</v>
      </c>
      <c r="D631" s="176" t="s">
        <v>1513</v>
      </c>
      <c r="E631" s="192" t="s">
        <v>1550</v>
      </c>
      <c r="F631" s="192" t="s">
        <v>1551</v>
      </c>
      <c r="G631" s="192" t="s">
        <v>1407</v>
      </c>
      <c r="H631" s="192" t="s">
        <v>1552</v>
      </c>
      <c r="I631" s="176" t="s">
        <v>1557</v>
      </c>
      <c r="J631" s="177">
        <v>62908</v>
      </c>
      <c r="K631" s="176"/>
      <c r="L631" s="225"/>
      <c r="M631" s="225"/>
    </row>
    <row r="632" spans="2:13" ht="32.25" customHeight="1" x14ac:dyDescent="0.25">
      <c r="B632" s="176" t="s">
        <v>206</v>
      </c>
      <c r="C632" s="176" t="s">
        <v>1350</v>
      </c>
      <c r="D632" s="176" t="s">
        <v>1453</v>
      </c>
      <c r="E632" s="192" t="s">
        <v>1550</v>
      </c>
      <c r="F632" s="192" t="s">
        <v>1551</v>
      </c>
      <c r="G632" s="192" t="s">
        <v>1407</v>
      </c>
      <c r="H632" s="192" t="s">
        <v>1552</v>
      </c>
      <c r="I632" s="176" t="s">
        <v>1557</v>
      </c>
      <c r="J632" s="177">
        <v>512192.07</v>
      </c>
      <c r="K632" s="176"/>
      <c r="L632" s="225"/>
      <c r="M632" s="225"/>
    </row>
    <row r="633" spans="2:13" ht="32.25" customHeight="1" x14ac:dyDescent="0.25">
      <c r="B633" s="176" t="s">
        <v>206</v>
      </c>
      <c r="C633" s="176" t="s">
        <v>1350</v>
      </c>
      <c r="D633" s="176" t="s">
        <v>1511</v>
      </c>
      <c r="E633" s="192" t="s">
        <v>1550</v>
      </c>
      <c r="F633" s="192" t="s">
        <v>1551</v>
      </c>
      <c r="G633" s="192" t="s">
        <v>1407</v>
      </c>
      <c r="H633" s="192" t="s">
        <v>1552</v>
      </c>
      <c r="I633" s="176" t="s">
        <v>1557</v>
      </c>
      <c r="J633" s="177">
        <v>52056</v>
      </c>
      <c r="K633" s="176"/>
      <c r="L633" s="225"/>
      <c r="M633" s="225"/>
    </row>
    <row r="634" spans="2:13" ht="32.25" customHeight="1" x14ac:dyDescent="0.25">
      <c r="B634" s="176" t="s">
        <v>974</v>
      </c>
      <c r="C634" s="176" t="s">
        <v>1336</v>
      </c>
      <c r="D634" s="176" t="s">
        <v>1397</v>
      </c>
      <c r="E634" s="192" t="s">
        <v>1550</v>
      </c>
      <c r="F634" s="192" t="s">
        <v>1551</v>
      </c>
      <c r="G634" s="192" t="s">
        <v>1400</v>
      </c>
      <c r="H634" s="192" t="s">
        <v>1552</v>
      </c>
      <c r="I634" s="176" t="s">
        <v>1553</v>
      </c>
      <c r="J634" s="177">
        <v>285594.53999999998</v>
      </c>
      <c r="K634" s="176"/>
      <c r="L634" s="225"/>
      <c r="M634" s="225"/>
    </row>
    <row r="635" spans="2:13" ht="32.25" customHeight="1" x14ac:dyDescent="0.25">
      <c r="B635" s="176" t="s">
        <v>196</v>
      </c>
      <c r="C635" s="176" t="s">
        <v>1336</v>
      </c>
      <c r="D635" s="176" t="s">
        <v>1401</v>
      </c>
      <c r="E635" s="192" t="s">
        <v>1550</v>
      </c>
      <c r="F635" s="192" t="s">
        <v>1551</v>
      </c>
      <c r="G635" s="192" t="s">
        <v>1402</v>
      </c>
      <c r="H635" s="192" t="s">
        <v>1552</v>
      </c>
      <c r="I635" s="176" t="s">
        <v>1554</v>
      </c>
      <c r="J635" s="177">
        <v>134401492.90000001</v>
      </c>
      <c r="K635" s="176"/>
      <c r="L635" s="225"/>
      <c r="M635" s="225"/>
    </row>
    <row r="636" spans="2:13" ht="32.25" customHeight="1" x14ac:dyDescent="0.25">
      <c r="B636" s="176" t="s">
        <v>196</v>
      </c>
      <c r="C636" s="176" t="s">
        <v>1336</v>
      </c>
      <c r="D636" s="176" t="s">
        <v>1449</v>
      </c>
      <c r="E636" s="192" t="s">
        <v>1550</v>
      </c>
      <c r="F636" s="192" t="s">
        <v>1551</v>
      </c>
      <c r="G636" s="192" t="s">
        <v>1402</v>
      </c>
      <c r="H636" s="192" t="s">
        <v>1552</v>
      </c>
      <c r="I636" s="176" t="s">
        <v>1554</v>
      </c>
      <c r="J636" s="177">
        <v>619070318.88999999</v>
      </c>
      <c r="K636" s="176"/>
      <c r="L636" s="225"/>
      <c r="M636" s="225"/>
    </row>
    <row r="637" spans="2:13" ht="32.25" customHeight="1" x14ac:dyDescent="0.25">
      <c r="B637" s="176" t="s">
        <v>196</v>
      </c>
      <c r="C637" s="176" t="s">
        <v>1336</v>
      </c>
      <c r="D637" s="176" t="s">
        <v>1416</v>
      </c>
      <c r="E637" s="192" t="s">
        <v>1550</v>
      </c>
      <c r="F637" s="192" t="s">
        <v>1551</v>
      </c>
      <c r="G637" s="192" t="s">
        <v>1402</v>
      </c>
      <c r="H637" s="192" t="s">
        <v>1552</v>
      </c>
      <c r="I637" s="176" t="s">
        <v>1554</v>
      </c>
      <c r="J637" s="177">
        <v>2265539.1</v>
      </c>
      <c r="K637" s="176"/>
      <c r="L637" s="225"/>
      <c r="M637" s="225"/>
    </row>
    <row r="638" spans="2:13" ht="32.25" customHeight="1" x14ac:dyDescent="0.25">
      <c r="B638" s="176" t="s">
        <v>967</v>
      </c>
      <c r="C638" s="176" t="s">
        <v>1336</v>
      </c>
      <c r="D638" s="176" t="s">
        <v>1397</v>
      </c>
      <c r="E638" s="192" t="s">
        <v>1555</v>
      </c>
      <c r="F638" s="192" t="s">
        <v>1551</v>
      </c>
      <c r="G638" s="192" t="s">
        <v>1400</v>
      </c>
      <c r="H638" s="192" t="s">
        <v>1552</v>
      </c>
      <c r="I638" s="176" t="s">
        <v>1554</v>
      </c>
      <c r="J638" s="177">
        <v>4565680.3899999997</v>
      </c>
      <c r="K638" s="176"/>
      <c r="L638" s="225"/>
      <c r="M638" s="225"/>
    </row>
    <row r="639" spans="2:13" ht="32.25" customHeight="1" x14ac:dyDescent="0.25">
      <c r="B639" s="176" t="s">
        <v>967</v>
      </c>
      <c r="C639" s="176" t="s">
        <v>1336</v>
      </c>
      <c r="D639" s="176" t="s">
        <v>1397</v>
      </c>
      <c r="E639" s="192" t="s">
        <v>1562</v>
      </c>
      <c r="F639" s="192" t="s">
        <v>1551</v>
      </c>
      <c r="G639" s="192" t="s">
        <v>1400</v>
      </c>
      <c r="H639" s="192" t="s">
        <v>1552</v>
      </c>
      <c r="I639" s="176" t="s">
        <v>1554</v>
      </c>
      <c r="J639" s="177">
        <v>4316041.22</v>
      </c>
      <c r="K639" s="176"/>
      <c r="L639" s="225"/>
      <c r="M639" s="225"/>
    </row>
    <row r="640" spans="2:13" ht="32.25" customHeight="1" x14ac:dyDescent="0.25">
      <c r="B640" s="176" t="s">
        <v>971</v>
      </c>
      <c r="C640" s="176" t="s">
        <v>1336</v>
      </c>
      <c r="D640" s="176" t="s">
        <v>1397</v>
      </c>
      <c r="E640" s="192" t="s">
        <v>1556</v>
      </c>
      <c r="F640" s="192" t="s">
        <v>1551</v>
      </c>
      <c r="G640" s="192" t="s">
        <v>1400</v>
      </c>
      <c r="H640" s="192" t="s">
        <v>1552</v>
      </c>
      <c r="I640" s="176" t="s">
        <v>1554</v>
      </c>
      <c r="J640" s="177">
        <v>69846.78</v>
      </c>
      <c r="K640" s="176"/>
      <c r="L640" s="225"/>
      <c r="M640" s="225"/>
    </row>
    <row r="641" spans="2:13" ht="32.25" customHeight="1" x14ac:dyDescent="0.25">
      <c r="B641" s="176" t="s">
        <v>40</v>
      </c>
      <c r="C641" s="176" t="s">
        <v>1336</v>
      </c>
      <c r="D641" s="176" t="s">
        <v>1397</v>
      </c>
      <c r="E641" s="192" t="s">
        <v>1550</v>
      </c>
      <c r="F641" s="192" t="s">
        <v>1551</v>
      </c>
      <c r="G641" s="192" t="s">
        <v>1400</v>
      </c>
      <c r="H641" s="192" t="s">
        <v>1552</v>
      </c>
      <c r="I641" s="176" t="s">
        <v>1560</v>
      </c>
      <c r="J641" s="177">
        <v>123906.84</v>
      </c>
      <c r="K641" s="176"/>
      <c r="L641" s="225"/>
      <c r="M641" s="225"/>
    </row>
    <row r="642" spans="2:13" ht="32.25" customHeight="1" x14ac:dyDescent="0.25">
      <c r="B642" s="176" t="s">
        <v>206</v>
      </c>
      <c r="C642" s="176" t="s">
        <v>1336</v>
      </c>
      <c r="D642" s="176" t="s">
        <v>1472</v>
      </c>
      <c r="E642" s="192" t="s">
        <v>1550</v>
      </c>
      <c r="F642" s="192" t="s">
        <v>1551</v>
      </c>
      <c r="G642" s="192" t="s">
        <v>1407</v>
      </c>
      <c r="H642" s="192" t="s">
        <v>1552</v>
      </c>
      <c r="I642" s="176" t="s">
        <v>1557</v>
      </c>
      <c r="J642" s="177">
        <v>150000</v>
      </c>
      <c r="K642" s="176"/>
      <c r="L642" s="225"/>
      <c r="M642" s="225"/>
    </row>
    <row r="643" spans="2:13" ht="32.25" customHeight="1" x14ac:dyDescent="0.25">
      <c r="B643" s="176" t="s">
        <v>206</v>
      </c>
      <c r="C643" s="176" t="s">
        <v>1336</v>
      </c>
      <c r="D643" s="176" t="s">
        <v>1501</v>
      </c>
      <c r="E643" s="192" t="s">
        <v>1550</v>
      </c>
      <c r="F643" s="192" t="s">
        <v>1551</v>
      </c>
      <c r="G643" s="192" t="s">
        <v>1407</v>
      </c>
      <c r="H643" s="192" t="s">
        <v>1552</v>
      </c>
      <c r="I643" s="176" t="s">
        <v>1557</v>
      </c>
      <c r="J643" s="177">
        <v>1544523.44</v>
      </c>
      <c r="K643" s="176"/>
      <c r="L643" s="225"/>
      <c r="M643" s="225"/>
    </row>
    <row r="644" spans="2:13" ht="32.25" customHeight="1" x14ac:dyDescent="0.25">
      <c r="B644" s="176" t="s">
        <v>206</v>
      </c>
      <c r="C644" s="176" t="s">
        <v>1336</v>
      </c>
      <c r="D644" s="176" t="s">
        <v>1515</v>
      </c>
      <c r="E644" s="192" t="s">
        <v>1550</v>
      </c>
      <c r="F644" s="192" t="s">
        <v>1551</v>
      </c>
      <c r="G644" s="192" t="s">
        <v>1407</v>
      </c>
      <c r="H644" s="192" t="s">
        <v>1552</v>
      </c>
      <c r="I644" s="176" t="s">
        <v>1557</v>
      </c>
      <c r="J644" s="177">
        <v>1048440.01</v>
      </c>
      <c r="K644" s="176"/>
      <c r="L644" s="225"/>
      <c r="M644" s="225"/>
    </row>
    <row r="645" spans="2:13" ht="32.25" customHeight="1" x14ac:dyDescent="0.25">
      <c r="B645" s="176" t="s">
        <v>206</v>
      </c>
      <c r="C645" s="176" t="s">
        <v>1336</v>
      </c>
      <c r="D645" s="176" t="s">
        <v>1452</v>
      </c>
      <c r="E645" s="192" t="s">
        <v>1550</v>
      </c>
      <c r="F645" s="192" t="s">
        <v>1551</v>
      </c>
      <c r="G645" s="192" t="s">
        <v>1407</v>
      </c>
      <c r="H645" s="192" t="s">
        <v>1552</v>
      </c>
      <c r="I645" s="176" t="s">
        <v>1557</v>
      </c>
      <c r="J645" s="177">
        <v>25656279.390000001</v>
      </c>
      <c r="K645" s="176"/>
      <c r="L645" s="225"/>
      <c r="M645" s="225"/>
    </row>
    <row r="646" spans="2:13" ht="32.25" customHeight="1" x14ac:dyDescent="0.25">
      <c r="B646" s="176" t="s">
        <v>206</v>
      </c>
      <c r="C646" s="176" t="s">
        <v>1336</v>
      </c>
      <c r="D646" s="176" t="s">
        <v>1453</v>
      </c>
      <c r="E646" s="192" t="s">
        <v>1550</v>
      </c>
      <c r="F646" s="192" t="s">
        <v>1551</v>
      </c>
      <c r="G646" s="192" t="s">
        <v>1407</v>
      </c>
      <c r="H646" s="192" t="s">
        <v>1552</v>
      </c>
      <c r="I646" s="176" t="s">
        <v>1557</v>
      </c>
      <c r="J646" s="177">
        <v>663079.62</v>
      </c>
      <c r="K646" s="176"/>
      <c r="L646" s="225"/>
      <c r="M646" s="225"/>
    </row>
    <row r="647" spans="2:13" ht="32.25" customHeight="1" x14ac:dyDescent="0.25">
      <c r="B647" s="176" t="s">
        <v>206</v>
      </c>
      <c r="C647" s="176" t="s">
        <v>1336</v>
      </c>
      <c r="D647" s="176" t="s">
        <v>1459</v>
      </c>
      <c r="E647" s="192" t="s">
        <v>1550</v>
      </c>
      <c r="F647" s="192" t="s">
        <v>1551</v>
      </c>
      <c r="G647" s="192" t="s">
        <v>1407</v>
      </c>
      <c r="H647" s="192" t="s">
        <v>1552</v>
      </c>
      <c r="I647" s="176" t="s">
        <v>1557</v>
      </c>
      <c r="J647" s="177">
        <v>845810</v>
      </c>
      <c r="K647" s="176"/>
      <c r="L647" s="225"/>
      <c r="M647" s="225"/>
    </row>
    <row r="648" spans="2:13" ht="32.25" customHeight="1" x14ac:dyDescent="0.25">
      <c r="B648" s="176" t="s">
        <v>206</v>
      </c>
      <c r="C648" s="176" t="s">
        <v>1336</v>
      </c>
      <c r="D648" s="176" t="s">
        <v>1439</v>
      </c>
      <c r="E648" s="192" t="s">
        <v>1550</v>
      </c>
      <c r="F648" s="192" t="s">
        <v>1551</v>
      </c>
      <c r="G648" s="192" t="s">
        <v>1407</v>
      </c>
      <c r="H648" s="192" t="s">
        <v>1552</v>
      </c>
      <c r="I648" s="176" t="s">
        <v>1557</v>
      </c>
      <c r="J648" s="177">
        <v>63648</v>
      </c>
      <c r="K648" s="176"/>
      <c r="L648" s="225"/>
      <c r="M648" s="225"/>
    </row>
    <row r="649" spans="2:13" ht="32.25" customHeight="1" x14ac:dyDescent="0.25">
      <c r="B649" s="176" t="s">
        <v>206</v>
      </c>
      <c r="C649" s="176" t="s">
        <v>1336</v>
      </c>
      <c r="D649" s="176" t="s">
        <v>1460</v>
      </c>
      <c r="E649" s="192" t="s">
        <v>1550</v>
      </c>
      <c r="F649" s="192" t="s">
        <v>1551</v>
      </c>
      <c r="G649" s="192" t="s">
        <v>1407</v>
      </c>
      <c r="H649" s="192" t="s">
        <v>1552</v>
      </c>
      <c r="I649" s="176" t="s">
        <v>1557</v>
      </c>
      <c r="J649" s="177">
        <v>27612.93</v>
      </c>
      <c r="K649" s="176"/>
      <c r="L649" s="225"/>
      <c r="M649" s="225"/>
    </row>
    <row r="650" spans="2:13" ht="32.25" customHeight="1" x14ac:dyDescent="0.25">
      <c r="B650" s="176" t="s">
        <v>206</v>
      </c>
      <c r="C650" s="176" t="s">
        <v>1336</v>
      </c>
      <c r="D650" s="176" t="s">
        <v>1524</v>
      </c>
      <c r="E650" s="192" t="s">
        <v>1550</v>
      </c>
      <c r="F650" s="192" t="s">
        <v>1551</v>
      </c>
      <c r="G650" s="192" t="s">
        <v>1407</v>
      </c>
      <c r="H650" s="192" t="s">
        <v>1552</v>
      </c>
      <c r="I650" s="176" t="s">
        <v>1557</v>
      </c>
      <c r="J650" s="177">
        <v>82211387.989999995</v>
      </c>
      <c r="K650" s="176"/>
      <c r="L650" s="225"/>
      <c r="M650" s="225"/>
    </row>
    <row r="651" spans="2:13" ht="32.25" customHeight="1" x14ac:dyDescent="0.25">
      <c r="B651" s="176" t="s">
        <v>206</v>
      </c>
      <c r="C651" s="176" t="s">
        <v>1336</v>
      </c>
      <c r="D651" s="176" t="s">
        <v>1526</v>
      </c>
      <c r="E651" s="192" t="s">
        <v>1550</v>
      </c>
      <c r="F651" s="192" t="s">
        <v>1551</v>
      </c>
      <c r="G651" s="192" t="s">
        <v>1407</v>
      </c>
      <c r="H651" s="192" t="s">
        <v>1552</v>
      </c>
      <c r="I651" s="176" t="s">
        <v>1557</v>
      </c>
      <c r="J651" s="177">
        <v>9134598.4499999993</v>
      </c>
      <c r="K651" s="176"/>
      <c r="L651" s="225"/>
      <c r="M651" s="225"/>
    </row>
    <row r="652" spans="2:13" ht="32.25" customHeight="1" x14ac:dyDescent="0.25">
      <c r="B652" s="176" t="s">
        <v>206</v>
      </c>
      <c r="C652" s="176" t="s">
        <v>1336</v>
      </c>
      <c r="D652" s="176" t="s">
        <v>1511</v>
      </c>
      <c r="E652" s="192" t="s">
        <v>1550</v>
      </c>
      <c r="F652" s="192" t="s">
        <v>1551</v>
      </c>
      <c r="G652" s="192" t="s">
        <v>1407</v>
      </c>
      <c r="H652" s="192" t="s">
        <v>1552</v>
      </c>
      <c r="I652" s="176" t="s">
        <v>1557</v>
      </c>
      <c r="J652" s="177">
        <v>49186.68</v>
      </c>
      <c r="K652" s="176"/>
      <c r="L652" s="225"/>
      <c r="M652" s="225"/>
    </row>
  </sheetData>
  <autoFilter ref="A63:CB617"/>
  <customSheetViews>
    <customSheetView guid="{5B44D67A-4A8A-4B75-BA10-E8F24D4649E0}" scale="60" showPageBreaks="1" fitToPage="1" printArea="1" view="pageBreakPreview">
      <selection activeCell="L10" sqref="L10:L51"/>
      <pageMargins left="0.70866141732283472" right="0.70866141732283472" top="0.74803149606299213" bottom="0.74803149606299213" header="0.31496062992125984" footer="0.31496062992125984"/>
      <pageSetup paperSize="9" scale="90" fitToHeight="10" orientation="landscape" r:id="rId1"/>
    </customSheetView>
    <customSheetView guid="{CF47E490-C0ED-4780-9B5C-F9D87DEF3722}" scale="60" showPageBreaks="1" fitToPage="1" printArea="1" view="pageBreakPreview">
      <selection activeCell="L10" sqref="L10:L51"/>
      <pageMargins left="0.70866141732283472" right="0.70866141732283472" top="0.74803149606299213" bottom="0.74803149606299213" header="0.31496062992125984" footer="0.31496062992125984"/>
      <pageSetup paperSize="9" scale="90" fitToHeight="10" orientation="landscape" r:id="rId2"/>
    </customSheetView>
    <customSheetView guid="{B1FA3864-7F05-425E-8ED1-7784AEC0641C}" scale="60" showPageBreaks="1" fitToPage="1" printArea="1" view="pageBreakPreview" topLeftCell="B91">
      <selection activeCell="AI152" sqref="AI152"/>
      <pageMargins left="0.70866141732283472" right="0.70866141732283472" top="0.74803149606299213" bottom="0.74803149606299213" header="0.31496062992125984" footer="0.31496062992125984"/>
      <pageSetup paperSize="9" scale="90" fitToHeight="10" orientation="landscape" r:id="rId3"/>
    </customSheetView>
  </customSheetViews>
  <mergeCells count="33">
    <mergeCell ref="AZ4:BA4"/>
    <mergeCell ref="AZ8:BA8"/>
    <mergeCell ref="Q4:R4"/>
    <mergeCell ref="Q8:R8"/>
    <mergeCell ref="AA4:AB4"/>
    <mergeCell ref="AA8:AB8"/>
    <mergeCell ref="AK4:AL4"/>
    <mergeCell ref="AK8:AL8"/>
    <mergeCell ref="AP4:AQ4"/>
    <mergeCell ref="AP8:AQ8"/>
    <mergeCell ref="AU4:AV4"/>
    <mergeCell ref="AU8:AV8"/>
    <mergeCell ref="V4:W4"/>
    <mergeCell ref="V8:W8"/>
    <mergeCell ref="AF4:AG4"/>
    <mergeCell ref="AF8:AG8"/>
    <mergeCell ref="H62:H63"/>
    <mergeCell ref="I62:I63"/>
    <mergeCell ref="J62:J63"/>
    <mergeCell ref="L4:M4"/>
    <mergeCell ref="K62:L63"/>
    <mergeCell ref="L8:M8"/>
    <mergeCell ref="F62:F63"/>
    <mergeCell ref="G62:G63"/>
    <mergeCell ref="A2:F2"/>
    <mergeCell ref="C4:D4"/>
    <mergeCell ref="G4:G6"/>
    <mergeCell ref="A4:A6"/>
    <mergeCell ref="B62:B63"/>
    <mergeCell ref="C8:D8"/>
    <mergeCell ref="C62:C63"/>
    <mergeCell ref="D62:D63"/>
    <mergeCell ref="E62:E63"/>
  </mergeCells>
  <pageMargins left="0.70866141732283472" right="0.70866141732283472" top="0.74803149606299213" bottom="0.74803149606299213" header="0.31496062992125984" footer="0.31496062992125984"/>
  <pageSetup paperSize="9" scale="17" fitToHeight="10" orientation="landscape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view="pageBreakPreview" zoomScale="85" zoomScaleNormal="100" zoomScaleSheetLayoutView="85" workbookViewId="0">
      <pane xSplit="1" ySplit="2" topLeftCell="B30" activePane="bottomRight" state="frozen"/>
      <selection activeCell="AU46" sqref="AU46:CA46"/>
      <selection pane="topRight" activeCell="AU46" sqref="AU46:CA46"/>
      <selection pane="bottomLeft" activeCell="AU46" sqref="AU46:CA46"/>
      <selection pane="bottomRight" activeCell="AU46" sqref="AU46:CA46"/>
    </sheetView>
  </sheetViews>
  <sheetFormatPr defaultColWidth="8.85546875" defaultRowHeight="15.75" x14ac:dyDescent="0.25"/>
  <cols>
    <col min="1" max="1" width="33.7109375" style="196" customWidth="1"/>
    <col min="2" max="2" width="18.5703125" style="205" customWidth="1"/>
    <col min="3" max="3" width="16.42578125" style="201" customWidth="1"/>
    <col min="4" max="4" width="17.7109375" style="201" customWidth="1"/>
    <col min="5" max="5" width="17.7109375" style="205" customWidth="1"/>
    <col min="6" max="7" width="20" style="201" customWidth="1"/>
    <col min="8" max="8" width="20" style="205" customWidth="1"/>
    <col min="9" max="9" width="20" style="201" customWidth="1"/>
    <col min="10" max="10" width="16.7109375" style="201" customWidth="1"/>
    <col min="11" max="11" width="18.140625" style="213" customWidth="1"/>
    <col min="12" max="12" width="19.85546875" style="201" customWidth="1"/>
    <col min="13" max="13" width="14.28515625" style="201" customWidth="1"/>
    <col min="14" max="16384" width="8.85546875" style="196"/>
  </cols>
  <sheetData>
    <row r="1" spans="1:13" s="197" customFormat="1" ht="33" customHeight="1" x14ac:dyDescent="0.25">
      <c r="A1" s="471" t="s">
        <v>1475</v>
      </c>
      <c r="B1" s="468" t="s">
        <v>1476</v>
      </c>
      <c r="C1" s="469"/>
      <c r="D1" s="470"/>
      <c r="E1" s="468" t="s">
        <v>1477</v>
      </c>
      <c r="F1" s="469"/>
      <c r="G1" s="470"/>
      <c r="H1" s="468" t="s">
        <v>1478</v>
      </c>
      <c r="I1" s="469"/>
      <c r="J1" s="470"/>
      <c r="K1" s="209" t="s">
        <v>1482</v>
      </c>
      <c r="L1" s="200"/>
      <c r="M1" s="200"/>
    </row>
    <row r="2" spans="1:13" s="200" customFormat="1" ht="24" customHeight="1" x14ac:dyDescent="0.2">
      <c r="A2" s="472"/>
      <c r="B2" s="203" t="s">
        <v>1483</v>
      </c>
      <c r="C2" s="204" t="s">
        <v>1480</v>
      </c>
      <c r="D2" s="199" t="s">
        <v>1481</v>
      </c>
      <c r="E2" s="198" t="s">
        <v>1483</v>
      </c>
      <c r="F2" s="199" t="s">
        <v>1480</v>
      </c>
      <c r="G2" s="199" t="s">
        <v>1481</v>
      </c>
      <c r="H2" s="198" t="s">
        <v>1483</v>
      </c>
      <c r="I2" s="199" t="s">
        <v>1480</v>
      </c>
      <c r="J2" s="199" t="s">
        <v>1481</v>
      </c>
      <c r="K2" s="210" t="s">
        <v>1481</v>
      </c>
    </row>
    <row r="3" spans="1:13" x14ac:dyDescent="0.25">
      <c r="A3" s="146" t="s">
        <v>1329</v>
      </c>
      <c r="B3" s="206">
        <f t="shared" ref="B3:B46" si="0">SUM(C3:D3)</f>
        <v>0</v>
      </c>
      <c r="C3" s="147">
        <v>0</v>
      </c>
      <c r="D3" s="147"/>
      <c r="E3" s="206">
        <f>SUM(F3:G3)</f>
        <v>441732</v>
      </c>
      <c r="F3" s="147">
        <v>441732</v>
      </c>
      <c r="G3" s="147"/>
      <c r="H3" s="206">
        <f>SUM(I3:J3)</f>
        <v>1328918</v>
      </c>
      <c r="I3" s="147">
        <v>1328918</v>
      </c>
      <c r="J3" s="207">
        <v>0</v>
      </c>
      <c r="K3" s="211"/>
      <c r="L3" s="214">
        <f>-SUMIFS('АЦК 2024 расход'!$G:$G,'АЦК 2024 расход'!$B:$B,A3,'АЦК 2024 расход'!$E:$E,"2.9.1")</f>
        <v>1770650</v>
      </c>
      <c r="M3" s="201" t="b">
        <f>L3=B3+E3+H3+K3</f>
        <v>1</v>
      </c>
    </row>
    <row r="4" spans="1:13" x14ac:dyDescent="0.25">
      <c r="A4" s="146" t="s">
        <v>1330</v>
      </c>
      <c r="B4" s="206">
        <f t="shared" si="0"/>
        <v>1467</v>
      </c>
      <c r="C4" s="147">
        <v>1467</v>
      </c>
      <c r="D4" s="147"/>
      <c r="E4" s="206">
        <f t="shared" ref="E4:E46" si="1">SUM(F4:G4)</f>
        <v>137386</v>
      </c>
      <c r="F4" s="147">
        <v>137386</v>
      </c>
      <c r="G4" s="147"/>
      <c r="H4" s="206">
        <f t="shared" ref="H4:H46" si="2">SUM(I4:J4)</f>
        <v>550353</v>
      </c>
      <c r="I4" s="147">
        <v>550353</v>
      </c>
      <c r="J4" s="207">
        <v>0</v>
      </c>
      <c r="K4" s="211">
        <v>1000</v>
      </c>
      <c r="L4" s="214">
        <f>-SUMIFS('АЦК 2024 расход'!$G:$G,'АЦК 2024 расход'!$B:$B,A4,'АЦК 2024 расход'!$E:$E,"2.9.1")</f>
        <v>690206</v>
      </c>
      <c r="M4" s="201" t="b">
        <f t="shared" ref="M4:M46" si="3">L4=B4+E4+H4+K4</f>
        <v>1</v>
      </c>
    </row>
    <row r="5" spans="1:13" ht="31.5" x14ac:dyDescent="0.25">
      <c r="A5" s="146" t="s">
        <v>1331</v>
      </c>
      <c r="B5" s="206">
        <f t="shared" si="0"/>
        <v>4023</v>
      </c>
      <c r="C5" s="147">
        <v>4023</v>
      </c>
      <c r="D5" s="147"/>
      <c r="E5" s="206">
        <f>SUM(F5:G5)</f>
        <v>271966</v>
      </c>
      <c r="F5" s="147">
        <v>271966</v>
      </c>
      <c r="G5" s="147"/>
      <c r="H5" s="206">
        <f>SUM(I5:J5)</f>
        <v>138894</v>
      </c>
      <c r="I5" s="147">
        <v>138894</v>
      </c>
      <c r="J5" s="207">
        <v>0</v>
      </c>
      <c r="K5" s="211">
        <v>248</v>
      </c>
      <c r="L5" s="214">
        <f>-SUMIFS('АЦК 2024 расход'!$G:$G,'АЦК 2024 расход'!$B:$B,A5,'АЦК 2024 расход'!$E:$E,"2.9.1")</f>
        <v>415131</v>
      </c>
      <c r="M5" s="201" t="b">
        <f t="shared" si="3"/>
        <v>1</v>
      </c>
    </row>
    <row r="6" spans="1:13" x14ac:dyDescent="0.25">
      <c r="A6" s="146" t="s">
        <v>1332</v>
      </c>
      <c r="B6" s="206">
        <f t="shared" si="0"/>
        <v>0</v>
      </c>
      <c r="C6" s="147">
        <v>0</v>
      </c>
      <c r="D6" s="147"/>
      <c r="E6" s="206">
        <f t="shared" si="1"/>
        <v>316694</v>
      </c>
      <c r="F6" s="147">
        <v>316694</v>
      </c>
      <c r="G6" s="147"/>
      <c r="H6" s="206">
        <f t="shared" si="2"/>
        <v>1360623</v>
      </c>
      <c r="I6" s="147">
        <v>1360622</v>
      </c>
      <c r="J6" s="207">
        <v>1</v>
      </c>
      <c r="K6" s="211"/>
      <c r="L6" s="214">
        <f>-SUMIFS('АЦК 2024 расход'!$G:$G,'АЦК 2024 расход'!$B:$B,A6,'АЦК 2024 расход'!$E:$E,"2.9.1")</f>
        <v>1677317</v>
      </c>
      <c r="M6" s="201" t="b">
        <f t="shared" si="3"/>
        <v>1</v>
      </c>
    </row>
    <row r="7" spans="1:13" x14ac:dyDescent="0.25">
      <c r="A7" s="146" t="s">
        <v>1333</v>
      </c>
      <c r="B7" s="206">
        <f t="shared" si="0"/>
        <v>0</v>
      </c>
      <c r="C7" s="147">
        <v>0</v>
      </c>
      <c r="D7" s="147"/>
      <c r="E7" s="206">
        <f t="shared" si="1"/>
        <v>146422</v>
      </c>
      <c r="F7" s="147">
        <v>146422</v>
      </c>
      <c r="G7" s="147"/>
      <c r="H7" s="206">
        <f t="shared" si="2"/>
        <v>38286</v>
      </c>
      <c r="I7" s="147">
        <v>38286</v>
      </c>
      <c r="J7" s="207">
        <v>0</v>
      </c>
      <c r="K7" s="211"/>
      <c r="L7" s="214">
        <f>-SUMIFS('АЦК 2024 расход'!$G:$G,'АЦК 2024 расход'!$B:$B,A7,'АЦК 2024 расход'!$E:$E,"2.9.1")</f>
        <v>184708</v>
      </c>
      <c r="M7" s="201" t="b">
        <f t="shared" si="3"/>
        <v>1</v>
      </c>
    </row>
    <row r="8" spans="1:13" x14ac:dyDescent="0.25">
      <c r="A8" s="146" t="s">
        <v>1334</v>
      </c>
      <c r="B8" s="206">
        <f t="shared" si="0"/>
        <v>1224</v>
      </c>
      <c r="C8" s="147">
        <v>1224</v>
      </c>
      <c r="D8" s="147"/>
      <c r="E8" s="206">
        <f t="shared" si="1"/>
        <v>207817</v>
      </c>
      <c r="F8" s="147">
        <v>207817</v>
      </c>
      <c r="G8" s="147"/>
      <c r="H8" s="206">
        <f t="shared" si="2"/>
        <v>735265</v>
      </c>
      <c r="I8" s="147">
        <v>735265</v>
      </c>
      <c r="J8" s="207">
        <v>0</v>
      </c>
      <c r="K8" s="211"/>
      <c r="L8" s="214">
        <f>-SUMIFS('АЦК 2024 расход'!$G:$G,'АЦК 2024 расход'!$B:$B,A8,'АЦК 2024 расход'!$E:$E,"2.9.1")</f>
        <v>944306</v>
      </c>
      <c r="M8" s="201" t="b">
        <f t="shared" si="3"/>
        <v>1</v>
      </c>
    </row>
    <row r="9" spans="1:13" ht="31.5" x14ac:dyDescent="0.25">
      <c r="A9" s="146" t="s">
        <v>1335</v>
      </c>
      <c r="B9" s="206">
        <f t="shared" si="0"/>
        <v>4079</v>
      </c>
      <c r="C9" s="147">
        <v>0</v>
      </c>
      <c r="D9" s="147">
        <v>4079</v>
      </c>
      <c r="E9" s="206">
        <f t="shared" si="1"/>
        <v>190748</v>
      </c>
      <c r="F9" s="147">
        <v>190748</v>
      </c>
      <c r="G9" s="147"/>
      <c r="H9" s="206">
        <f t="shared" si="2"/>
        <v>448710</v>
      </c>
      <c r="I9" s="147">
        <v>448709</v>
      </c>
      <c r="J9" s="207">
        <v>1</v>
      </c>
      <c r="K9" s="211"/>
      <c r="L9" s="214">
        <f>-SUMIFS('АЦК 2024 расход'!$G:$G,'АЦК 2024 расход'!$B:$B,A9,'АЦК 2024 расход'!$E:$E,"2.9.1")</f>
        <v>643537</v>
      </c>
      <c r="M9" s="201" t="b">
        <f t="shared" si="3"/>
        <v>1</v>
      </c>
    </row>
    <row r="10" spans="1:13" x14ac:dyDescent="0.25">
      <c r="A10" s="146" t="s">
        <v>1336</v>
      </c>
      <c r="B10" s="206">
        <f t="shared" si="0"/>
        <v>4272</v>
      </c>
      <c r="C10" s="147">
        <v>4272</v>
      </c>
      <c r="D10" s="147"/>
      <c r="E10" s="206">
        <f t="shared" si="1"/>
        <v>406269</v>
      </c>
      <c r="F10" s="147">
        <v>406269</v>
      </c>
      <c r="G10" s="147"/>
      <c r="H10" s="206">
        <f t="shared" si="2"/>
        <v>49120474</v>
      </c>
      <c r="I10" s="147">
        <v>49120474</v>
      </c>
      <c r="J10" s="207">
        <v>0</v>
      </c>
      <c r="K10" s="211"/>
      <c r="L10" s="214">
        <f>-SUMIFS('АЦК 2024 расход'!$G:$G,'АЦК 2024 расход'!$B:$B,A10,'АЦК 2024 расход'!$E:$E,"2.9.1")</f>
        <v>49531015</v>
      </c>
      <c r="M10" s="201" t="b">
        <f t="shared" si="3"/>
        <v>1</v>
      </c>
    </row>
    <row r="11" spans="1:13" x14ac:dyDescent="0.25">
      <c r="A11" s="146" t="s">
        <v>1337</v>
      </c>
      <c r="B11" s="208">
        <f t="shared" si="0"/>
        <v>1091</v>
      </c>
      <c r="C11" s="147">
        <v>1091</v>
      </c>
      <c r="D11" s="147"/>
      <c r="E11" s="206">
        <f t="shared" si="1"/>
        <v>260213</v>
      </c>
      <c r="F11" s="147">
        <v>260213</v>
      </c>
      <c r="G11" s="147"/>
      <c r="H11" s="206">
        <f t="shared" si="2"/>
        <v>7156406</v>
      </c>
      <c r="I11" s="147">
        <v>7156406</v>
      </c>
      <c r="J11" s="207">
        <v>0</v>
      </c>
      <c r="K11" s="211"/>
      <c r="L11" s="214">
        <f>-SUMIFS('АЦК 2024 расход'!$G:$G,'АЦК 2024 расход'!$B:$B,A11,'АЦК 2024 расход'!$E:$E,"2.9.1")</f>
        <v>7417710</v>
      </c>
      <c r="M11" s="201" t="b">
        <f t="shared" si="3"/>
        <v>1</v>
      </c>
    </row>
    <row r="12" spans="1:13" x14ac:dyDescent="0.25">
      <c r="A12" s="146" t="s">
        <v>1338</v>
      </c>
      <c r="B12" s="206">
        <f t="shared" si="0"/>
        <v>1962</v>
      </c>
      <c r="C12" s="147">
        <v>1962</v>
      </c>
      <c r="D12" s="147"/>
      <c r="E12" s="206">
        <f t="shared" si="1"/>
        <v>458655</v>
      </c>
      <c r="F12" s="147">
        <v>458655</v>
      </c>
      <c r="G12" s="147"/>
      <c r="H12" s="206">
        <f t="shared" si="2"/>
        <v>910758</v>
      </c>
      <c r="I12" s="147">
        <v>910756</v>
      </c>
      <c r="J12" s="207">
        <v>2</v>
      </c>
      <c r="K12" s="211">
        <v>3000</v>
      </c>
      <c r="L12" s="214">
        <f>-SUMIFS('АЦК 2024 расход'!$G:$G,'АЦК 2024 расход'!$B:$B,A12,'АЦК 2024 расход'!$E:$E,"2.9.1")</f>
        <v>1374375</v>
      </c>
      <c r="M12" s="201" t="b">
        <f t="shared" si="3"/>
        <v>1</v>
      </c>
    </row>
    <row r="13" spans="1:13" x14ac:dyDescent="0.25">
      <c r="A13" s="146" t="s">
        <v>1208</v>
      </c>
      <c r="B13" s="206">
        <f t="shared" si="0"/>
        <v>3675</v>
      </c>
      <c r="C13" s="147">
        <v>3675</v>
      </c>
      <c r="D13" s="147"/>
      <c r="E13" s="206">
        <f t="shared" si="1"/>
        <v>388559</v>
      </c>
      <c r="F13" s="147">
        <v>388559</v>
      </c>
      <c r="G13" s="147"/>
      <c r="H13" s="206">
        <f t="shared" si="2"/>
        <v>3245251</v>
      </c>
      <c r="I13" s="147">
        <v>3245243</v>
      </c>
      <c r="J13" s="207">
        <v>8</v>
      </c>
      <c r="K13" s="211"/>
      <c r="L13" s="214">
        <f>-SUMIFS('АЦК 2024 расход'!$G:$G,'АЦК 2024 расход'!$B:$B,A13,'АЦК 2024 расход'!$E:$E,"2.9.1")</f>
        <v>3637485</v>
      </c>
      <c r="M13" s="201" t="b">
        <f t="shared" si="3"/>
        <v>1</v>
      </c>
    </row>
    <row r="14" spans="1:13" x14ac:dyDescent="0.25">
      <c r="A14" s="146" t="s">
        <v>1339</v>
      </c>
      <c r="B14" s="206">
        <f t="shared" si="0"/>
        <v>1115</v>
      </c>
      <c r="C14" s="147">
        <v>1115</v>
      </c>
      <c r="D14" s="147"/>
      <c r="E14" s="206">
        <f t="shared" si="1"/>
        <v>287755</v>
      </c>
      <c r="F14" s="147">
        <v>287755</v>
      </c>
      <c r="G14" s="147"/>
      <c r="H14" s="206">
        <f t="shared" si="2"/>
        <v>1727703</v>
      </c>
      <c r="I14" s="147">
        <v>1727703</v>
      </c>
      <c r="J14" s="207">
        <v>0</v>
      </c>
      <c r="K14" s="211">
        <v>10000</v>
      </c>
      <c r="L14" s="214">
        <f>-SUMIFS('АЦК 2024 расход'!$G:$G,'АЦК 2024 расход'!$B:$B,A14,'АЦК 2024 расход'!$E:$E,"2.9.1")</f>
        <v>2026573</v>
      </c>
      <c r="M14" s="201" t="b">
        <f t="shared" si="3"/>
        <v>1</v>
      </c>
    </row>
    <row r="15" spans="1:13" ht="31.5" x14ac:dyDescent="0.25">
      <c r="A15" s="146" t="s">
        <v>1340</v>
      </c>
      <c r="B15" s="206">
        <f t="shared" si="0"/>
        <v>0</v>
      </c>
      <c r="C15" s="147">
        <v>0</v>
      </c>
      <c r="D15" s="147"/>
      <c r="E15" s="206">
        <f t="shared" si="1"/>
        <v>178193</v>
      </c>
      <c r="F15" s="147">
        <v>178193</v>
      </c>
      <c r="G15" s="147"/>
      <c r="H15" s="206">
        <f t="shared" si="2"/>
        <v>840652</v>
      </c>
      <c r="I15" s="147">
        <v>840652</v>
      </c>
      <c r="J15" s="207">
        <v>0</v>
      </c>
      <c r="K15" s="211">
        <v>14461.55</v>
      </c>
      <c r="L15" s="214">
        <f>-SUMIFS('АЦК 2024 расход'!$G:$G,'АЦК 2024 расход'!$B:$B,A15,'АЦК 2024 расход'!$E:$E,"2.9.1")</f>
        <v>1033306.55</v>
      </c>
      <c r="M15" s="201" t="b">
        <f t="shared" si="3"/>
        <v>1</v>
      </c>
    </row>
    <row r="16" spans="1:13" x14ac:dyDescent="0.25">
      <c r="A16" s="146" t="s">
        <v>1341</v>
      </c>
      <c r="B16" s="206">
        <f t="shared" si="0"/>
        <v>4272</v>
      </c>
      <c r="C16" s="147">
        <v>4272</v>
      </c>
      <c r="D16" s="147"/>
      <c r="E16" s="206">
        <f t="shared" si="1"/>
        <v>264596</v>
      </c>
      <c r="F16" s="147">
        <v>264596</v>
      </c>
      <c r="G16" s="147"/>
      <c r="H16" s="206">
        <f t="shared" si="2"/>
        <v>1337567</v>
      </c>
      <c r="I16" s="147">
        <v>1337437</v>
      </c>
      <c r="J16" s="207">
        <v>130</v>
      </c>
      <c r="K16" s="211"/>
      <c r="L16" s="214">
        <f>-SUMIFS('АЦК 2024 расход'!$G:$G,'АЦК 2024 расход'!$B:$B,A16,'АЦК 2024 расход'!$E:$E,"2.9.1")</f>
        <v>1606435</v>
      </c>
      <c r="M16" s="201" t="b">
        <f t="shared" si="3"/>
        <v>1</v>
      </c>
    </row>
    <row r="17" spans="1:13" x14ac:dyDescent="0.25">
      <c r="A17" s="146" t="s">
        <v>1342</v>
      </c>
      <c r="B17" s="206">
        <f t="shared" si="0"/>
        <v>4952</v>
      </c>
      <c r="C17" s="147">
        <v>4952</v>
      </c>
      <c r="D17" s="147"/>
      <c r="E17" s="206">
        <f t="shared" si="1"/>
        <v>372266</v>
      </c>
      <c r="F17" s="147">
        <v>372266</v>
      </c>
      <c r="G17" s="147"/>
      <c r="H17" s="206">
        <f t="shared" si="2"/>
        <v>2171995</v>
      </c>
      <c r="I17" s="147">
        <v>2171980</v>
      </c>
      <c r="J17" s="207">
        <v>15</v>
      </c>
      <c r="K17" s="211">
        <v>2000</v>
      </c>
      <c r="L17" s="214">
        <f>-SUMIFS('АЦК 2024 расход'!$G:$G,'АЦК 2024 расход'!$B:$B,A17,'АЦК 2024 расход'!$E:$E,"2.9.1")</f>
        <v>2551213</v>
      </c>
      <c r="M17" s="201" t="b">
        <f t="shared" si="3"/>
        <v>1</v>
      </c>
    </row>
    <row r="18" spans="1:13" ht="31.5" x14ac:dyDescent="0.25">
      <c r="A18" s="146" t="s">
        <v>1343</v>
      </c>
      <c r="B18" s="206">
        <f t="shared" si="0"/>
        <v>2101</v>
      </c>
      <c r="C18" s="147">
        <v>2101</v>
      </c>
      <c r="D18" s="147"/>
      <c r="E18" s="206">
        <f t="shared" si="1"/>
        <v>243256</v>
      </c>
      <c r="F18" s="147">
        <v>243256</v>
      </c>
      <c r="G18" s="147"/>
      <c r="H18" s="206">
        <f t="shared" si="2"/>
        <v>5349147</v>
      </c>
      <c r="I18" s="147">
        <v>5349147</v>
      </c>
      <c r="J18" s="207">
        <v>0</v>
      </c>
      <c r="K18" s="211"/>
      <c r="L18" s="214">
        <f>-SUMIFS('АЦК 2024 расход'!$G:$G,'АЦК 2024 расход'!$B:$B,A18,'АЦК 2024 расход'!$E:$E,"2.9.1")</f>
        <v>5594504</v>
      </c>
      <c r="M18" s="201" t="b">
        <f t="shared" si="3"/>
        <v>1</v>
      </c>
    </row>
    <row r="19" spans="1:13" x14ac:dyDescent="0.25">
      <c r="A19" s="146" t="s">
        <v>1344</v>
      </c>
      <c r="B19" s="206">
        <f t="shared" si="0"/>
        <v>0</v>
      </c>
      <c r="C19" s="147">
        <v>0</v>
      </c>
      <c r="D19" s="147"/>
      <c r="E19" s="206">
        <f t="shared" si="1"/>
        <v>130190</v>
      </c>
      <c r="F19" s="147">
        <v>130190</v>
      </c>
      <c r="G19" s="147"/>
      <c r="H19" s="206">
        <f t="shared" si="2"/>
        <v>2397684</v>
      </c>
      <c r="I19" s="147">
        <v>2397448</v>
      </c>
      <c r="J19" s="207">
        <v>236</v>
      </c>
      <c r="K19" s="211">
        <v>300</v>
      </c>
      <c r="L19" s="214">
        <f>-SUMIFS('АЦК 2024 расход'!$G:$G,'АЦК 2024 расход'!$B:$B,A19,'АЦК 2024 расход'!$E:$E,"2.9.1")</f>
        <v>2528174</v>
      </c>
      <c r="M19" s="201" t="b">
        <f t="shared" si="3"/>
        <v>1</v>
      </c>
    </row>
    <row r="20" spans="1:13" x14ac:dyDescent="0.25">
      <c r="A20" s="146" t="s">
        <v>1345</v>
      </c>
      <c r="B20" s="206">
        <f t="shared" si="0"/>
        <v>0</v>
      </c>
      <c r="C20" s="147">
        <v>0</v>
      </c>
      <c r="D20" s="147"/>
      <c r="E20" s="206">
        <f t="shared" si="1"/>
        <v>118810</v>
      </c>
      <c r="F20" s="147">
        <v>118810</v>
      </c>
      <c r="G20" s="147"/>
      <c r="H20" s="206">
        <f t="shared" si="2"/>
        <v>1300243</v>
      </c>
      <c r="I20" s="147">
        <v>1300243</v>
      </c>
      <c r="J20" s="207">
        <v>0</v>
      </c>
      <c r="K20" s="211"/>
      <c r="L20" s="214">
        <f>-SUMIFS('АЦК 2024 расход'!$G:$G,'АЦК 2024 расход'!$B:$B,A20,'АЦК 2024 расход'!$E:$E,"2.9.1")</f>
        <v>1419053</v>
      </c>
      <c r="M20" s="201" t="b">
        <f t="shared" si="3"/>
        <v>1</v>
      </c>
    </row>
    <row r="21" spans="1:13" x14ac:dyDescent="0.25">
      <c r="A21" s="146" t="s">
        <v>1346</v>
      </c>
      <c r="B21" s="206">
        <f t="shared" si="0"/>
        <v>4272</v>
      </c>
      <c r="C21" s="147">
        <v>4272</v>
      </c>
      <c r="D21" s="147"/>
      <c r="E21" s="206">
        <f t="shared" si="1"/>
        <v>296743</v>
      </c>
      <c r="F21" s="147">
        <v>296743</v>
      </c>
      <c r="G21" s="147"/>
      <c r="H21" s="206">
        <f t="shared" si="2"/>
        <v>2567494</v>
      </c>
      <c r="I21" s="147">
        <v>2567494</v>
      </c>
      <c r="J21" s="207">
        <v>0</v>
      </c>
      <c r="K21" s="211"/>
      <c r="L21" s="214">
        <f>-SUMIFS('АЦК 2024 расход'!$G:$G,'АЦК 2024 расход'!$B:$B,A21,'АЦК 2024 расход'!$E:$E,"2.9.1")</f>
        <v>2868509</v>
      </c>
      <c r="M21" s="201" t="b">
        <f t="shared" si="3"/>
        <v>1</v>
      </c>
    </row>
    <row r="22" spans="1:13" x14ac:dyDescent="0.25">
      <c r="A22" s="146" t="s">
        <v>1347</v>
      </c>
      <c r="B22" s="206">
        <f t="shared" si="0"/>
        <v>1212</v>
      </c>
      <c r="C22" s="147">
        <v>1212</v>
      </c>
      <c r="D22" s="147"/>
      <c r="E22" s="206">
        <f t="shared" si="1"/>
        <v>194200</v>
      </c>
      <c r="F22" s="147">
        <v>194200</v>
      </c>
      <c r="G22" s="147"/>
      <c r="H22" s="206">
        <f t="shared" si="2"/>
        <v>1668841</v>
      </c>
      <c r="I22" s="147">
        <v>1668841</v>
      </c>
      <c r="J22" s="207">
        <v>0</v>
      </c>
      <c r="K22" s="211"/>
      <c r="L22" s="214">
        <f>-SUMIFS('АЦК 2024 расход'!$G:$G,'АЦК 2024 расход'!$B:$B,A22,'АЦК 2024 расход'!$E:$E,"2.9.1")</f>
        <v>1864253</v>
      </c>
      <c r="M22" s="201" t="b">
        <f t="shared" si="3"/>
        <v>1</v>
      </c>
    </row>
    <row r="23" spans="1:13" x14ac:dyDescent="0.25">
      <c r="A23" s="146" t="s">
        <v>1348</v>
      </c>
      <c r="B23" s="206">
        <f t="shared" si="0"/>
        <v>4952</v>
      </c>
      <c r="C23" s="147">
        <v>4952</v>
      </c>
      <c r="D23" s="147"/>
      <c r="E23" s="206">
        <f t="shared" si="1"/>
        <v>259329</v>
      </c>
      <c r="F23" s="147">
        <v>259329</v>
      </c>
      <c r="G23" s="147"/>
      <c r="H23" s="206">
        <f t="shared" si="2"/>
        <v>1773331</v>
      </c>
      <c r="I23" s="147">
        <v>1773331</v>
      </c>
      <c r="J23" s="207">
        <v>0</v>
      </c>
      <c r="K23" s="211">
        <v>9228</v>
      </c>
      <c r="L23" s="214">
        <f>-SUMIFS('АЦК 2024 расход'!$G:$G,'АЦК 2024 расход'!$B:$B,A23,'АЦК 2024 расход'!$E:$E,"2.9.1")</f>
        <v>2046840</v>
      </c>
      <c r="M23" s="201" t="b">
        <f t="shared" si="3"/>
        <v>1</v>
      </c>
    </row>
    <row r="24" spans="1:13" x14ac:dyDescent="0.25">
      <c r="A24" s="146" t="s">
        <v>1349</v>
      </c>
      <c r="B24" s="206">
        <f t="shared" si="0"/>
        <v>0</v>
      </c>
      <c r="C24" s="147">
        <v>0</v>
      </c>
      <c r="D24" s="147"/>
      <c r="E24" s="206">
        <f t="shared" si="1"/>
        <v>124879</v>
      </c>
      <c r="F24" s="147">
        <v>124879</v>
      </c>
      <c r="G24" s="147"/>
      <c r="H24" s="206">
        <f t="shared" si="2"/>
        <v>2760302</v>
      </c>
      <c r="I24" s="147">
        <v>2760302</v>
      </c>
      <c r="J24" s="207">
        <v>0</v>
      </c>
      <c r="K24" s="211">
        <v>10000</v>
      </c>
      <c r="L24" s="214">
        <f>-SUMIFS('АЦК 2024 расход'!$G:$G,'АЦК 2024 расход'!$B:$B,A24,'АЦК 2024 расход'!$E:$E,"2.9.1")</f>
        <v>2895181</v>
      </c>
      <c r="M24" s="201" t="b">
        <f t="shared" si="3"/>
        <v>1</v>
      </c>
    </row>
    <row r="25" spans="1:13" x14ac:dyDescent="0.25">
      <c r="A25" s="146" t="s">
        <v>1350</v>
      </c>
      <c r="B25" s="206">
        <f t="shared" si="0"/>
        <v>4568</v>
      </c>
      <c r="C25" s="147">
        <v>4568</v>
      </c>
      <c r="D25" s="147"/>
      <c r="E25" s="206">
        <f t="shared" si="1"/>
        <v>235922</v>
      </c>
      <c r="F25" s="147">
        <v>235922</v>
      </c>
      <c r="G25" s="147"/>
      <c r="H25" s="206">
        <f t="shared" si="2"/>
        <v>14777961</v>
      </c>
      <c r="I25" s="147">
        <v>14777904</v>
      </c>
      <c r="J25" s="207">
        <v>57</v>
      </c>
      <c r="K25" s="211"/>
      <c r="L25" s="214">
        <f>-SUMIFS('АЦК 2024 расход'!$G:$G,'АЦК 2024 расход'!$B:$B,A25,'АЦК 2024 расход'!$E:$E,"2.9.1")</f>
        <v>15018451</v>
      </c>
      <c r="M25" s="201" t="b">
        <f t="shared" si="3"/>
        <v>1</v>
      </c>
    </row>
    <row r="26" spans="1:13" x14ac:dyDescent="0.25">
      <c r="A26" s="146" t="s">
        <v>1351</v>
      </c>
      <c r="B26" s="206">
        <f t="shared" si="0"/>
        <v>1303</v>
      </c>
      <c r="C26" s="147">
        <v>1303</v>
      </c>
      <c r="D26" s="147"/>
      <c r="E26" s="206">
        <f t="shared" si="1"/>
        <v>239540</v>
      </c>
      <c r="F26" s="147">
        <v>239540</v>
      </c>
      <c r="G26" s="147"/>
      <c r="H26" s="206">
        <f t="shared" si="2"/>
        <v>949050</v>
      </c>
      <c r="I26" s="147">
        <v>949050</v>
      </c>
      <c r="J26" s="207">
        <v>0</v>
      </c>
      <c r="K26" s="211"/>
      <c r="L26" s="214">
        <f>-SUMIFS('АЦК 2024 расход'!$G:$G,'АЦК 2024 расход'!$B:$B,A26,'АЦК 2024 расход'!$E:$E,"2.9.1")</f>
        <v>1189893</v>
      </c>
      <c r="M26" s="201" t="b">
        <f t="shared" si="3"/>
        <v>1</v>
      </c>
    </row>
    <row r="27" spans="1:13" x14ac:dyDescent="0.25">
      <c r="A27" s="146" t="s">
        <v>1352</v>
      </c>
      <c r="B27" s="206">
        <f t="shared" si="0"/>
        <v>1303</v>
      </c>
      <c r="C27" s="147">
        <v>1303</v>
      </c>
      <c r="D27" s="147"/>
      <c r="E27" s="206">
        <f t="shared" si="1"/>
        <v>238213</v>
      </c>
      <c r="F27" s="147">
        <v>238213</v>
      </c>
      <c r="G27" s="147"/>
      <c r="H27" s="206">
        <f t="shared" si="2"/>
        <v>3576598</v>
      </c>
      <c r="I27" s="147">
        <v>3576598</v>
      </c>
      <c r="J27" s="207">
        <v>0</v>
      </c>
      <c r="K27" s="211"/>
      <c r="L27" s="214">
        <f>-SUMIFS('АЦК 2024 расход'!$G:$G,'АЦК 2024 расход'!$B:$B,A27,'АЦК 2024 расход'!$E:$E,"2.9.1")</f>
        <v>3816114</v>
      </c>
      <c r="M27" s="201" t="b">
        <f t="shared" si="3"/>
        <v>1</v>
      </c>
    </row>
    <row r="28" spans="1:13" x14ac:dyDescent="0.25">
      <c r="A28" s="146" t="s">
        <v>1353</v>
      </c>
      <c r="B28" s="206">
        <f t="shared" si="0"/>
        <v>1303</v>
      </c>
      <c r="C28" s="147">
        <v>1303</v>
      </c>
      <c r="D28" s="147"/>
      <c r="E28" s="206">
        <f t="shared" si="1"/>
        <v>379126</v>
      </c>
      <c r="F28" s="147">
        <v>379126</v>
      </c>
      <c r="G28" s="147"/>
      <c r="H28" s="206">
        <f t="shared" si="2"/>
        <v>5557547</v>
      </c>
      <c r="I28" s="147">
        <v>5557547</v>
      </c>
      <c r="J28" s="207">
        <v>0</v>
      </c>
      <c r="K28" s="211">
        <v>5335.46</v>
      </c>
      <c r="L28" s="214">
        <f>-SUMIFS('АЦК 2024 расход'!$G:$G,'АЦК 2024 расход'!$B:$B,A28,'АЦК 2024 расход'!$E:$E,"2.9.1")</f>
        <v>5943311.46</v>
      </c>
      <c r="M28" s="201" t="b">
        <f t="shared" si="3"/>
        <v>1</v>
      </c>
    </row>
    <row r="29" spans="1:13" ht="47.25" x14ac:dyDescent="0.25">
      <c r="A29" s="146" t="s">
        <v>1354</v>
      </c>
      <c r="B29" s="206">
        <f t="shared" si="0"/>
        <v>3850</v>
      </c>
      <c r="C29" s="147">
        <v>3850</v>
      </c>
      <c r="D29" s="147"/>
      <c r="E29" s="206">
        <f t="shared" si="1"/>
        <v>226640</v>
      </c>
      <c r="F29" s="147">
        <v>226640</v>
      </c>
      <c r="G29" s="147"/>
      <c r="H29" s="206">
        <f t="shared" si="2"/>
        <v>6526323</v>
      </c>
      <c r="I29" s="147">
        <v>6462583.6100000003</v>
      </c>
      <c r="J29" s="207">
        <v>63739.39</v>
      </c>
      <c r="K29" s="211">
        <f>6000+3048</f>
        <v>9048</v>
      </c>
      <c r="L29" s="214">
        <f>-SUMIFS('АЦК 2024 расход'!$G:$G,'АЦК 2024 расход'!$B:$B,A29,'АЦК 2024 расход'!$E:$E,"2.9.1")</f>
        <v>6765861</v>
      </c>
      <c r="M29" s="201" t="b">
        <f t="shared" si="3"/>
        <v>1</v>
      </c>
    </row>
    <row r="30" spans="1:13" x14ac:dyDescent="0.25">
      <c r="A30" s="146" t="s">
        <v>1355</v>
      </c>
      <c r="B30" s="206">
        <f t="shared" si="0"/>
        <v>4615</v>
      </c>
      <c r="C30" s="147">
        <v>4615</v>
      </c>
      <c r="D30" s="147"/>
      <c r="E30" s="206">
        <f t="shared" si="1"/>
        <v>182185</v>
      </c>
      <c r="F30" s="147">
        <v>182185</v>
      </c>
      <c r="G30" s="147"/>
      <c r="H30" s="206">
        <f t="shared" si="2"/>
        <v>1443281</v>
      </c>
      <c r="I30" s="147">
        <v>1443218</v>
      </c>
      <c r="J30" s="207">
        <v>63</v>
      </c>
      <c r="K30" s="211"/>
      <c r="L30" s="214">
        <f>-SUMIFS('АЦК 2024 расход'!$G:$G,'АЦК 2024 расход'!$B:$B,A30,'АЦК 2024 расход'!$E:$E,"2.9.1")</f>
        <v>1630081</v>
      </c>
      <c r="M30" s="201" t="b">
        <f t="shared" si="3"/>
        <v>1</v>
      </c>
    </row>
    <row r="31" spans="1:13" ht="31.5" x14ac:dyDescent="0.25">
      <c r="A31" s="146" t="s">
        <v>1356</v>
      </c>
      <c r="B31" s="206">
        <f t="shared" si="0"/>
        <v>7657</v>
      </c>
      <c r="C31" s="147">
        <v>1467</v>
      </c>
      <c r="D31" s="147">
        <v>6190</v>
      </c>
      <c r="E31" s="206">
        <f t="shared" si="1"/>
        <v>402004</v>
      </c>
      <c r="F31" s="147">
        <v>402004</v>
      </c>
      <c r="G31" s="147"/>
      <c r="H31" s="206">
        <f t="shared" si="2"/>
        <v>2092828</v>
      </c>
      <c r="I31" s="147">
        <v>2084070.52</v>
      </c>
      <c r="J31" s="207">
        <v>8757.48</v>
      </c>
      <c r="K31" s="211"/>
      <c r="L31" s="214">
        <f>-SUMIFS('АЦК 2024 расход'!$G:$G,'АЦК 2024 расход'!$B:$B,A31,'АЦК 2024 расход'!$E:$E,"2.9.1")</f>
        <v>2502489</v>
      </c>
      <c r="M31" s="201" t="b">
        <f t="shared" si="3"/>
        <v>1</v>
      </c>
    </row>
    <row r="32" spans="1:13" x14ac:dyDescent="0.25">
      <c r="A32" s="146" t="s">
        <v>1357</v>
      </c>
      <c r="B32" s="206">
        <f t="shared" si="0"/>
        <v>1350</v>
      </c>
      <c r="C32" s="147">
        <v>1350</v>
      </c>
      <c r="D32" s="147"/>
      <c r="E32" s="206">
        <f t="shared" si="1"/>
        <v>252607</v>
      </c>
      <c r="F32" s="147">
        <v>252607</v>
      </c>
      <c r="G32" s="147"/>
      <c r="H32" s="206">
        <f t="shared" si="2"/>
        <v>804492</v>
      </c>
      <c r="I32" s="147">
        <v>804492</v>
      </c>
      <c r="J32" s="207">
        <v>0</v>
      </c>
      <c r="K32" s="211">
        <v>200</v>
      </c>
      <c r="L32" s="214">
        <f>-SUMIFS('АЦК 2024 расход'!$G:$G,'АЦК 2024 расход'!$B:$B,A32,'АЦК 2024 расход'!$E:$E,"2.9.1")</f>
        <v>1058649</v>
      </c>
      <c r="M32" s="201" t="b">
        <f t="shared" si="3"/>
        <v>1</v>
      </c>
    </row>
    <row r="33" spans="1:13" ht="31.5" x14ac:dyDescent="0.25">
      <c r="A33" s="146" t="s">
        <v>1358</v>
      </c>
      <c r="B33" s="206">
        <f t="shared" si="0"/>
        <v>7300</v>
      </c>
      <c r="C33" s="147">
        <v>7300</v>
      </c>
      <c r="D33" s="147"/>
      <c r="E33" s="206">
        <f t="shared" si="1"/>
        <v>420907</v>
      </c>
      <c r="F33" s="147">
        <v>420907</v>
      </c>
      <c r="G33" s="147"/>
      <c r="H33" s="206">
        <f t="shared" si="2"/>
        <v>24233622</v>
      </c>
      <c r="I33" s="147">
        <v>24233622</v>
      </c>
      <c r="J33" s="207">
        <v>0</v>
      </c>
      <c r="K33" s="211"/>
      <c r="L33" s="214">
        <f>-SUMIFS('АЦК 2024 расход'!$G:$G,'АЦК 2024 расход'!$B:$B,A33,'АЦК 2024 расход'!$E:$E,"2.9.1")</f>
        <v>24661829</v>
      </c>
      <c r="M33" s="201" t="b">
        <f t="shared" si="3"/>
        <v>1</v>
      </c>
    </row>
    <row r="34" spans="1:13" x14ac:dyDescent="0.25">
      <c r="A34" s="146" t="s">
        <v>1359</v>
      </c>
      <c r="B34" s="206">
        <f t="shared" si="0"/>
        <v>3743</v>
      </c>
      <c r="C34" s="147">
        <v>3743</v>
      </c>
      <c r="D34" s="147"/>
      <c r="E34" s="206">
        <f t="shared" si="1"/>
        <v>181364</v>
      </c>
      <c r="F34" s="147">
        <v>181364</v>
      </c>
      <c r="G34" s="147"/>
      <c r="H34" s="206">
        <f t="shared" si="2"/>
        <v>1009581</v>
      </c>
      <c r="I34" s="147">
        <v>1009580</v>
      </c>
      <c r="J34" s="207">
        <v>1</v>
      </c>
      <c r="K34" s="211">
        <v>3000</v>
      </c>
      <c r="L34" s="214">
        <f>-SUMIFS('АЦК 2024 расход'!$G:$G,'АЦК 2024 расход'!$B:$B,A34,'АЦК 2024 расход'!$E:$E,"2.9.1")</f>
        <v>1197688</v>
      </c>
      <c r="M34" s="201" t="b">
        <f t="shared" si="3"/>
        <v>1</v>
      </c>
    </row>
    <row r="35" spans="1:13" ht="31.5" x14ac:dyDescent="0.25">
      <c r="A35" s="146" t="s">
        <v>1360</v>
      </c>
      <c r="B35" s="206">
        <f t="shared" si="0"/>
        <v>4095</v>
      </c>
      <c r="C35" s="147">
        <v>4095</v>
      </c>
      <c r="D35" s="147"/>
      <c r="E35" s="206">
        <f t="shared" si="1"/>
        <v>332218</v>
      </c>
      <c r="F35" s="147">
        <v>332218</v>
      </c>
      <c r="G35" s="147"/>
      <c r="H35" s="206">
        <f t="shared" si="2"/>
        <v>16441680</v>
      </c>
      <c r="I35" s="147">
        <v>16441678</v>
      </c>
      <c r="J35" s="207">
        <v>2</v>
      </c>
      <c r="K35" s="211"/>
      <c r="L35" s="214">
        <f>-SUMIFS('АЦК 2024 расход'!$G:$G,'АЦК 2024 расход'!$B:$B,A35,'АЦК 2024 расход'!$E:$E,"2.9.1")</f>
        <v>16777993</v>
      </c>
      <c r="M35" s="201" t="b">
        <f t="shared" si="3"/>
        <v>1</v>
      </c>
    </row>
    <row r="36" spans="1:13" ht="31.5" x14ac:dyDescent="0.25">
      <c r="A36" s="146" t="s">
        <v>1211</v>
      </c>
      <c r="B36" s="206">
        <f t="shared" si="0"/>
        <v>20538</v>
      </c>
      <c r="C36" s="147">
        <v>14938</v>
      </c>
      <c r="D36" s="147">
        <v>5600</v>
      </c>
      <c r="E36" s="206">
        <f t="shared" si="1"/>
        <v>486702</v>
      </c>
      <c r="F36" s="147">
        <v>486702</v>
      </c>
      <c r="G36" s="147"/>
      <c r="H36" s="206">
        <f t="shared" si="2"/>
        <v>2970128</v>
      </c>
      <c r="I36" s="147">
        <v>2969894</v>
      </c>
      <c r="J36" s="207">
        <v>234</v>
      </c>
      <c r="K36" s="211"/>
      <c r="L36" s="214">
        <f>-SUMIFS('АЦК 2024 расход'!$G:$G,'АЦК 2024 расход'!$B:$B,A36,'АЦК 2024 расход'!$E:$E,"2.9.1")</f>
        <v>3477368</v>
      </c>
      <c r="M36" s="201" t="b">
        <f t="shared" si="3"/>
        <v>1</v>
      </c>
    </row>
    <row r="37" spans="1:13" x14ac:dyDescent="0.25">
      <c r="A37" s="146" t="s">
        <v>1206</v>
      </c>
      <c r="B37" s="206">
        <f t="shared" si="0"/>
        <v>1111</v>
      </c>
      <c r="C37" s="147">
        <v>1111</v>
      </c>
      <c r="D37" s="147"/>
      <c r="E37" s="206">
        <f t="shared" si="1"/>
        <v>313634</v>
      </c>
      <c r="F37" s="147">
        <v>313634</v>
      </c>
      <c r="G37" s="147"/>
      <c r="H37" s="206">
        <f t="shared" si="2"/>
        <v>20686028</v>
      </c>
      <c r="I37" s="147">
        <v>20686028</v>
      </c>
      <c r="J37" s="207">
        <v>0</v>
      </c>
      <c r="K37" s="211"/>
      <c r="L37" s="214">
        <f>-SUMIFS('АЦК 2024 расход'!$G:$G,'АЦК 2024 расход'!$B:$B,A37,'АЦК 2024 расход'!$E:$E,"2.9.1")</f>
        <v>21000773</v>
      </c>
      <c r="M37" s="201" t="b">
        <f t="shared" si="3"/>
        <v>1</v>
      </c>
    </row>
    <row r="38" spans="1:13" x14ac:dyDescent="0.25">
      <c r="A38" s="146" t="s">
        <v>1228</v>
      </c>
      <c r="B38" s="206">
        <f t="shared" si="0"/>
        <v>7000</v>
      </c>
      <c r="C38" s="147">
        <v>7000</v>
      </c>
      <c r="D38" s="147"/>
      <c r="E38" s="206">
        <f t="shared" si="1"/>
        <v>370032</v>
      </c>
      <c r="F38" s="147">
        <v>370032</v>
      </c>
      <c r="G38" s="147"/>
      <c r="H38" s="206">
        <f t="shared" si="2"/>
        <v>1035369</v>
      </c>
      <c r="I38" s="147">
        <v>1035288</v>
      </c>
      <c r="J38" s="207">
        <v>81</v>
      </c>
      <c r="K38" s="211"/>
      <c r="L38" s="214">
        <f>-SUMIFS('АЦК 2024 расход'!$G:$G,'АЦК 2024 расход'!$B:$B,A38,'АЦК 2024 расход'!$E:$E,"2.9.1")</f>
        <v>1412401</v>
      </c>
      <c r="M38" s="201" t="b">
        <f t="shared" si="3"/>
        <v>1</v>
      </c>
    </row>
    <row r="39" spans="1:13" x14ac:dyDescent="0.25">
      <c r="A39" s="146" t="s">
        <v>1361</v>
      </c>
      <c r="B39" s="206">
        <f t="shared" si="0"/>
        <v>1091</v>
      </c>
      <c r="C39" s="147">
        <v>1091</v>
      </c>
      <c r="D39" s="147"/>
      <c r="E39" s="206">
        <f t="shared" si="1"/>
        <v>160344</v>
      </c>
      <c r="F39" s="147">
        <v>160344</v>
      </c>
      <c r="G39" s="147"/>
      <c r="H39" s="206">
        <f t="shared" si="2"/>
        <v>71955</v>
      </c>
      <c r="I39" s="147">
        <v>71955</v>
      </c>
      <c r="J39" s="207">
        <v>0</v>
      </c>
      <c r="K39" s="211"/>
      <c r="L39" s="214">
        <f>-SUMIFS('АЦК 2024 расход'!$G:$G,'АЦК 2024 расход'!$B:$B,A39,'АЦК 2024 расход'!$E:$E,"2.9.1")</f>
        <v>233390</v>
      </c>
      <c r="M39" s="201" t="b">
        <f t="shared" si="3"/>
        <v>1</v>
      </c>
    </row>
    <row r="40" spans="1:13" x14ac:dyDescent="0.25">
      <c r="A40" s="146" t="s">
        <v>1183</v>
      </c>
      <c r="B40" s="206">
        <f t="shared" si="0"/>
        <v>5600</v>
      </c>
      <c r="C40" s="147">
        <v>5600</v>
      </c>
      <c r="D40" s="147"/>
      <c r="E40" s="206">
        <f t="shared" si="1"/>
        <v>118992</v>
      </c>
      <c r="F40" s="147">
        <v>118992</v>
      </c>
      <c r="G40" s="147"/>
      <c r="H40" s="206">
        <f t="shared" si="2"/>
        <v>5626649</v>
      </c>
      <c r="I40" s="147">
        <v>5626649</v>
      </c>
      <c r="J40" s="207">
        <v>0</v>
      </c>
      <c r="K40" s="211"/>
      <c r="L40" s="214">
        <f>-SUMIFS('АЦК 2024 расход'!$G:$G,'АЦК 2024 расход'!$B:$B,A40,'АЦК 2024 расход'!$E:$E,"2.9.1")</f>
        <v>5751241</v>
      </c>
      <c r="M40" s="201" t="b">
        <f t="shared" si="3"/>
        <v>1</v>
      </c>
    </row>
    <row r="41" spans="1:13" ht="31.5" x14ac:dyDescent="0.25">
      <c r="A41" s="146" t="s">
        <v>1186</v>
      </c>
      <c r="B41" s="206">
        <f t="shared" si="0"/>
        <v>0</v>
      </c>
      <c r="C41" s="147">
        <v>0</v>
      </c>
      <c r="D41" s="147"/>
      <c r="E41" s="206">
        <f t="shared" si="1"/>
        <v>50433</v>
      </c>
      <c r="F41" s="147">
        <v>50433</v>
      </c>
      <c r="G41" s="147"/>
      <c r="H41" s="206">
        <f t="shared" si="2"/>
        <v>0</v>
      </c>
      <c r="I41" s="147">
        <v>0</v>
      </c>
      <c r="J41" s="207">
        <v>0</v>
      </c>
      <c r="K41" s="211"/>
      <c r="L41" s="214">
        <f>-SUMIFS('АЦК 2024 расход'!$G:$G,'АЦК 2024 расход'!$B:$B,A41,'АЦК 2024 расход'!$E:$E,"2.9.1")</f>
        <v>50433</v>
      </c>
      <c r="M41" s="201" t="b">
        <f t="shared" si="3"/>
        <v>1</v>
      </c>
    </row>
    <row r="42" spans="1:13" x14ac:dyDescent="0.25">
      <c r="A42" s="146" t="s">
        <v>1363</v>
      </c>
      <c r="B42" s="206">
        <f t="shared" si="0"/>
        <v>0</v>
      </c>
      <c r="C42" s="147">
        <v>0</v>
      </c>
      <c r="D42" s="147"/>
      <c r="E42" s="206">
        <f t="shared" si="1"/>
        <v>159760</v>
      </c>
      <c r="F42" s="147">
        <v>159760</v>
      </c>
      <c r="G42" s="147"/>
      <c r="H42" s="206">
        <f t="shared" si="2"/>
        <v>0</v>
      </c>
      <c r="I42" s="147">
        <v>0</v>
      </c>
      <c r="J42" s="207">
        <v>0</v>
      </c>
      <c r="K42" s="211"/>
      <c r="L42" s="214">
        <f>-SUMIFS('АЦК 2024 расход'!$G:$G,'АЦК 2024 расход'!$B:$B,A42,'АЦК 2024 расход'!$E:$E,"2.9.1")</f>
        <v>159760</v>
      </c>
      <c r="M42" s="201" t="b">
        <f t="shared" si="3"/>
        <v>1</v>
      </c>
    </row>
    <row r="43" spans="1:13" x14ac:dyDescent="0.25">
      <c r="A43" s="146" t="s">
        <v>1362</v>
      </c>
      <c r="B43" s="206">
        <f t="shared" ref="B43" si="4">SUM(C43:D43)</f>
        <v>4272</v>
      </c>
      <c r="C43" s="147">
        <v>4272</v>
      </c>
      <c r="D43" s="147"/>
      <c r="E43" s="206">
        <f t="shared" ref="E43" si="5">SUM(F43:G43)</f>
        <v>141363</v>
      </c>
      <c r="F43" s="147">
        <v>141363</v>
      </c>
      <c r="G43" s="147"/>
      <c r="H43" s="206">
        <f t="shared" ref="H43" si="6">SUM(I43:J43)</f>
        <v>0</v>
      </c>
      <c r="I43" s="147">
        <v>0</v>
      </c>
      <c r="J43" s="207">
        <v>0</v>
      </c>
      <c r="K43" s="211"/>
      <c r="L43" s="214">
        <f>-SUMIFS('АЦК 2024 расход'!$G:$G,'АЦК 2024 расход'!$B:$B,A43,'АЦК 2024 расход'!$E:$E,"2.9.1")</f>
        <v>145635</v>
      </c>
      <c r="M43" s="201" t="b">
        <f t="shared" si="3"/>
        <v>1</v>
      </c>
    </row>
    <row r="44" spans="1:13" ht="31.5" x14ac:dyDescent="0.25">
      <c r="A44" s="146" t="s">
        <v>1364</v>
      </c>
      <c r="B44" s="206">
        <f t="shared" si="0"/>
        <v>0</v>
      </c>
      <c r="C44" s="147">
        <v>0</v>
      </c>
      <c r="D44" s="147"/>
      <c r="E44" s="206">
        <f t="shared" si="1"/>
        <v>0</v>
      </c>
      <c r="F44" s="147">
        <v>0</v>
      </c>
      <c r="G44" s="147"/>
      <c r="H44" s="206">
        <f t="shared" si="2"/>
        <v>0</v>
      </c>
      <c r="I44" s="147">
        <v>0</v>
      </c>
      <c r="J44" s="207">
        <v>0</v>
      </c>
      <c r="K44" s="211"/>
      <c r="L44" s="214">
        <f>-SUMIFS('АЦК 2024 расход'!$G:$G,'АЦК 2024 расход'!$B:$B,A44,'АЦК 2024 расход'!$E:$E,"2.9.1")</f>
        <v>0</v>
      </c>
      <c r="M44" s="201" t="b">
        <f t="shared" si="3"/>
        <v>1</v>
      </c>
    </row>
    <row r="45" spans="1:13" x14ac:dyDescent="0.25">
      <c r="A45" s="146" t="s">
        <v>1316</v>
      </c>
      <c r="B45" s="206">
        <f t="shared" si="0"/>
        <v>0</v>
      </c>
      <c r="C45" s="147">
        <v>0</v>
      </c>
      <c r="D45" s="147"/>
      <c r="E45" s="206">
        <f t="shared" si="1"/>
        <v>0</v>
      </c>
      <c r="F45" s="147">
        <v>0</v>
      </c>
      <c r="G45" s="147"/>
      <c r="H45" s="206">
        <f t="shared" si="2"/>
        <v>153318</v>
      </c>
      <c r="I45" s="147">
        <v>0</v>
      </c>
      <c r="J45" s="207">
        <v>153318</v>
      </c>
      <c r="K45" s="211"/>
      <c r="L45" s="214">
        <v>153318</v>
      </c>
      <c r="M45" s="201" t="b">
        <f t="shared" si="3"/>
        <v>1</v>
      </c>
    </row>
    <row r="46" spans="1:13" x14ac:dyDescent="0.25">
      <c r="A46" s="146" t="s">
        <v>1313</v>
      </c>
      <c r="B46" s="206">
        <f t="shared" si="0"/>
        <v>0</v>
      </c>
      <c r="C46" s="147">
        <v>0</v>
      </c>
      <c r="D46" s="147"/>
      <c r="E46" s="206">
        <f t="shared" si="1"/>
        <v>0</v>
      </c>
      <c r="F46" s="147">
        <v>0</v>
      </c>
      <c r="G46" s="147"/>
      <c r="H46" s="206">
        <f t="shared" si="2"/>
        <v>316907</v>
      </c>
      <c r="I46" s="147">
        <v>0</v>
      </c>
      <c r="J46" s="207">
        <v>316907</v>
      </c>
      <c r="K46" s="211">
        <v>18913</v>
      </c>
      <c r="L46" s="214">
        <v>335820</v>
      </c>
      <c r="M46" s="201" t="b">
        <f t="shared" si="3"/>
        <v>1</v>
      </c>
    </row>
    <row r="47" spans="1:13" s="200" customFormat="1" ht="22.5" customHeight="1" x14ac:dyDescent="0.2">
      <c r="B47" s="202">
        <f t="shared" ref="B47:K47" si="7">SUM(B3:B46)</f>
        <v>125368</v>
      </c>
      <c r="C47" s="202">
        <f t="shared" si="7"/>
        <v>109499</v>
      </c>
      <c r="D47" s="202">
        <f t="shared" si="7"/>
        <v>15869</v>
      </c>
      <c r="E47" s="202">
        <f t="shared" si="7"/>
        <v>10588664</v>
      </c>
      <c r="F47" s="202">
        <f t="shared" si="7"/>
        <v>10588664</v>
      </c>
      <c r="G47" s="202">
        <f t="shared" si="7"/>
        <v>0</v>
      </c>
      <c r="H47" s="202">
        <f t="shared" si="7"/>
        <v>197202214</v>
      </c>
      <c r="I47" s="202">
        <f t="shared" si="7"/>
        <v>196658661.13</v>
      </c>
      <c r="J47" s="202">
        <f t="shared" si="7"/>
        <v>543552.87</v>
      </c>
      <c r="K47" s="212">
        <f t="shared" si="7"/>
        <v>86734.01</v>
      </c>
    </row>
    <row r="50" spans="1:1" x14ac:dyDescent="0.25">
      <c r="A50" s="196" t="s">
        <v>1581</v>
      </c>
    </row>
  </sheetData>
  <autoFilter ref="A2:M47"/>
  <customSheetViews>
    <customSheetView guid="{5B44D67A-4A8A-4B75-BA10-E8F24D4649E0}">
      <selection activeCell="CX69" sqref="CX69:DQ69"/>
      <pageMargins left="0.7" right="0.7" top="0.75" bottom="0.75" header="0.3" footer="0.3"/>
    </customSheetView>
    <customSheetView guid="{CF47E490-C0ED-4780-9B5C-F9D87DEF3722}">
      <selection activeCell="CX69" sqref="CX69:DQ69"/>
      <pageMargins left="0.7" right="0.7" top="0.75" bottom="0.75" header="0.3" footer="0.3"/>
    </customSheetView>
    <customSheetView guid="{B1FA3864-7F05-425E-8ED1-7784AEC0641C}" topLeftCell="A25">
      <selection activeCell="CX69" sqref="CX69:DQ69"/>
      <pageMargins left="0.7" right="0.7" top="0.75" bottom="0.75" header="0.3" footer="0.3"/>
    </customSheetView>
  </customSheetViews>
  <mergeCells count="4">
    <mergeCell ref="B1:D1"/>
    <mergeCell ref="E1:G1"/>
    <mergeCell ref="H1:J1"/>
    <mergeCell ref="A1:A2"/>
  </mergeCells>
  <pageMargins left="0.7" right="0.7" top="0.75" bottom="0.75" header="0.3" footer="0.3"/>
  <pageSetup paperSize="9" scale="4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W61"/>
  <sheetViews>
    <sheetView view="pageBreakPreview" topLeftCell="A23" zoomScale="60" zoomScaleNormal="100" workbookViewId="0">
      <selection activeCell="AF85" sqref="AF85"/>
    </sheetView>
  </sheetViews>
  <sheetFormatPr defaultColWidth="1.42578125" defaultRowHeight="15.75" x14ac:dyDescent="0.25"/>
  <cols>
    <col min="1" max="16384" width="1.42578125" style="1"/>
  </cols>
  <sheetData>
    <row r="1" spans="1:153" x14ac:dyDescent="0.25">
      <c r="A1" s="249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53" x14ac:dyDescent="0.25">
      <c r="A2" s="249" t="s">
        <v>1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  <c r="DU2" s="249"/>
      <c r="DV2" s="249"/>
      <c r="DW2" s="249"/>
      <c r="DX2" s="249"/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</row>
    <row r="3" spans="1:153" ht="16.5" thickBot="1" x14ac:dyDescent="0.3">
      <c r="BL3" s="45" t="s">
        <v>9</v>
      </c>
      <c r="BM3" s="251" t="str">
        <f>Лист1!$AP$16</f>
        <v>января</v>
      </c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5">
        <v>20</v>
      </c>
      <c r="BY3" s="255"/>
      <c r="BZ3" s="255"/>
      <c r="CA3" s="516" t="str">
        <f>Лист1!$BD$16</f>
        <v>25</v>
      </c>
      <c r="CB3" s="516"/>
      <c r="CC3" s="516"/>
      <c r="CD3" s="4" t="s">
        <v>10</v>
      </c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53" s="43" customFormat="1" ht="12.75" x14ac:dyDescent="0.2">
      <c r="A4" s="46"/>
      <c r="DU4" s="41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53" s="43" customFormat="1" ht="12.75" x14ac:dyDescent="0.2">
      <c r="A5" s="46"/>
      <c r="DU5" s="41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53" s="43" customFormat="1" ht="12.75" x14ac:dyDescent="0.2">
      <c r="A6" s="46"/>
      <c r="DU6" s="41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53" s="43" customFormat="1" ht="28.5" customHeight="1" x14ac:dyDescent="0.2">
      <c r="A7" s="46" t="s">
        <v>11</v>
      </c>
      <c r="Z7" s="373" t="str">
        <f>Лист1!$P$20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41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53" s="43" customFormat="1" ht="12.75" x14ac:dyDescent="0.2">
      <c r="A8" s="46" t="s">
        <v>12</v>
      </c>
      <c r="DU8" s="41"/>
      <c r="DW8" s="499" t="str">
        <f>Лист1!$CI$22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53" s="43" customFormat="1" ht="12.75" x14ac:dyDescent="0.2">
      <c r="A9" s="46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41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53" s="43" customFormat="1" ht="12.75" x14ac:dyDescent="0.2">
      <c r="A10" s="46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41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53" s="43" customFormat="1" ht="13.5" thickBot="1" x14ac:dyDescent="0.25">
      <c r="A11" s="46" t="s">
        <v>15</v>
      </c>
      <c r="DU11" s="41"/>
      <c r="DW11" s="260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2"/>
    </row>
    <row r="12" spans="1:153" s="43" customFormat="1" ht="12.75" x14ac:dyDescent="0.2">
      <c r="DU12" s="41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53" s="11" customFormat="1" ht="15" x14ac:dyDescent="0.25">
      <c r="A13" s="369" t="s">
        <v>16</v>
      </c>
      <c r="B13" s="369"/>
      <c r="C13" s="369"/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  <c r="AZ13" s="369"/>
      <c r="BA13" s="369"/>
      <c r="BB13" s="369"/>
      <c r="BC13" s="369"/>
      <c r="BD13" s="369"/>
      <c r="BE13" s="369"/>
      <c r="BF13" s="369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369"/>
      <c r="BS13" s="369"/>
      <c r="BT13" s="369"/>
      <c r="BU13" s="369"/>
      <c r="BV13" s="369"/>
      <c r="BW13" s="369"/>
      <c r="BX13" s="369"/>
      <c r="BY13" s="369"/>
      <c r="BZ13" s="369"/>
      <c r="CA13" s="369"/>
      <c r="CB13" s="369"/>
      <c r="CC13" s="369"/>
      <c r="CD13" s="369"/>
      <c r="CE13" s="369"/>
      <c r="CF13" s="369"/>
      <c r="CG13" s="369"/>
      <c r="CH13" s="369"/>
      <c r="CI13" s="369"/>
      <c r="CJ13" s="369"/>
      <c r="CK13" s="369"/>
      <c r="CL13" s="369"/>
      <c r="CM13" s="369"/>
      <c r="CN13" s="369"/>
      <c r="CO13" s="369"/>
      <c r="CP13" s="369"/>
      <c r="CQ13" s="369"/>
      <c r="CR13" s="369"/>
      <c r="CS13" s="369"/>
      <c r="CT13" s="369"/>
      <c r="CU13" s="369"/>
      <c r="CV13" s="369"/>
      <c r="CW13" s="369"/>
      <c r="CX13" s="369"/>
      <c r="CY13" s="369"/>
      <c r="CZ13" s="369"/>
      <c r="DA13" s="369"/>
      <c r="DB13" s="369"/>
      <c r="DC13" s="369"/>
      <c r="DD13" s="369"/>
      <c r="DE13" s="369"/>
      <c r="DF13" s="369"/>
      <c r="DG13" s="369"/>
      <c r="DH13" s="369"/>
      <c r="DI13" s="369"/>
      <c r="DJ13" s="369"/>
      <c r="DK13" s="369"/>
      <c r="DL13" s="369"/>
      <c r="DM13" s="369"/>
      <c r="DN13" s="369"/>
      <c r="DO13" s="369"/>
      <c r="DP13" s="369"/>
      <c r="DQ13" s="369"/>
      <c r="DR13" s="369"/>
      <c r="DS13" s="369"/>
      <c r="DT13" s="369"/>
      <c r="DU13" s="369"/>
      <c r="DV13" s="369"/>
      <c r="DW13" s="369"/>
      <c r="DX13" s="369"/>
      <c r="DY13" s="369"/>
      <c r="DZ13" s="369"/>
      <c r="EA13" s="369"/>
      <c r="EB13" s="369"/>
      <c r="EC13" s="369"/>
      <c r="ED13" s="369"/>
      <c r="EE13" s="369"/>
      <c r="EF13" s="369"/>
      <c r="EG13" s="369"/>
      <c r="EH13" s="369"/>
      <c r="EI13" s="369"/>
      <c r="EJ13" s="369"/>
      <c r="EK13" s="369"/>
    </row>
    <row r="14" spans="1:153" ht="6" customHeight="1" x14ac:dyDescent="0.25">
      <c r="DU14" s="45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</row>
    <row r="15" spans="1:153" s="43" customFormat="1" ht="12.75" x14ac:dyDescent="0.2">
      <c r="A15" s="510" t="s">
        <v>17</v>
      </c>
      <c r="B15" s="510"/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510"/>
      <c r="R15" s="510"/>
      <c r="S15" s="510"/>
      <c r="T15" s="510"/>
      <c r="U15" s="510"/>
      <c r="V15" s="510"/>
      <c r="W15" s="510"/>
      <c r="X15" s="510"/>
      <c r="Y15" s="510"/>
      <c r="Z15" s="510"/>
      <c r="AA15" s="510"/>
      <c r="AB15" s="510"/>
      <c r="AC15" s="510"/>
      <c r="AD15" s="510"/>
      <c r="AE15" s="510"/>
      <c r="AF15" s="365"/>
      <c r="AG15" s="348" t="s">
        <v>20</v>
      </c>
      <c r="AH15" s="510"/>
      <c r="AI15" s="510"/>
      <c r="AJ15" s="510"/>
      <c r="AK15" s="510"/>
      <c r="AL15" s="510"/>
      <c r="AM15" s="365"/>
      <c r="AN15" s="348" t="s">
        <v>18</v>
      </c>
      <c r="AO15" s="510"/>
      <c r="AP15" s="510"/>
      <c r="AQ15" s="510"/>
      <c r="AR15" s="510"/>
      <c r="AS15" s="510"/>
      <c r="AT15" s="365"/>
      <c r="AU15" s="291" t="s">
        <v>22</v>
      </c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510"/>
      <c r="BS15" s="510"/>
      <c r="BT15" s="510"/>
      <c r="BU15" s="510"/>
      <c r="BV15" s="510"/>
      <c r="BW15" s="510"/>
      <c r="BX15" s="510"/>
      <c r="BY15" s="510"/>
      <c r="BZ15" s="510"/>
      <c r="CA15" s="510"/>
      <c r="CB15" s="348" t="s">
        <v>29</v>
      </c>
      <c r="CC15" s="510"/>
      <c r="CD15" s="510"/>
      <c r="CE15" s="510"/>
      <c r="CF15" s="510"/>
      <c r="CG15" s="510"/>
      <c r="CH15" s="510"/>
      <c r="CI15" s="510"/>
      <c r="CJ15" s="510"/>
      <c r="CK15" s="365"/>
      <c r="CL15" s="348" t="s">
        <v>32</v>
      </c>
      <c r="CM15" s="510"/>
      <c r="CN15" s="510"/>
      <c r="CO15" s="510"/>
      <c r="CP15" s="510"/>
      <c r="CQ15" s="510"/>
      <c r="CR15" s="510"/>
      <c r="CS15" s="510"/>
      <c r="CT15" s="510"/>
      <c r="CU15" s="365"/>
      <c r="CV15" s="511" t="s">
        <v>23</v>
      </c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291"/>
      <c r="EA15" s="291"/>
      <c r="EB15" s="291"/>
      <c r="EC15" s="291"/>
      <c r="ED15" s="291"/>
      <c r="EE15" s="291"/>
      <c r="EF15" s="291"/>
      <c r="EG15" s="291"/>
      <c r="EH15" s="291"/>
      <c r="EI15" s="291"/>
      <c r="EJ15" s="291"/>
      <c r="EK15" s="291"/>
      <c r="EL15" s="109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</row>
    <row r="16" spans="1:153" s="43" customFormat="1" ht="12.75" x14ac:dyDescent="0.2">
      <c r="A16" s="512"/>
      <c r="B16" s="512"/>
      <c r="C16" s="512"/>
      <c r="D16" s="512"/>
      <c r="E16" s="512"/>
      <c r="F16" s="512"/>
      <c r="G16" s="512"/>
      <c r="H16" s="512"/>
      <c r="I16" s="512"/>
      <c r="J16" s="512"/>
      <c r="K16" s="512"/>
      <c r="L16" s="512"/>
      <c r="M16" s="512"/>
      <c r="N16" s="512"/>
      <c r="O16" s="512"/>
      <c r="P16" s="512"/>
      <c r="Q16" s="512"/>
      <c r="R16" s="512"/>
      <c r="S16" s="512"/>
      <c r="T16" s="512"/>
      <c r="U16" s="512"/>
      <c r="V16" s="512"/>
      <c r="W16" s="512"/>
      <c r="X16" s="512"/>
      <c r="Y16" s="512"/>
      <c r="Z16" s="512"/>
      <c r="AA16" s="512"/>
      <c r="AB16" s="512"/>
      <c r="AC16" s="512"/>
      <c r="AD16" s="512"/>
      <c r="AE16" s="512"/>
      <c r="AF16" s="364"/>
      <c r="AG16" s="360" t="s">
        <v>19</v>
      </c>
      <c r="AH16" s="512"/>
      <c r="AI16" s="512"/>
      <c r="AJ16" s="512"/>
      <c r="AK16" s="512"/>
      <c r="AL16" s="512"/>
      <c r="AM16" s="364"/>
      <c r="AN16" s="360" t="s">
        <v>21</v>
      </c>
      <c r="AO16" s="512"/>
      <c r="AP16" s="512"/>
      <c r="AQ16" s="512"/>
      <c r="AR16" s="512"/>
      <c r="AS16" s="512"/>
      <c r="AT16" s="364"/>
      <c r="AU16" s="510" t="s">
        <v>24</v>
      </c>
      <c r="AV16" s="510"/>
      <c r="AW16" s="510"/>
      <c r="AX16" s="510"/>
      <c r="AY16" s="510"/>
      <c r="AZ16" s="510"/>
      <c r="BA16" s="510"/>
      <c r="BB16" s="510"/>
      <c r="BC16" s="510"/>
      <c r="BD16" s="510"/>
      <c r="BE16" s="510"/>
      <c r="BF16" s="510"/>
      <c r="BG16" s="510"/>
      <c r="BH16" s="510"/>
      <c r="BI16" s="510"/>
      <c r="BJ16" s="510"/>
      <c r="BK16" s="510"/>
      <c r="BL16" s="510"/>
      <c r="BM16" s="510"/>
      <c r="BN16" s="510"/>
      <c r="BO16" s="510"/>
      <c r="BP16" s="510"/>
      <c r="BQ16" s="510"/>
      <c r="BR16" s="348" t="s">
        <v>28</v>
      </c>
      <c r="BS16" s="510"/>
      <c r="BT16" s="510"/>
      <c r="BU16" s="510"/>
      <c r="BV16" s="510"/>
      <c r="BW16" s="510"/>
      <c r="BX16" s="510"/>
      <c r="BY16" s="510"/>
      <c r="BZ16" s="510"/>
      <c r="CA16" s="365"/>
      <c r="CB16" s="360" t="s">
        <v>30</v>
      </c>
      <c r="CC16" s="512"/>
      <c r="CD16" s="512"/>
      <c r="CE16" s="512"/>
      <c r="CF16" s="512"/>
      <c r="CG16" s="512"/>
      <c r="CH16" s="512"/>
      <c r="CI16" s="512"/>
      <c r="CJ16" s="512"/>
      <c r="CK16" s="364"/>
      <c r="CL16" s="360" t="s">
        <v>33</v>
      </c>
      <c r="CM16" s="512"/>
      <c r="CN16" s="512"/>
      <c r="CO16" s="512"/>
      <c r="CP16" s="512"/>
      <c r="CQ16" s="512"/>
      <c r="CR16" s="512"/>
      <c r="CS16" s="512"/>
      <c r="CT16" s="512"/>
      <c r="CU16" s="364"/>
      <c r="CV16" s="348" t="s">
        <v>34</v>
      </c>
      <c r="CW16" s="510"/>
      <c r="CX16" s="510"/>
      <c r="CY16" s="510"/>
      <c r="CZ16" s="510"/>
      <c r="DA16" s="510"/>
      <c r="DB16" s="510"/>
      <c r="DC16" s="510"/>
      <c r="DD16" s="510"/>
      <c r="DE16" s="510"/>
      <c r="DF16" s="510"/>
      <c r="DG16" s="510"/>
      <c r="DH16" s="510"/>
      <c r="DI16" s="510"/>
      <c r="DJ16" s="510"/>
      <c r="DK16" s="510"/>
      <c r="DL16" s="510"/>
      <c r="DM16" s="510"/>
      <c r="DN16" s="510"/>
      <c r="DO16" s="510"/>
      <c r="DP16" s="510"/>
      <c r="DQ16" s="510"/>
      <c r="DR16" s="510"/>
      <c r="DS16" s="365"/>
      <c r="DT16" s="348" t="s">
        <v>36</v>
      </c>
      <c r="DU16" s="510"/>
      <c r="DV16" s="510"/>
      <c r="DW16" s="510"/>
      <c r="DX16" s="510"/>
      <c r="DY16" s="510"/>
      <c r="DZ16" s="510"/>
      <c r="EA16" s="510"/>
      <c r="EB16" s="365"/>
      <c r="EC16" s="348" t="s">
        <v>37</v>
      </c>
      <c r="ED16" s="510"/>
      <c r="EE16" s="510"/>
      <c r="EF16" s="510"/>
      <c r="EG16" s="510"/>
      <c r="EH16" s="510"/>
      <c r="EI16" s="510"/>
      <c r="EJ16" s="510"/>
      <c r="EK16" s="510"/>
      <c r="EL16" s="109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</row>
    <row r="17" spans="1:142" s="43" customFormat="1" ht="12.75" x14ac:dyDescent="0.2">
      <c r="A17" s="512"/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512"/>
      <c r="X17" s="512"/>
      <c r="Y17" s="512"/>
      <c r="Z17" s="512"/>
      <c r="AA17" s="512"/>
      <c r="AB17" s="512"/>
      <c r="AC17" s="512"/>
      <c r="AD17" s="512"/>
      <c r="AE17" s="512"/>
      <c r="AF17" s="364"/>
      <c r="AG17" s="360"/>
      <c r="AH17" s="512"/>
      <c r="AI17" s="512"/>
      <c r="AJ17" s="512"/>
      <c r="AK17" s="512"/>
      <c r="AL17" s="512"/>
      <c r="AM17" s="364"/>
      <c r="AN17" s="360"/>
      <c r="AO17" s="512"/>
      <c r="AP17" s="512"/>
      <c r="AQ17" s="512"/>
      <c r="AR17" s="512"/>
      <c r="AS17" s="512"/>
      <c r="AT17" s="364"/>
      <c r="AU17" s="348" t="s">
        <v>25</v>
      </c>
      <c r="AV17" s="510"/>
      <c r="AW17" s="510"/>
      <c r="AX17" s="510"/>
      <c r="AY17" s="510"/>
      <c r="AZ17" s="510"/>
      <c r="BA17" s="510"/>
      <c r="BB17" s="510"/>
      <c r="BC17" s="510"/>
      <c r="BD17" s="510"/>
      <c r="BE17" s="510"/>
      <c r="BF17" s="510"/>
      <c r="BG17" s="510"/>
      <c r="BH17" s="510"/>
      <c r="BI17" s="510"/>
      <c r="BJ17" s="365"/>
      <c r="BK17" s="348" t="s">
        <v>26</v>
      </c>
      <c r="BL17" s="510"/>
      <c r="BM17" s="510"/>
      <c r="BN17" s="510"/>
      <c r="BO17" s="510"/>
      <c r="BP17" s="510"/>
      <c r="BQ17" s="365"/>
      <c r="BR17" s="360"/>
      <c r="BS17" s="512"/>
      <c r="BT17" s="512"/>
      <c r="BU17" s="512"/>
      <c r="BV17" s="512"/>
      <c r="BW17" s="512"/>
      <c r="BX17" s="512"/>
      <c r="BY17" s="512"/>
      <c r="BZ17" s="512"/>
      <c r="CA17" s="364"/>
      <c r="CB17" s="360" t="s">
        <v>31</v>
      </c>
      <c r="CC17" s="512"/>
      <c r="CD17" s="512"/>
      <c r="CE17" s="512"/>
      <c r="CF17" s="512"/>
      <c r="CG17" s="512"/>
      <c r="CH17" s="512"/>
      <c r="CI17" s="512"/>
      <c r="CJ17" s="512"/>
      <c r="CK17" s="364"/>
      <c r="CL17" s="360"/>
      <c r="CM17" s="512"/>
      <c r="CN17" s="512"/>
      <c r="CO17" s="512"/>
      <c r="CP17" s="512"/>
      <c r="CQ17" s="512"/>
      <c r="CR17" s="512"/>
      <c r="CS17" s="512"/>
      <c r="CT17" s="512"/>
      <c r="CU17" s="364"/>
      <c r="CV17" s="360" t="s">
        <v>35</v>
      </c>
      <c r="CW17" s="512"/>
      <c r="CX17" s="512"/>
      <c r="CY17" s="512"/>
      <c r="CZ17" s="512"/>
      <c r="DA17" s="512"/>
      <c r="DB17" s="512"/>
      <c r="DC17" s="512"/>
      <c r="DD17" s="512"/>
      <c r="DE17" s="512"/>
      <c r="DF17" s="512"/>
      <c r="DG17" s="512"/>
      <c r="DH17" s="512"/>
      <c r="DI17" s="512"/>
      <c r="DJ17" s="512"/>
      <c r="DK17" s="512"/>
      <c r="DL17" s="512"/>
      <c r="DM17" s="512"/>
      <c r="DN17" s="512"/>
      <c r="DO17" s="512"/>
      <c r="DP17" s="512"/>
      <c r="DQ17" s="512"/>
      <c r="DR17" s="512"/>
      <c r="DS17" s="364"/>
      <c r="DT17" s="360"/>
      <c r="DU17" s="512"/>
      <c r="DV17" s="512"/>
      <c r="DW17" s="512"/>
      <c r="DX17" s="512"/>
      <c r="DY17" s="512"/>
      <c r="DZ17" s="512"/>
      <c r="EA17" s="512"/>
      <c r="EB17" s="364"/>
      <c r="EC17" s="360"/>
      <c r="ED17" s="512"/>
      <c r="EE17" s="512"/>
      <c r="EF17" s="512"/>
      <c r="EG17" s="512"/>
      <c r="EH17" s="512"/>
      <c r="EI17" s="512"/>
      <c r="EJ17" s="512"/>
      <c r="EK17" s="512"/>
      <c r="EL17" s="76"/>
    </row>
    <row r="18" spans="1:142" s="43" customFormat="1" ht="12.75" x14ac:dyDescent="0.2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361"/>
      <c r="AG18" s="363"/>
      <c r="AH18" s="241"/>
      <c r="AI18" s="241"/>
      <c r="AJ18" s="241"/>
      <c r="AK18" s="241"/>
      <c r="AL18" s="241"/>
      <c r="AM18" s="361"/>
      <c r="AN18" s="363"/>
      <c r="AO18" s="241"/>
      <c r="AP18" s="241"/>
      <c r="AQ18" s="241"/>
      <c r="AR18" s="241"/>
      <c r="AS18" s="241"/>
      <c r="AT18" s="361"/>
      <c r="AU18" s="363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361"/>
      <c r="BK18" s="363" t="s">
        <v>27</v>
      </c>
      <c r="BL18" s="241"/>
      <c r="BM18" s="241"/>
      <c r="BN18" s="241"/>
      <c r="BO18" s="241"/>
      <c r="BP18" s="241"/>
      <c r="BQ18" s="361"/>
      <c r="BR18" s="363"/>
      <c r="BS18" s="241"/>
      <c r="BT18" s="241"/>
      <c r="BU18" s="241"/>
      <c r="BV18" s="241"/>
      <c r="BW18" s="241"/>
      <c r="BX18" s="241"/>
      <c r="BY18" s="241"/>
      <c r="BZ18" s="241"/>
      <c r="CA18" s="361"/>
      <c r="CB18" s="363"/>
      <c r="CC18" s="241"/>
      <c r="CD18" s="241"/>
      <c r="CE18" s="241"/>
      <c r="CF18" s="241"/>
      <c r="CG18" s="241"/>
      <c r="CH18" s="241"/>
      <c r="CI18" s="241"/>
      <c r="CJ18" s="241"/>
      <c r="CK18" s="361"/>
      <c r="CL18" s="363"/>
      <c r="CM18" s="241"/>
      <c r="CN18" s="241"/>
      <c r="CO18" s="241"/>
      <c r="CP18" s="241"/>
      <c r="CQ18" s="241"/>
      <c r="CR18" s="241"/>
      <c r="CS18" s="241"/>
      <c r="CT18" s="241"/>
      <c r="CU18" s="361"/>
      <c r="CV18" s="363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361"/>
      <c r="DT18" s="363"/>
      <c r="DU18" s="241"/>
      <c r="DV18" s="241"/>
      <c r="DW18" s="241"/>
      <c r="DX18" s="241"/>
      <c r="DY18" s="241"/>
      <c r="DZ18" s="241"/>
      <c r="EA18" s="241"/>
      <c r="EB18" s="361"/>
      <c r="EC18" s="363"/>
      <c r="ED18" s="241"/>
      <c r="EE18" s="241"/>
      <c r="EF18" s="241"/>
      <c r="EG18" s="241"/>
      <c r="EH18" s="241"/>
      <c r="EI18" s="241"/>
      <c r="EJ18" s="241"/>
      <c r="EK18" s="241"/>
      <c r="EL18" s="76"/>
    </row>
    <row r="19" spans="1:142" s="43" customFormat="1" ht="13.5" thickBot="1" x14ac:dyDescent="0.25">
      <c r="A19" s="356">
        <v>1</v>
      </c>
      <c r="B19" s="357"/>
      <c r="C19" s="357"/>
      <c r="D19" s="357"/>
      <c r="E19" s="357"/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>
        <v>2</v>
      </c>
      <c r="AH19" s="357"/>
      <c r="AI19" s="357"/>
      <c r="AJ19" s="357"/>
      <c r="AK19" s="357"/>
      <c r="AL19" s="357"/>
      <c r="AM19" s="357"/>
      <c r="AN19" s="347">
        <v>3</v>
      </c>
      <c r="AO19" s="347"/>
      <c r="AP19" s="347"/>
      <c r="AQ19" s="347"/>
      <c r="AR19" s="347"/>
      <c r="AS19" s="347"/>
      <c r="AT19" s="347"/>
      <c r="AU19" s="347">
        <v>4</v>
      </c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>
        <v>5</v>
      </c>
      <c r="BL19" s="347"/>
      <c r="BM19" s="347"/>
      <c r="BN19" s="347"/>
      <c r="BO19" s="347"/>
      <c r="BP19" s="347"/>
      <c r="BQ19" s="347"/>
      <c r="BR19" s="347">
        <v>6</v>
      </c>
      <c r="BS19" s="347"/>
      <c r="BT19" s="347"/>
      <c r="BU19" s="347"/>
      <c r="BV19" s="347"/>
      <c r="BW19" s="347"/>
      <c r="BX19" s="347"/>
      <c r="BY19" s="347"/>
      <c r="BZ19" s="347"/>
      <c r="CA19" s="347"/>
      <c r="CB19" s="347">
        <v>7</v>
      </c>
      <c r="CC19" s="347"/>
      <c r="CD19" s="347"/>
      <c r="CE19" s="347"/>
      <c r="CF19" s="347"/>
      <c r="CG19" s="347"/>
      <c r="CH19" s="347"/>
      <c r="CI19" s="347"/>
      <c r="CJ19" s="347"/>
      <c r="CK19" s="347"/>
      <c r="CL19" s="347">
        <v>8</v>
      </c>
      <c r="CM19" s="347"/>
      <c r="CN19" s="347"/>
      <c r="CO19" s="347"/>
      <c r="CP19" s="347"/>
      <c r="CQ19" s="347"/>
      <c r="CR19" s="347"/>
      <c r="CS19" s="347"/>
      <c r="CT19" s="347"/>
      <c r="CU19" s="347"/>
      <c r="CV19" s="357">
        <v>9</v>
      </c>
      <c r="CW19" s="357"/>
      <c r="CX19" s="357"/>
      <c r="CY19" s="357"/>
      <c r="CZ19" s="357"/>
      <c r="DA19" s="357"/>
      <c r="DB19" s="357"/>
      <c r="DC19" s="357"/>
      <c r="DD19" s="357"/>
      <c r="DE19" s="357"/>
      <c r="DF19" s="357"/>
      <c r="DG19" s="357"/>
      <c r="DH19" s="357"/>
      <c r="DI19" s="357"/>
      <c r="DJ19" s="357"/>
      <c r="DK19" s="357"/>
      <c r="DL19" s="357"/>
      <c r="DM19" s="357"/>
      <c r="DN19" s="357"/>
      <c r="DO19" s="357"/>
      <c r="DP19" s="357"/>
      <c r="DQ19" s="357"/>
      <c r="DR19" s="357"/>
      <c r="DS19" s="357"/>
      <c r="DT19" s="357">
        <v>10</v>
      </c>
      <c r="DU19" s="357"/>
      <c r="DV19" s="357"/>
      <c r="DW19" s="357"/>
      <c r="DX19" s="357"/>
      <c r="DY19" s="357"/>
      <c r="DZ19" s="357"/>
      <c r="EA19" s="357"/>
      <c r="EB19" s="357"/>
      <c r="EC19" s="357">
        <v>11</v>
      </c>
      <c r="ED19" s="357"/>
      <c r="EE19" s="357"/>
      <c r="EF19" s="357"/>
      <c r="EG19" s="357"/>
      <c r="EH19" s="357"/>
      <c r="EI19" s="357"/>
      <c r="EJ19" s="357"/>
      <c r="EK19" s="511"/>
      <c r="EL19" s="76"/>
    </row>
    <row r="20" spans="1:142" s="216" customFormat="1" ht="65.25" customHeight="1" x14ac:dyDescent="0.2">
      <c r="A20" s="477" t="s">
        <v>1595</v>
      </c>
      <c r="B20" s="477"/>
      <c r="C20" s="477"/>
      <c r="D20" s="477"/>
      <c r="E20" s="477"/>
      <c r="F20" s="477"/>
      <c r="G20" s="477"/>
      <c r="H20" s="477"/>
      <c r="I20" s="477"/>
      <c r="J20" s="477"/>
      <c r="K20" s="477"/>
      <c r="L20" s="477"/>
      <c r="M20" s="477"/>
      <c r="N20" s="477"/>
      <c r="O20" s="477"/>
      <c r="P20" s="477"/>
      <c r="Q20" s="477"/>
      <c r="R20" s="477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8"/>
      <c r="AG20" s="473" t="s">
        <v>1596</v>
      </c>
      <c r="AH20" s="474"/>
      <c r="AI20" s="474"/>
      <c r="AJ20" s="474"/>
      <c r="AK20" s="474"/>
      <c r="AL20" s="474"/>
      <c r="AM20" s="479"/>
      <c r="AN20" s="502" t="s">
        <v>40</v>
      </c>
      <c r="AO20" s="503"/>
      <c r="AP20" s="503"/>
      <c r="AQ20" s="503"/>
      <c r="AR20" s="503"/>
      <c r="AS20" s="503"/>
      <c r="AT20" s="503"/>
      <c r="AU20" s="504" t="s">
        <v>1597</v>
      </c>
      <c r="AV20" s="504"/>
      <c r="AW20" s="504"/>
      <c r="AX20" s="504"/>
      <c r="AY20" s="504"/>
      <c r="AZ20" s="504"/>
      <c r="BA20" s="504"/>
      <c r="BB20" s="504"/>
      <c r="BC20" s="504"/>
      <c r="BD20" s="504"/>
      <c r="BE20" s="504"/>
      <c r="BF20" s="504"/>
      <c r="BG20" s="504"/>
      <c r="BH20" s="504"/>
      <c r="BI20" s="504"/>
      <c r="BJ20" s="504"/>
      <c r="BK20" s="503" t="s">
        <v>1598</v>
      </c>
      <c r="BL20" s="503"/>
      <c r="BM20" s="503"/>
      <c r="BN20" s="503"/>
      <c r="BO20" s="503"/>
      <c r="BP20" s="503"/>
      <c r="BQ20" s="503"/>
      <c r="BR20" s="505">
        <v>476</v>
      </c>
      <c r="BS20" s="506"/>
      <c r="BT20" s="506"/>
      <c r="BU20" s="506"/>
      <c r="BV20" s="506"/>
      <c r="BW20" s="506"/>
      <c r="BX20" s="506"/>
      <c r="BY20" s="506"/>
      <c r="BZ20" s="506"/>
      <c r="CA20" s="507"/>
      <c r="CB20" s="508">
        <v>214200</v>
      </c>
      <c r="CC20" s="508"/>
      <c r="CD20" s="508"/>
      <c r="CE20" s="508"/>
      <c r="CF20" s="508"/>
      <c r="CG20" s="508"/>
      <c r="CH20" s="508"/>
      <c r="CI20" s="508"/>
      <c r="CJ20" s="508"/>
      <c r="CK20" s="508"/>
      <c r="CL20" s="508">
        <v>450</v>
      </c>
      <c r="CM20" s="508"/>
      <c r="CN20" s="508"/>
      <c r="CO20" s="508"/>
      <c r="CP20" s="508"/>
      <c r="CQ20" s="508"/>
      <c r="CR20" s="508"/>
      <c r="CS20" s="508"/>
      <c r="CT20" s="508"/>
      <c r="CU20" s="509"/>
      <c r="CV20" s="488" t="s">
        <v>1599</v>
      </c>
      <c r="CW20" s="489"/>
      <c r="CX20" s="489"/>
      <c r="CY20" s="489"/>
      <c r="CZ20" s="489"/>
      <c r="DA20" s="489"/>
      <c r="DB20" s="489"/>
      <c r="DC20" s="489"/>
      <c r="DD20" s="489"/>
      <c r="DE20" s="489"/>
      <c r="DF20" s="489"/>
      <c r="DG20" s="489"/>
      <c r="DH20" s="489"/>
      <c r="DI20" s="489"/>
      <c r="DJ20" s="489"/>
      <c r="DK20" s="489"/>
      <c r="DL20" s="489"/>
      <c r="DM20" s="489"/>
      <c r="DN20" s="489"/>
      <c r="DO20" s="489"/>
      <c r="DP20" s="489"/>
      <c r="DQ20" s="489"/>
      <c r="DR20" s="489"/>
      <c r="DS20" s="489"/>
      <c r="DT20" s="473" t="s">
        <v>1600</v>
      </c>
      <c r="DU20" s="474"/>
      <c r="DV20" s="474"/>
      <c r="DW20" s="474"/>
      <c r="DX20" s="474"/>
      <c r="DY20" s="474"/>
      <c r="DZ20" s="474"/>
      <c r="EA20" s="474"/>
      <c r="EB20" s="475"/>
      <c r="EC20" s="476" t="s">
        <v>1601</v>
      </c>
      <c r="ED20" s="476"/>
      <c r="EE20" s="476"/>
      <c r="EF20" s="476"/>
      <c r="EG20" s="476"/>
      <c r="EH20" s="476"/>
      <c r="EI20" s="476"/>
      <c r="EJ20" s="476"/>
      <c r="EK20" s="476"/>
    </row>
    <row r="21" spans="1:142" s="219" customFormat="1" ht="65.25" customHeight="1" x14ac:dyDescent="0.2">
      <c r="A21" s="477" t="s">
        <v>1595</v>
      </c>
      <c r="B21" s="477"/>
      <c r="C21" s="477"/>
      <c r="D21" s="477"/>
      <c r="E21" s="477"/>
      <c r="F21" s="477"/>
      <c r="G21" s="477"/>
      <c r="H21" s="477"/>
      <c r="I21" s="477"/>
      <c r="J21" s="477"/>
      <c r="K21" s="477"/>
      <c r="L21" s="477"/>
      <c r="M21" s="477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8"/>
      <c r="AG21" s="473" t="s">
        <v>1596</v>
      </c>
      <c r="AH21" s="474"/>
      <c r="AI21" s="474"/>
      <c r="AJ21" s="474"/>
      <c r="AK21" s="474"/>
      <c r="AL21" s="474"/>
      <c r="AM21" s="479"/>
      <c r="AN21" s="480" t="s">
        <v>419</v>
      </c>
      <c r="AO21" s="476"/>
      <c r="AP21" s="476"/>
      <c r="AQ21" s="476"/>
      <c r="AR21" s="476"/>
      <c r="AS21" s="476"/>
      <c r="AT21" s="476"/>
      <c r="AU21" s="496" t="s">
        <v>1597</v>
      </c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6"/>
      <c r="BK21" s="476" t="s">
        <v>1598</v>
      </c>
      <c r="BL21" s="476"/>
      <c r="BM21" s="476"/>
      <c r="BN21" s="476"/>
      <c r="BO21" s="476"/>
      <c r="BP21" s="476"/>
      <c r="BQ21" s="476"/>
      <c r="BR21" s="491">
        <v>10</v>
      </c>
      <c r="BS21" s="492"/>
      <c r="BT21" s="492"/>
      <c r="BU21" s="492"/>
      <c r="BV21" s="492"/>
      <c r="BW21" s="492"/>
      <c r="BX21" s="492"/>
      <c r="BY21" s="492"/>
      <c r="BZ21" s="492"/>
      <c r="CA21" s="493"/>
      <c r="CB21" s="494">
        <v>4000</v>
      </c>
      <c r="CC21" s="494"/>
      <c r="CD21" s="494"/>
      <c r="CE21" s="494"/>
      <c r="CF21" s="494"/>
      <c r="CG21" s="494"/>
      <c r="CH21" s="494"/>
      <c r="CI21" s="494"/>
      <c r="CJ21" s="494"/>
      <c r="CK21" s="494"/>
      <c r="CL21" s="494">
        <v>400</v>
      </c>
      <c r="CM21" s="494"/>
      <c r="CN21" s="494"/>
      <c r="CO21" s="494"/>
      <c r="CP21" s="494"/>
      <c r="CQ21" s="494"/>
      <c r="CR21" s="494"/>
      <c r="CS21" s="494"/>
      <c r="CT21" s="494"/>
      <c r="CU21" s="495"/>
      <c r="CV21" s="488" t="s">
        <v>1599</v>
      </c>
      <c r="CW21" s="489"/>
      <c r="CX21" s="489"/>
      <c r="CY21" s="489"/>
      <c r="CZ21" s="489"/>
      <c r="DA21" s="489"/>
      <c r="DB21" s="489"/>
      <c r="DC21" s="489"/>
      <c r="DD21" s="489"/>
      <c r="DE21" s="489"/>
      <c r="DF21" s="489"/>
      <c r="DG21" s="489"/>
      <c r="DH21" s="489"/>
      <c r="DI21" s="489"/>
      <c r="DJ21" s="489"/>
      <c r="DK21" s="489"/>
      <c r="DL21" s="489"/>
      <c r="DM21" s="489"/>
      <c r="DN21" s="489"/>
      <c r="DO21" s="489"/>
      <c r="DP21" s="489"/>
      <c r="DQ21" s="489"/>
      <c r="DR21" s="489"/>
      <c r="DS21" s="489"/>
      <c r="DT21" s="473" t="s">
        <v>1600</v>
      </c>
      <c r="DU21" s="474"/>
      <c r="DV21" s="474"/>
      <c r="DW21" s="474"/>
      <c r="DX21" s="474"/>
      <c r="DY21" s="474"/>
      <c r="DZ21" s="474"/>
      <c r="EA21" s="474"/>
      <c r="EB21" s="475"/>
      <c r="EC21" s="476" t="s">
        <v>1601</v>
      </c>
      <c r="ED21" s="476"/>
      <c r="EE21" s="476"/>
      <c r="EF21" s="476"/>
      <c r="EG21" s="476"/>
      <c r="EH21" s="476"/>
      <c r="EI21" s="476"/>
      <c r="EJ21" s="476"/>
      <c r="EK21" s="476"/>
    </row>
    <row r="22" spans="1:142" s="216" customFormat="1" ht="65.25" customHeight="1" x14ac:dyDescent="0.2">
      <c r="A22" s="477" t="s">
        <v>1602</v>
      </c>
      <c r="B22" s="477"/>
      <c r="C22" s="477"/>
      <c r="D22" s="477"/>
      <c r="E22" s="477"/>
      <c r="F22" s="477"/>
      <c r="G22" s="477"/>
      <c r="H22" s="477"/>
      <c r="I22" s="477"/>
      <c r="J22" s="477"/>
      <c r="K22" s="477"/>
      <c r="L22" s="477"/>
      <c r="M22" s="477"/>
      <c r="N22" s="477"/>
      <c r="O22" s="477"/>
      <c r="P22" s="477"/>
      <c r="Q22" s="477"/>
      <c r="R22" s="477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8"/>
      <c r="AG22" s="473" t="s">
        <v>1596</v>
      </c>
      <c r="AH22" s="474"/>
      <c r="AI22" s="474"/>
      <c r="AJ22" s="474"/>
      <c r="AK22" s="474"/>
      <c r="AL22" s="474"/>
      <c r="AM22" s="479"/>
      <c r="AN22" s="490" t="s">
        <v>1603</v>
      </c>
      <c r="AO22" s="482"/>
      <c r="AP22" s="482"/>
      <c r="AQ22" s="482"/>
      <c r="AR22" s="482"/>
      <c r="AS22" s="482"/>
      <c r="AT22" s="482"/>
      <c r="AU22" s="481" t="s">
        <v>1597</v>
      </c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2" t="s">
        <v>1598</v>
      </c>
      <c r="BL22" s="482"/>
      <c r="BM22" s="482"/>
      <c r="BN22" s="482"/>
      <c r="BO22" s="482"/>
      <c r="BP22" s="482"/>
      <c r="BQ22" s="482"/>
      <c r="BR22" s="491">
        <v>3011</v>
      </c>
      <c r="BS22" s="492"/>
      <c r="BT22" s="492"/>
      <c r="BU22" s="492"/>
      <c r="BV22" s="492"/>
      <c r="BW22" s="492"/>
      <c r="BX22" s="492"/>
      <c r="BY22" s="492"/>
      <c r="BZ22" s="492"/>
      <c r="CA22" s="493"/>
      <c r="CB22" s="494">
        <v>870179</v>
      </c>
      <c r="CC22" s="494"/>
      <c r="CD22" s="494"/>
      <c r="CE22" s="494"/>
      <c r="CF22" s="494"/>
      <c r="CG22" s="494"/>
      <c r="CH22" s="494"/>
      <c r="CI22" s="494"/>
      <c r="CJ22" s="494"/>
      <c r="CK22" s="494"/>
      <c r="CL22" s="494">
        <v>289</v>
      </c>
      <c r="CM22" s="494"/>
      <c r="CN22" s="494"/>
      <c r="CO22" s="494"/>
      <c r="CP22" s="494"/>
      <c r="CQ22" s="494"/>
      <c r="CR22" s="494"/>
      <c r="CS22" s="494"/>
      <c r="CT22" s="494"/>
      <c r="CU22" s="495"/>
      <c r="CV22" s="497" t="s">
        <v>1599</v>
      </c>
      <c r="CW22" s="498"/>
      <c r="CX22" s="498"/>
      <c r="CY22" s="498"/>
      <c r="CZ22" s="498"/>
      <c r="DA22" s="498"/>
      <c r="DB22" s="498"/>
      <c r="DC22" s="498"/>
      <c r="DD22" s="498"/>
      <c r="DE22" s="498"/>
      <c r="DF22" s="498"/>
      <c r="DG22" s="498"/>
      <c r="DH22" s="498"/>
      <c r="DI22" s="498"/>
      <c r="DJ22" s="498"/>
      <c r="DK22" s="498"/>
      <c r="DL22" s="498"/>
      <c r="DM22" s="498"/>
      <c r="DN22" s="498"/>
      <c r="DO22" s="498"/>
      <c r="DP22" s="498"/>
      <c r="DQ22" s="498"/>
      <c r="DR22" s="498"/>
      <c r="DS22" s="498"/>
      <c r="DT22" s="473" t="s">
        <v>1600</v>
      </c>
      <c r="DU22" s="474"/>
      <c r="DV22" s="474"/>
      <c r="DW22" s="474"/>
      <c r="DX22" s="474"/>
      <c r="DY22" s="474"/>
      <c r="DZ22" s="474"/>
      <c r="EA22" s="474"/>
      <c r="EB22" s="475"/>
      <c r="EC22" s="476" t="s">
        <v>1601</v>
      </c>
      <c r="ED22" s="476"/>
      <c r="EE22" s="476"/>
      <c r="EF22" s="476"/>
      <c r="EG22" s="476"/>
      <c r="EH22" s="476"/>
      <c r="EI22" s="476"/>
      <c r="EJ22" s="476"/>
      <c r="EK22" s="476"/>
    </row>
    <row r="23" spans="1:142" s="216" customFormat="1" ht="65.25" customHeight="1" x14ac:dyDescent="0.2">
      <c r="A23" s="477" t="s">
        <v>1602</v>
      </c>
      <c r="B23" s="477"/>
      <c r="C23" s="477"/>
      <c r="D23" s="477"/>
      <c r="E23" s="477"/>
      <c r="F23" s="477"/>
      <c r="G23" s="477"/>
      <c r="H23" s="477"/>
      <c r="I23" s="477"/>
      <c r="J23" s="477"/>
      <c r="K23" s="477"/>
      <c r="L23" s="477"/>
      <c r="M23" s="477"/>
      <c r="N23" s="477"/>
      <c r="O23" s="477"/>
      <c r="P23" s="477"/>
      <c r="Q23" s="477"/>
      <c r="R23" s="477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8"/>
      <c r="AG23" s="473" t="s">
        <v>1596</v>
      </c>
      <c r="AH23" s="474"/>
      <c r="AI23" s="474"/>
      <c r="AJ23" s="474"/>
      <c r="AK23" s="474"/>
      <c r="AL23" s="474"/>
      <c r="AM23" s="479"/>
      <c r="AN23" s="480" t="s">
        <v>1604</v>
      </c>
      <c r="AO23" s="476"/>
      <c r="AP23" s="476"/>
      <c r="AQ23" s="476"/>
      <c r="AR23" s="476"/>
      <c r="AS23" s="476"/>
      <c r="AT23" s="476"/>
      <c r="AU23" s="481" t="s">
        <v>1597</v>
      </c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2" t="s">
        <v>1598</v>
      </c>
      <c r="BL23" s="482"/>
      <c r="BM23" s="482"/>
      <c r="BN23" s="482"/>
      <c r="BO23" s="482"/>
      <c r="BP23" s="482"/>
      <c r="BQ23" s="482"/>
      <c r="BR23" s="491">
        <v>147</v>
      </c>
      <c r="BS23" s="492"/>
      <c r="BT23" s="492"/>
      <c r="BU23" s="492"/>
      <c r="BV23" s="492"/>
      <c r="BW23" s="492"/>
      <c r="BX23" s="492"/>
      <c r="BY23" s="492"/>
      <c r="BZ23" s="492"/>
      <c r="CA23" s="493"/>
      <c r="CB23" s="494">
        <v>32634</v>
      </c>
      <c r="CC23" s="494"/>
      <c r="CD23" s="494"/>
      <c r="CE23" s="494"/>
      <c r="CF23" s="494"/>
      <c r="CG23" s="494"/>
      <c r="CH23" s="494"/>
      <c r="CI23" s="494"/>
      <c r="CJ23" s="494"/>
      <c r="CK23" s="494"/>
      <c r="CL23" s="494">
        <v>222</v>
      </c>
      <c r="CM23" s="494"/>
      <c r="CN23" s="494"/>
      <c r="CO23" s="494"/>
      <c r="CP23" s="494"/>
      <c r="CQ23" s="494"/>
      <c r="CR23" s="494"/>
      <c r="CS23" s="494"/>
      <c r="CT23" s="494"/>
      <c r="CU23" s="495"/>
      <c r="CV23" s="497" t="s">
        <v>1599</v>
      </c>
      <c r="CW23" s="498"/>
      <c r="CX23" s="498"/>
      <c r="CY23" s="498"/>
      <c r="CZ23" s="498"/>
      <c r="DA23" s="498"/>
      <c r="DB23" s="498"/>
      <c r="DC23" s="498"/>
      <c r="DD23" s="498"/>
      <c r="DE23" s="498"/>
      <c r="DF23" s="498"/>
      <c r="DG23" s="498"/>
      <c r="DH23" s="498"/>
      <c r="DI23" s="498"/>
      <c r="DJ23" s="498"/>
      <c r="DK23" s="498"/>
      <c r="DL23" s="498"/>
      <c r="DM23" s="498"/>
      <c r="DN23" s="498"/>
      <c r="DO23" s="498"/>
      <c r="DP23" s="498"/>
      <c r="DQ23" s="498"/>
      <c r="DR23" s="498"/>
      <c r="DS23" s="498"/>
      <c r="DT23" s="473" t="s">
        <v>1600</v>
      </c>
      <c r="DU23" s="474"/>
      <c r="DV23" s="474"/>
      <c r="DW23" s="474"/>
      <c r="DX23" s="474"/>
      <c r="DY23" s="474"/>
      <c r="DZ23" s="474"/>
      <c r="EA23" s="474"/>
      <c r="EB23" s="475"/>
      <c r="EC23" s="476" t="s">
        <v>1601</v>
      </c>
      <c r="ED23" s="476"/>
      <c r="EE23" s="476"/>
      <c r="EF23" s="476"/>
      <c r="EG23" s="476"/>
      <c r="EH23" s="476"/>
      <c r="EI23" s="476"/>
      <c r="EJ23" s="476"/>
      <c r="EK23" s="476"/>
    </row>
    <row r="24" spans="1:142" s="216" customFormat="1" ht="65.25" customHeight="1" x14ac:dyDescent="0.2">
      <c r="A24" s="477" t="s">
        <v>1605</v>
      </c>
      <c r="B24" s="477"/>
      <c r="C24" s="477"/>
      <c r="D24" s="477"/>
      <c r="E24" s="477"/>
      <c r="F24" s="477"/>
      <c r="G24" s="477"/>
      <c r="H24" s="477"/>
      <c r="I24" s="477"/>
      <c r="J24" s="477"/>
      <c r="K24" s="477"/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7"/>
      <c r="Y24" s="477"/>
      <c r="Z24" s="477"/>
      <c r="AA24" s="477"/>
      <c r="AB24" s="477"/>
      <c r="AC24" s="477"/>
      <c r="AD24" s="477"/>
      <c r="AE24" s="477"/>
      <c r="AF24" s="478"/>
      <c r="AG24" s="473" t="s">
        <v>1596</v>
      </c>
      <c r="AH24" s="474"/>
      <c r="AI24" s="474"/>
      <c r="AJ24" s="474"/>
      <c r="AK24" s="474"/>
      <c r="AL24" s="474"/>
      <c r="AM24" s="479"/>
      <c r="AN24" s="490" t="s">
        <v>1606</v>
      </c>
      <c r="AO24" s="482"/>
      <c r="AP24" s="482"/>
      <c r="AQ24" s="482"/>
      <c r="AR24" s="482"/>
      <c r="AS24" s="482"/>
      <c r="AT24" s="482"/>
      <c r="AU24" s="481" t="s">
        <v>1597</v>
      </c>
      <c r="AV24" s="481"/>
      <c r="AW24" s="481"/>
      <c r="AX24" s="481"/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2" t="s">
        <v>1598</v>
      </c>
      <c r="BL24" s="482"/>
      <c r="BM24" s="482"/>
      <c r="BN24" s="482"/>
      <c r="BO24" s="482"/>
      <c r="BP24" s="482"/>
      <c r="BQ24" s="482"/>
      <c r="BR24" s="491">
        <v>613</v>
      </c>
      <c r="BS24" s="492"/>
      <c r="BT24" s="492"/>
      <c r="BU24" s="492"/>
      <c r="BV24" s="492"/>
      <c r="BW24" s="492"/>
      <c r="BX24" s="492"/>
      <c r="BY24" s="492"/>
      <c r="BZ24" s="492"/>
      <c r="CA24" s="493"/>
      <c r="CB24" s="494">
        <v>177157</v>
      </c>
      <c r="CC24" s="494"/>
      <c r="CD24" s="494"/>
      <c r="CE24" s="494"/>
      <c r="CF24" s="494"/>
      <c r="CG24" s="494"/>
      <c r="CH24" s="494"/>
      <c r="CI24" s="494"/>
      <c r="CJ24" s="494"/>
      <c r="CK24" s="494"/>
      <c r="CL24" s="494">
        <v>289</v>
      </c>
      <c r="CM24" s="494"/>
      <c r="CN24" s="494"/>
      <c r="CO24" s="494"/>
      <c r="CP24" s="494"/>
      <c r="CQ24" s="494"/>
      <c r="CR24" s="494"/>
      <c r="CS24" s="494"/>
      <c r="CT24" s="494"/>
      <c r="CU24" s="495"/>
      <c r="CV24" s="497" t="s">
        <v>1599</v>
      </c>
      <c r="CW24" s="498"/>
      <c r="CX24" s="498"/>
      <c r="CY24" s="498"/>
      <c r="CZ24" s="498"/>
      <c r="DA24" s="498"/>
      <c r="DB24" s="498"/>
      <c r="DC24" s="498"/>
      <c r="DD24" s="498"/>
      <c r="DE24" s="498"/>
      <c r="DF24" s="498"/>
      <c r="DG24" s="498"/>
      <c r="DH24" s="498"/>
      <c r="DI24" s="498"/>
      <c r="DJ24" s="498"/>
      <c r="DK24" s="498"/>
      <c r="DL24" s="498"/>
      <c r="DM24" s="498"/>
      <c r="DN24" s="498"/>
      <c r="DO24" s="498"/>
      <c r="DP24" s="498"/>
      <c r="DQ24" s="498"/>
      <c r="DR24" s="498"/>
      <c r="DS24" s="498"/>
      <c r="DT24" s="473" t="s">
        <v>1600</v>
      </c>
      <c r="DU24" s="474"/>
      <c r="DV24" s="474"/>
      <c r="DW24" s="474"/>
      <c r="DX24" s="474"/>
      <c r="DY24" s="474"/>
      <c r="DZ24" s="474"/>
      <c r="EA24" s="474"/>
      <c r="EB24" s="475"/>
      <c r="EC24" s="476" t="s">
        <v>1601</v>
      </c>
      <c r="ED24" s="476"/>
      <c r="EE24" s="476"/>
      <c r="EF24" s="476"/>
      <c r="EG24" s="476"/>
      <c r="EH24" s="476"/>
      <c r="EI24" s="476"/>
      <c r="EJ24" s="476"/>
      <c r="EK24" s="476"/>
    </row>
    <row r="25" spans="1:142" s="216" customFormat="1" ht="65.25" customHeight="1" x14ac:dyDescent="0.2">
      <c r="A25" s="477" t="s">
        <v>1605</v>
      </c>
      <c r="B25" s="477"/>
      <c r="C25" s="477"/>
      <c r="D25" s="477"/>
      <c r="E25" s="477"/>
      <c r="F25" s="477"/>
      <c r="G25" s="477"/>
      <c r="H25" s="477"/>
      <c r="I25" s="477"/>
      <c r="J25" s="477"/>
      <c r="K25" s="477"/>
      <c r="L25" s="477"/>
      <c r="M25" s="477"/>
      <c r="N25" s="477"/>
      <c r="O25" s="477"/>
      <c r="P25" s="477"/>
      <c r="Q25" s="477"/>
      <c r="R25" s="477"/>
      <c r="S25" s="477"/>
      <c r="T25" s="477"/>
      <c r="U25" s="477"/>
      <c r="V25" s="477"/>
      <c r="W25" s="477"/>
      <c r="X25" s="477"/>
      <c r="Y25" s="477"/>
      <c r="Z25" s="477"/>
      <c r="AA25" s="477"/>
      <c r="AB25" s="477"/>
      <c r="AC25" s="477"/>
      <c r="AD25" s="477"/>
      <c r="AE25" s="477"/>
      <c r="AF25" s="478"/>
      <c r="AG25" s="473" t="s">
        <v>1596</v>
      </c>
      <c r="AH25" s="474"/>
      <c r="AI25" s="474"/>
      <c r="AJ25" s="474"/>
      <c r="AK25" s="474"/>
      <c r="AL25" s="474"/>
      <c r="AM25" s="479"/>
      <c r="AN25" s="480" t="s">
        <v>1607</v>
      </c>
      <c r="AO25" s="476"/>
      <c r="AP25" s="476"/>
      <c r="AQ25" s="476"/>
      <c r="AR25" s="476"/>
      <c r="AS25" s="476"/>
      <c r="AT25" s="476"/>
      <c r="AU25" s="481" t="s">
        <v>1597</v>
      </c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2" t="s">
        <v>1598</v>
      </c>
      <c r="BL25" s="482"/>
      <c r="BM25" s="482"/>
      <c r="BN25" s="482"/>
      <c r="BO25" s="482"/>
      <c r="BP25" s="482"/>
      <c r="BQ25" s="482"/>
      <c r="BR25" s="491">
        <v>51</v>
      </c>
      <c r="BS25" s="492"/>
      <c r="BT25" s="492"/>
      <c r="BU25" s="492"/>
      <c r="BV25" s="492"/>
      <c r="BW25" s="492"/>
      <c r="BX25" s="492"/>
      <c r="BY25" s="492"/>
      <c r="BZ25" s="492"/>
      <c r="CA25" s="493"/>
      <c r="CB25" s="494">
        <v>11322</v>
      </c>
      <c r="CC25" s="494"/>
      <c r="CD25" s="494"/>
      <c r="CE25" s="494"/>
      <c r="CF25" s="494"/>
      <c r="CG25" s="494"/>
      <c r="CH25" s="494"/>
      <c r="CI25" s="494"/>
      <c r="CJ25" s="494"/>
      <c r="CK25" s="494"/>
      <c r="CL25" s="494">
        <v>222</v>
      </c>
      <c r="CM25" s="494"/>
      <c r="CN25" s="494"/>
      <c r="CO25" s="494"/>
      <c r="CP25" s="494"/>
      <c r="CQ25" s="494"/>
      <c r="CR25" s="494"/>
      <c r="CS25" s="494"/>
      <c r="CT25" s="494"/>
      <c r="CU25" s="495"/>
      <c r="CV25" s="497" t="s">
        <v>1599</v>
      </c>
      <c r="CW25" s="498"/>
      <c r="CX25" s="498"/>
      <c r="CY25" s="498"/>
      <c r="CZ25" s="498"/>
      <c r="DA25" s="498"/>
      <c r="DB25" s="498"/>
      <c r="DC25" s="498"/>
      <c r="DD25" s="498"/>
      <c r="DE25" s="498"/>
      <c r="DF25" s="498"/>
      <c r="DG25" s="498"/>
      <c r="DH25" s="498"/>
      <c r="DI25" s="498"/>
      <c r="DJ25" s="498"/>
      <c r="DK25" s="498"/>
      <c r="DL25" s="498"/>
      <c r="DM25" s="498"/>
      <c r="DN25" s="498"/>
      <c r="DO25" s="498"/>
      <c r="DP25" s="498"/>
      <c r="DQ25" s="498"/>
      <c r="DR25" s="498"/>
      <c r="DS25" s="498"/>
      <c r="DT25" s="473" t="s">
        <v>1600</v>
      </c>
      <c r="DU25" s="474"/>
      <c r="DV25" s="474"/>
      <c r="DW25" s="474"/>
      <c r="DX25" s="474"/>
      <c r="DY25" s="474"/>
      <c r="DZ25" s="474"/>
      <c r="EA25" s="474"/>
      <c r="EB25" s="475"/>
      <c r="EC25" s="476" t="s">
        <v>1601</v>
      </c>
      <c r="ED25" s="476"/>
      <c r="EE25" s="476"/>
      <c r="EF25" s="476"/>
      <c r="EG25" s="476"/>
      <c r="EH25" s="476"/>
      <c r="EI25" s="476"/>
      <c r="EJ25" s="476"/>
      <c r="EK25" s="476"/>
    </row>
    <row r="26" spans="1:142" s="216" customFormat="1" ht="65.25" customHeight="1" x14ac:dyDescent="0.2">
      <c r="A26" s="477" t="s">
        <v>1608</v>
      </c>
      <c r="B26" s="477"/>
      <c r="C26" s="477"/>
      <c r="D26" s="477"/>
      <c r="E26" s="477"/>
      <c r="F26" s="477"/>
      <c r="G26" s="477"/>
      <c r="H26" s="477"/>
      <c r="I26" s="477"/>
      <c r="J26" s="477"/>
      <c r="K26" s="477"/>
      <c r="L26" s="477"/>
      <c r="M26" s="477"/>
      <c r="N26" s="477"/>
      <c r="O26" s="477"/>
      <c r="P26" s="477"/>
      <c r="Q26" s="477"/>
      <c r="R26" s="477"/>
      <c r="S26" s="477"/>
      <c r="T26" s="477"/>
      <c r="U26" s="477"/>
      <c r="V26" s="477"/>
      <c r="W26" s="477"/>
      <c r="X26" s="477"/>
      <c r="Y26" s="477"/>
      <c r="Z26" s="477"/>
      <c r="AA26" s="477"/>
      <c r="AB26" s="477"/>
      <c r="AC26" s="477"/>
      <c r="AD26" s="477"/>
      <c r="AE26" s="477"/>
      <c r="AF26" s="478"/>
      <c r="AG26" s="473" t="s">
        <v>1596</v>
      </c>
      <c r="AH26" s="474"/>
      <c r="AI26" s="474"/>
      <c r="AJ26" s="474"/>
      <c r="AK26" s="474"/>
      <c r="AL26" s="474"/>
      <c r="AM26" s="479"/>
      <c r="AN26" s="490" t="s">
        <v>1609</v>
      </c>
      <c r="AO26" s="482"/>
      <c r="AP26" s="482"/>
      <c r="AQ26" s="482"/>
      <c r="AR26" s="482"/>
      <c r="AS26" s="482"/>
      <c r="AT26" s="482"/>
      <c r="AU26" s="481" t="s">
        <v>1597</v>
      </c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2" t="s">
        <v>1598</v>
      </c>
      <c r="BL26" s="482"/>
      <c r="BM26" s="482"/>
      <c r="BN26" s="482"/>
      <c r="BO26" s="482"/>
      <c r="BP26" s="482"/>
      <c r="BQ26" s="482"/>
      <c r="BR26" s="491">
        <v>1297</v>
      </c>
      <c r="BS26" s="492"/>
      <c r="BT26" s="492"/>
      <c r="BU26" s="492"/>
      <c r="BV26" s="492"/>
      <c r="BW26" s="492"/>
      <c r="BX26" s="492"/>
      <c r="BY26" s="492"/>
      <c r="BZ26" s="492"/>
      <c r="CA26" s="493"/>
      <c r="CB26" s="494">
        <v>374833</v>
      </c>
      <c r="CC26" s="494"/>
      <c r="CD26" s="494"/>
      <c r="CE26" s="494"/>
      <c r="CF26" s="494"/>
      <c r="CG26" s="494"/>
      <c r="CH26" s="494"/>
      <c r="CI26" s="494"/>
      <c r="CJ26" s="494"/>
      <c r="CK26" s="494"/>
      <c r="CL26" s="494">
        <v>289</v>
      </c>
      <c r="CM26" s="494"/>
      <c r="CN26" s="494"/>
      <c r="CO26" s="494"/>
      <c r="CP26" s="494"/>
      <c r="CQ26" s="494"/>
      <c r="CR26" s="494"/>
      <c r="CS26" s="494"/>
      <c r="CT26" s="494"/>
      <c r="CU26" s="495"/>
      <c r="CV26" s="497" t="s">
        <v>1599</v>
      </c>
      <c r="CW26" s="498"/>
      <c r="CX26" s="498"/>
      <c r="CY26" s="498"/>
      <c r="CZ26" s="498"/>
      <c r="DA26" s="498"/>
      <c r="DB26" s="498"/>
      <c r="DC26" s="498"/>
      <c r="DD26" s="498"/>
      <c r="DE26" s="498"/>
      <c r="DF26" s="498"/>
      <c r="DG26" s="498"/>
      <c r="DH26" s="498"/>
      <c r="DI26" s="498"/>
      <c r="DJ26" s="498"/>
      <c r="DK26" s="498"/>
      <c r="DL26" s="498"/>
      <c r="DM26" s="498"/>
      <c r="DN26" s="498"/>
      <c r="DO26" s="498"/>
      <c r="DP26" s="498"/>
      <c r="DQ26" s="498"/>
      <c r="DR26" s="498"/>
      <c r="DS26" s="498"/>
      <c r="DT26" s="473" t="s">
        <v>1600</v>
      </c>
      <c r="DU26" s="474"/>
      <c r="DV26" s="474"/>
      <c r="DW26" s="474"/>
      <c r="DX26" s="474"/>
      <c r="DY26" s="474"/>
      <c r="DZ26" s="474"/>
      <c r="EA26" s="474"/>
      <c r="EB26" s="475"/>
      <c r="EC26" s="476" t="s">
        <v>1601</v>
      </c>
      <c r="ED26" s="476"/>
      <c r="EE26" s="476"/>
      <c r="EF26" s="476"/>
      <c r="EG26" s="476"/>
      <c r="EH26" s="476"/>
      <c r="EI26" s="476"/>
      <c r="EJ26" s="476"/>
      <c r="EK26" s="476"/>
    </row>
    <row r="27" spans="1:142" s="216" customFormat="1" ht="65.25" customHeight="1" x14ac:dyDescent="0.2">
      <c r="A27" s="477" t="s">
        <v>1608</v>
      </c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  <c r="AC27" s="477"/>
      <c r="AD27" s="477"/>
      <c r="AE27" s="477"/>
      <c r="AF27" s="478"/>
      <c r="AG27" s="473" t="s">
        <v>1596</v>
      </c>
      <c r="AH27" s="474"/>
      <c r="AI27" s="474"/>
      <c r="AJ27" s="474"/>
      <c r="AK27" s="474"/>
      <c r="AL27" s="474"/>
      <c r="AM27" s="479"/>
      <c r="AN27" s="480" t="s">
        <v>1610</v>
      </c>
      <c r="AO27" s="476"/>
      <c r="AP27" s="476"/>
      <c r="AQ27" s="476"/>
      <c r="AR27" s="476"/>
      <c r="AS27" s="476"/>
      <c r="AT27" s="476"/>
      <c r="AU27" s="496" t="s">
        <v>1597</v>
      </c>
      <c r="AV27" s="496"/>
      <c r="AW27" s="496"/>
      <c r="AX27" s="496"/>
      <c r="AY27" s="496"/>
      <c r="AZ27" s="496"/>
      <c r="BA27" s="496"/>
      <c r="BB27" s="496"/>
      <c r="BC27" s="496"/>
      <c r="BD27" s="496"/>
      <c r="BE27" s="496"/>
      <c r="BF27" s="496"/>
      <c r="BG27" s="496"/>
      <c r="BH27" s="496"/>
      <c r="BI27" s="496"/>
      <c r="BJ27" s="496"/>
      <c r="BK27" s="476" t="s">
        <v>1598</v>
      </c>
      <c r="BL27" s="476"/>
      <c r="BM27" s="476"/>
      <c r="BN27" s="476"/>
      <c r="BO27" s="476"/>
      <c r="BP27" s="476"/>
      <c r="BQ27" s="476"/>
      <c r="BR27" s="491">
        <v>38</v>
      </c>
      <c r="BS27" s="492"/>
      <c r="BT27" s="492"/>
      <c r="BU27" s="492"/>
      <c r="BV27" s="492"/>
      <c r="BW27" s="492"/>
      <c r="BX27" s="492"/>
      <c r="BY27" s="492"/>
      <c r="BZ27" s="492"/>
      <c r="CA27" s="493"/>
      <c r="CB27" s="494">
        <v>8436</v>
      </c>
      <c r="CC27" s="494"/>
      <c r="CD27" s="494"/>
      <c r="CE27" s="494"/>
      <c r="CF27" s="494"/>
      <c r="CG27" s="494"/>
      <c r="CH27" s="494"/>
      <c r="CI27" s="494"/>
      <c r="CJ27" s="494"/>
      <c r="CK27" s="494"/>
      <c r="CL27" s="494">
        <v>222</v>
      </c>
      <c r="CM27" s="494"/>
      <c r="CN27" s="494"/>
      <c r="CO27" s="494"/>
      <c r="CP27" s="494"/>
      <c r="CQ27" s="494"/>
      <c r="CR27" s="494"/>
      <c r="CS27" s="494"/>
      <c r="CT27" s="494"/>
      <c r="CU27" s="495"/>
      <c r="CV27" s="497" t="s">
        <v>1599</v>
      </c>
      <c r="CW27" s="498"/>
      <c r="CX27" s="498"/>
      <c r="CY27" s="498"/>
      <c r="CZ27" s="498"/>
      <c r="DA27" s="498"/>
      <c r="DB27" s="498"/>
      <c r="DC27" s="498"/>
      <c r="DD27" s="498"/>
      <c r="DE27" s="498"/>
      <c r="DF27" s="498"/>
      <c r="DG27" s="498"/>
      <c r="DH27" s="498"/>
      <c r="DI27" s="498"/>
      <c r="DJ27" s="498"/>
      <c r="DK27" s="498"/>
      <c r="DL27" s="498"/>
      <c r="DM27" s="498"/>
      <c r="DN27" s="498"/>
      <c r="DO27" s="498"/>
      <c r="DP27" s="498"/>
      <c r="DQ27" s="498"/>
      <c r="DR27" s="498"/>
      <c r="DS27" s="498"/>
      <c r="DT27" s="473" t="s">
        <v>1600</v>
      </c>
      <c r="DU27" s="474"/>
      <c r="DV27" s="474"/>
      <c r="DW27" s="474"/>
      <c r="DX27" s="474"/>
      <c r="DY27" s="474"/>
      <c r="DZ27" s="474"/>
      <c r="EA27" s="474"/>
      <c r="EB27" s="475"/>
      <c r="EC27" s="476" t="s">
        <v>1601</v>
      </c>
      <c r="ED27" s="476"/>
      <c r="EE27" s="476"/>
      <c r="EF27" s="476"/>
      <c r="EG27" s="476"/>
      <c r="EH27" s="476"/>
      <c r="EI27" s="476"/>
      <c r="EJ27" s="476"/>
      <c r="EK27" s="476"/>
    </row>
    <row r="28" spans="1:142" s="219" customFormat="1" ht="65.25" customHeight="1" x14ac:dyDescent="0.2">
      <c r="A28" s="477" t="s">
        <v>1611</v>
      </c>
      <c r="B28" s="477"/>
      <c r="C28" s="477"/>
      <c r="D28" s="477"/>
      <c r="E28" s="477"/>
      <c r="F28" s="477"/>
      <c r="G28" s="477"/>
      <c r="H28" s="477"/>
      <c r="I28" s="477"/>
      <c r="J28" s="477"/>
      <c r="K28" s="477"/>
      <c r="L28" s="477"/>
      <c r="M28" s="477"/>
      <c r="N28" s="477"/>
      <c r="O28" s="477"/>
      <c r="P28" s="477"/>
      <c r="Q28" s="477"/>
      <c r="R28" s="477"/>
      <c r="S28" s="477"/>
      <c r="T28" s="477"/>
      <c r="U28" s="477"/>
      <c r="V28" s="477"/>
      <c r="W28" s="477"/>
      <c r="X28" s="477"/>
      <c r="Y28" s="477"/>
      <c r="Z28" s="477"/>
      <c r="AA28" s="477"/>
      <c r="AB28" s="477"/>
      <c r="AC28" s="477"/>
      <c r="AD28" s="477"/>
      <c r="AE28" s="477"/>
      <c r="AF28" s="478"/>
      <c r="AG28" s="473" t="s">
        <v>1612</v>
      </c>
      <c r="AH28" s="474"/>
      <c r="AI28" s="474"/>
      <c r="AJ28" s="474"/>
      <c r="AK28" s="474"/>
      <c r="AL28" s="474"/>
      <c r="AM28" s="479"/>
      <c r="AN28" s="490" t="s">
        <v>1613</v>
      </c>
      <c r="AO28" s="482"/>
      <c r="AP28" s="482"/>
      <c r="AQ28" s="482"/>
      <c r="AR28" s="482"/>
      <c r="AS28" s="482"/>
      <c r="AT28" s="482"/>
      <c r="AU28" s="481" t="s">
        <v>1597</v>
      </c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2" t="s">
        <v>1598</v>
      </c>
      <c r="BL28" s="482"/>
      <c r="BM28" s="482"/>
      <c r="BN28" s="482"/>
      <c r="BO28" s="482"/>
      <c r="BP28" s="482"/>
      <c r="BQ28" s="482"/>
      <c r="BR28" s="491">
        <v>679</v>
      </c>
      <c r="BS28" s="492"/>
      <c r="BT28" s="492"/>
      <c r="BU28" s="492"/>
      <c r="BV28" s="492"/>
      <c r="BW28" s="492"/>
      <c r="BX28" s="492"/>
      <c r="BY28" s="492"/>
      <c r="BZ28" s="492"/>
      <c r="CA28" s="493"/>
      <c r="CB28" s="494">
        <v>149380</v>
      </c>
      <c r="CC28" s="494"/>
      <c r="CD28" s="494"/>
      <c r="CE28" s="494"/>
      <c r="CF28" s="494"/>
      <c r="CG28" s="494"/>
      <c r="CH28" s="494"/>
      <c r="CI28" s="494"/>
      <c r="CJ28" s="494"/>
      <c r="CK28" s="494"/>
      <c r="CL28" s="494">
        <v>220</v>
      </c>
      <c r="CM28" s="494"/>
      <c r="CN28" s="494"/>
      <c r="CO28" s="494"/>
      <c r="CP28" s="494"/>
      <c r="CQ28" s="494"/>
      <c r="CR28" s="494"/>
      <c r="CS28" s="494"/>
      <c r="CT28" s="494"/>
      <c r="CU28" s="495"/>
      <c r="CV28" s="488" t="s">
        <v>1599</v>
      </c>
      <c r="CW28" s="489"/>
      <c r="CX28" s="489"/>
      <c r="CY28" s="489"/>
      <c r="CZ28" s="489"/>
      <c r="DA28" s="489"/>
      <c r="DB28" s="489"/>
      <c r="DC28" s="489"/>
      <c r="DD28" s="489"/>
      <c r="DE28" s="489"/>
      <c r="DF28" s="489"/>
      <c r="DG28" s="489"/>
      <c r="DH28" s="489"/>
      <c r="DI28" s="489"/>
      <c r="DJ28" s="489"/>
      <c r="DK28" s="489"/>
      <c r="DL28" s="489"/>
      <c r="DM28" s="489"/>
      <c r="DN28" s="489"/>
      <c r="DO28" s="489"/>
      <c r="DP28" s="489"/>
      <c r="DQ28" s="489"/>
      <c r="DR28" s="489"/>
      <c r="DS28" s="489"/>
      <c r="DT28" s="473" t="s">
        <v>1600</v>
      </c>
      <c r="DU28" s="474"/>
      <c r="DV28" s="474"/>
      <c r="DW28" s="474"/>
      <c r="DX28" s="474"/>
      <c r="DY28" s="474"/>
      <c r="DZ28" s="474"/>
      <c r="EA28" s="474"/>
      <c r="EB28" s="475"/>
      <c r="EC28" s="476" t="s">
        <v>1601</v>
      </c>
      <c r="ED28" s="476"/>
      <c r="EE28" s="476"/>
      <c r="EF28" s="476"/>
      <c r="EG28" s="476"/>
      <c r="EH28" s="476"/>
      <c r="EI28" s="476"/>
      <c r="EJ28" s="476"/>
      <c r="EK28" s="476"/>
    </row>
    <row r="29" spans="1:142" s="219" customFormat="1" ht="65.25" customHeight="1" x14ac:dyDescent="0.2">
      <c r="A29" s="477" t="s">
        <v>1614</v>
      </c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  <c r="AC29" s="477"/>
      <c r="AD29" s="477"/>
      <c r="AE29" s="477"/>
      <c r="AF29" s="478"/>
      <c r="AG29" s="473" t="s">
        <v>1612</v>
      </c>
      <c r="AH29" s="474"/>
      <c r="AI29" s="474"/>
      <c r="AJ29" s="474"/>
      <c r="AK29" s="474"/>
      <c r="AL29" s="474"/>
      <c r="AM29" s="479"/>
      <c r="AN29" s="480" t="s">
        <v>1615</v>
      </c>
      <c r="AO29" s="476"/>
      <c r="AP29" s="476"/>
      <c r="AQ29" s="476"/>
      <c r="AR29" s="476"/>
      <c r="AS29" s="476"/>
      <c r="AT29" s="476"/>
      <c r="AU29" s="481" t="s">
        <v>1597</v>
      </c>
      <c r="AV29" s="481"/>
      <c r="AW29" s="481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BH29" s="481"/>
      <c r="BI29" s="481"/>
      <c r="BJ29" s="481"/>
      <c r="BK29" s="482" t="s">
        <v>1598</v>
      </c>
      <c r="BL29" s="482"/>
      <c r="BM29" s="482"/>
      <c r="BN29" s="482"/>
      <c r="BO29" s="482"/>
      <c r="BP29" s="482"/>
      <c r="BQ29" s="482"/>
      <c r="BR29" s="483">
        <v>2182</v>
      </c>
      <c r="BS29" s="484"/>
      <c r="BT29" s="484"/>
      <c r="BU29" s="484"/>
      <c r="BV29" s="484"/>
      <c r="BW29" s="484"/>
      <c r="BX29" s="484"/>
      <c r="BY29" s="484"/>
      <c r="BZ29" s="484"/>
      <c r="CA29" s="485"/>
      <c r="CB29" s="486">
        <v>501860</v>
      </c>
      <c r="CC29" s="486"/>
      <c r="CD29" s="486"/>
      <c r="CE29" s="486"/>
      <c r="CF29" s="486"/>
      <c r="CG29" s="486"/>
      <c r="CH29" s="486"/>
      <c r="CI29" s="486"/>
      <c r="CJ29" s="486"/>
      <c r="CK29" s="486"/>
      <c r="CL29" s="486">
        <v>230</v>
      </c>
      <c r="CM29" s="486"/>
      <c r="CN29" s="486"/>
      <c r="CO29" s="486"/>
      <c r="CP29" s="486"/>
      <c r="CQ29" s="486"/>
      <c r="CR29" s="486"/>
      <c r="CS29" s="486"/>
      <c r="CT29" s="486"/>
      <c r="CU29" s="487"/>
      <c r="CV29" s="488" t="s">
        <v>1599</v>
      </c>
      <c r="CW29" s="489"/>
      <c r="CX29" s="489"/>
      <c r="CY29" s="489"/>
      <c r="CZ29" s="489"/>
      <c r="DA29" s="489"/>
      <c r="DB29" s="489"/>
      <c r="DC29" s="489"/>
      <c r="DD29" s="489"/>
      <c r="DE29" s="489"/>
      <c r="DF29" s="489"/>
      <c r="DG29" s="489"/>
      <c r="DH29" s="489"/>
      <c r="DI29" s="489"/>
      <c r="DJ29" s="489"/>
      <c r="DK29" s="489"/>
      <c r="DL29" s="489"/>
      <c r="DM29" s="489"/>
      <c r="DN29" s="489"/>
      <c r="DO29" s="489"/>
      <c r="DP29" s="489"/>
      <c r="DQ29" s="489"/>
      <c r="DR29" s="489"/>
      <c r="DS29" s="489"/>
      <c r="DT29" s="473" t="s">
        <v>1600</v>
      </c>
      <c r="DU29" s="474"/>
      <c r="DV29" s="474"/>
      <c r="DW29" s="474"/>
      <c r="DX29" s="474"/>
      <c r="DY29" s="474"/>
      <c r="DZ29" s="474"/>
      <c r="EA29" s="474"/>
      <c r="EB29" s="475"/>
      <c r="EC29" s="476" t="s">
        <v>1601</v>
      </c>
      <c r="ED29" s="476"/>
      <c r="EE29" s="476"/>
      <c r="EF29" s="476"/>
      <c r="EG29" s="476"/>
      <c r="EH29" s="476"/>
      <c r="EI29" s="476"/>
      <c r="EJ29" s="476"/>
      <c r="EK29" s="476"/>
    </row>
    <row r="30" spans="1:142" s="43" customFormat="1" ht="13.5" thickBot="1" x14ac:dyDescent="0.25">
      <c r="A30" s="526"/>
      <c r="B30" s="526"/>
      <c r="C30" s="526"/>
      <c r="D30" s="526"/>
      <c r="E30" s="526"/>
      <c r="F30" s="526"/>
      <c r="G30" s="526"/>
      <c r="H30" s="526"/>
      <c r="I30" s="526"/>
      <c r="J30" s="526"/>
      <c r="K30" s="526"/>
      <c r="L30" s="526"/>
      <c r="M30" s="526"/>
      <c r="N30" s="526"/>
      <c r="O30" s="526"/>
      <c r="P30" s="526"/>
      <c r="Q30" s="526"/>
      <c r="R30" s="526"/>
      <c r="S30" s="526"/>
      <c r="T30" s="526"/>
      <c r="U30" s="526"/>
      <c r="V30" s="526"/>
      <c r="W30" s="526"/>
      <c r="X30" s="526"/>
      <c r="Y30" s="526"/>
      <c r="Z30" s="526"/>
      <c r="AA30" s="526"/>
      <c r="AB30" s="526"/>
      <c r="AC30" s="526"/>
      <c r="AD30" s="526"/>
      <c r="AE30" s="526"/>
      <c r="AF30" s="526"/>
      <c r="AG30" s="302" t="s">
        <v>38</v>
      </c>
      <c r="AH30" s="302"/>
      <c r="AI30" s="302"/>
      <c r="AJ30" s="302"/>
      <c r="AK30" s="302"/>
      <c r="AL30" s="302"/>
      <c r="AM30" s="302"/>
      <c r="AN30" s="322" t="s">
        <v>42</v>
      </c>
      <c r="AO30" s="323"/>
      <c r="AP30" s="323"/>
      <c r="AQ30" s="323"/>
      <c r="AR30" s="323"/>
      <c r="AS30" s="323"/>
      <c r="AT30" s="323"/>
      <c r="AU30" s="527" t="s">
        <v>39</v>
      </c>
      <c r="AV30" s="527"/>
      <c r="AW30" s="527"/>
      <c r="AX30" s="527"/>
      <c r="AY30" s="527"/>
      <c r="AZ30" s="527"/>
      <c r="BA30" s="527"/>
      <c r="BB30" s="527"/>
      <c r="BC30" s="527"/>
      <c r="BD30" s="527"/>
      <c r="BE30" s="527"/>
      <c r="BF30" s="527"/>
      <c r="BG30" s="527"/>
      <c r="BH30" s="527"/>
      <c r="BI30" s="527"/>
      <c r="BJ30" s="527"/>
      <c r="BK30" s="261" t="s">
        <v>39</v>
      </c>
      <c r="BL30" s="261"/>
      <c r="BM30" s="261"/>
      <c r="BN30" s="261"/>
      <c r="BO30" s="261"/>
      <c r="BP30" s="261"/>
      <c r="BQ30" s="261"/>
      <c r="BR30" s="517">
        <f>SUM(BR20:CA29)</f>
        <v>8504</v>
      </c>
      <c r="BS30" s="518"/>
      <c r="BT30" s="518"/>
      <c r="BU30" s="518"/>
      <c r="BV30" s="518"/>
      <c r="BW30" s="518"/>
      <c r="BX30" s="518"/>
      <c r="BY30" s="518"/>
      <c r="BZ30" s="518"/>
      <c r="CA30" s="519"/>
      <c r="CB30" s="520">
        <f>SUM(CB20:CK29)</f>
        <v>2344001</v>
      </c>
      <c r="CC30" s="521"/>
      <c r="CD30" s="521"/>
      <c r="CE30" s="521"/>
      <c r="CF30" s="521"/>
      <c r="CG30" s="521"/>
      <c r="CH30" s="521"/>
      <c r="CI30" s="521"/>
      <c r="CJ30" s="521"/>
      <c r="CK30" s="522"/>
      <c r="CL30" s="523" t="s">
        <v>39</v>
      </c>
      <c r="CM30" s="523"/>
      <c r="CN30" s="523"/>
      <c r="CO30" s="523"/>
      <c r="CP30" s="523"/>
      <c r="CQ30" s="523"/>
      <c r="CR30" s="523"/>
      <c r="CS30" s="523"/>
      <c r="CT30" s="523"/>
      <c r="CU30" s="523"/>
      <c r="CV30" s="524" t="s">
        <v>39</v>
      </c>
      <c r="CW30" s="525"/>
      <c r="CX30" s="525"/>
      <c r="CY30" s="525"/>
      <c r="CZ30" s="525"/>
      <c r="DA30" s="525"/>
      <c r="DB30" s="525"/>
      <c r="DC30" s="525"/>
      <c r="DD30" s="525"/>
      <c r="DE30" s="525"/>
      <c r="DF30" s="525"/>
      <c r="DG30" s="525"/>
      <c r="DH30" s="525"/>
      <c r="DI30" s="525"/>
      <c r="DJ30" s="525"/>
      <c r="DK30" s="525"/>
      <c r="DL30" s="525"/>
      <c r="DM30" s="525"/>
      <c r="DN30" s="525"/>
      <c r="DO30" s="525"/>
      <c r="DP30" s="525"/>
      <c r="DQ30" s="525"/>
      <c r="DR30" s="525"/>
      <c r="DS30" s="525"/>
      <c r="DT30" s="525" t="s">
        <v>39</v>
      </c>
      <c r="DU30" s="525"/>
      <c r="DV30" s="525"/>
      <c r="DW30" s="525"/>
      <c r="DX30" s="525"/>
      <c r="DY30" s="525"/>
      <c r="DZ30" s="525"/>
      <c r="EA30" s="525"/>
      <c r="EB30" s="525"/>
      <c r="EC30" s="525" t="s">
        <v>39</v>
      </c>
      <c r="ED30" s="525"/>
      <c r="EE30" s="525"/>
      <c r="EF30" s="525"/>
      <c r="EG30" s="525"/>
      <c r="EH30" s="525"/>
      <c r="EI30" s="525"/>
      <c r="EJ30" s="525"/>
      <c r="EK30" s="525"/>
    </row>
    <row r="31" spans="1:142" s="43" customFormat="1" ht="12.75" x14ac:dyDescent="0.2"/>
    <row r="32" spans="1:142" s="11" customFormat="1" ht="15" x14ac:dyDescent="0.25">
      <c r="A32" s="369" t="s">
        <v>43</v>
      </c>
      <c r="B32" s="369"/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69"/>
      <c r="AT32" s="369"/>
      <c r="AU32" s="369"/>
      <c r="AV32" s="369"/>
      <c r="AW32" s="369"/>
      <c r="AX32" s="369"/>
      <c r="AY32" s="369"/>
      <c r="AZ32" s="369"/>
      <c r="BA32" s="369"/>
      <c r="BB32" s="369"/>
      <c r="BC32" s="369"/>
      <c r="BD32" s="369"/>
      <c r="BE32" s="369"/>
      <c r="BF32" s="369"/>
      <c r="BG32" s="369"/>
      <c r="BH32" s="369"/>
      <c r="BI32" s="369"/>
      <c r="BJ32" s="369"/>
      <c r="BK32" s="369"/>
      <c r="BL32" s="369"/>
      <c r="BM32" s="369"/>
      <c r="BN32" s="369"/>
      <c r="BO32" s="369"/>
      <c r="BP32" s="369"/>
      <c r="BQ32" s="369"/>
      <c r="BR32" s="369"/>
      <c r="BS32" s="369"/>
      <c r="BT32" s="369"/>
      <c r="BU32" s="369"/>
      <c r="BV32" s="369"/>
      <c r="BW32" s="369"/>
      <c r="BX32" s="369"/>
      <c r="BY32" s="369"/>
      <c r="BZ32" s="369"/>
      <c r="CA32" s="369"/>
      <c r="CB32" s="369"/>
      <c r="CC32" s="369"/>
      <c r="CD32" s="369"/>
      <c r="CE32" s="369"/>
      <c r="CF32" s="369"/>
      <c r="CG32" s="369"/>
      <c r="CH32" s="369"/>
      <c r="CI32" s="369"/>
      <c r="CJ32" s="369"/>
      <c r="CK32" s="369"/>
      <c r="CL32" s="369"/>
      <c r="CM32" s="369"/>
      <c r="CN32" s="369"/>
      <c r="CO32" s="369"/>
      <c r="CP32" s="369"/>
      <c r="CQ32" s="369"/>
      <c r="CR32" s="369"/>
      <c r="CS32" s="369"/>
      <c r="CT32" s="369"/>
      <c r="CU32" s="369"/>
      <c r="CV32" s="369"/>
      <c r="CW32" s="369"/>
      <c r="CX32" s="369"/>
      <c r="CY32" s="369"/>
      <c r="CZ32" s="369"/>
      <c r="DA32" s="369"/>
      <c r="DB32" s="369"/>
      <c r="DC32" s="369"/>
      <c r="DD32" s="369"/>
      <c r="DE32" s="369"/>
      <c r="DF32" s="369"/>
      <c r="DG32" s="369"/>
      <c r="DH32" s="369"/>
      <c r="DI32" s="369"/>
      <c r="DJ32" s="369"/>
      <c r="DK32" s="369"/>
      <c r="DL32" s="369"/>
      <c r="DM32" s="369"/>
      <c r="DN32" s="369"/>
      <c r="DO32" s="369"/>
      <c r="DP32" s="369"/>
      <c r="DQ32" s="369"/>
      <c r="DR32" s="369"/>
      <c r="DS32" s="369"/>
      <c r="DT32" s="369"/>
      <c r="DU32" s="369"/>
      <c r="DV32" s="369"/>
      <c r="DW32" s="369"/>
      <c r="DX32" s="369"/>
      <c r="DY32" s="369"/>
      <c r="DZ32" s="369"/>
      <c r="EA32" s="369"/>
      <c r="EB32" s="369"/>
      <c r="EC32" s="369"/>
      <c r="ED32" s="369"/>
      <c r="EE32" s="369"/>
      <c r="EF32" s="369"/>
      <c r="EG32" s="369"/>
      <c r="EH32" s="369"/>
      <c r="EI32" s="369"/>
      <c r="EJ32" s="369"/>
      <c r="EK32" s="369"/>
    </row>
    <row r="33" spans="1:153" ht="6" customHeight="1" x14ac:dyDescent="0.25">
      <c r="DU33" s="45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</row>
    <row r="34" spans="1:153" s="43" customFormat="1" ht="12.75" x14ac:dyDescent="0.2">
      <c r="A34" s="510" t="s">
        <v>869</v>
      </c>
      <c r="B34" s="510"/>
      <c r="C34" s="510"/>
      <c r="D34" s="510"/>
      <c r="E34" s="510"/>
      <c r="F34" s="510"/>
      <c r="G34" s="510"/>
      <c r="H34" s="510"/>
      <c r="I34" s="510"/>
      <c r="J34" s="510"/>
      <c r="K34" s="510"/>
      <c r="L34" s="510"/>
      <c r="M34" s="510"/>
      <c r="N34" s="510"/>
      <c r="O34" s="510"/>
      <c r="P34" s="510"/>
      <c r="Q34" s="510"/>
      <c r="R34" s="510"/>
      <c r="S34" s="510"/>
      <c r="T34" s="510"/>
      <c r="U34" s="510"/>
      <c r="V34" s="510"/>
      <c r="W34" s="510"/>
      <c r="X34" s="510"/>
      <c r="Y34" s="510"/>
      <c r="Z34" s="510"/>
      <c r="AA34" s="510"/>
      <c r="AB34" s="510"/>
      <c r="AC34" s="510"/>
      <c r="AD34" s="510"/>
      <c r="AE34" s="510"/>
      <c r="AF34" s="365"/>
      <c r="AG34" s="348" t="s">
        <v>20</v>
      </c>
      <c r="AH34" s="510"/>
      <c r="AI34" s="510"/>
      <c r="AJ34" s="510"/>
      <c r="AK34" s="510"/>
      <c r="AL34" s="510"/>
      <c r="AM34" s="365"/>
      <c r="AN34" s="348" t="s">
        <v>18</v>
      </c>
      <c r="AO34" s="510"/>
      <c r="AP34" s="510"/>
      <c r="AQ34" s="510"/>
      <c r="AR34" s="510"/>
      <c r="AS34" s="510"/>
      <c r="AT34" s="365"/>
      <c r="AU34" s="291" t="s">
        <v>863</v>
      </c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510"/>
      <c r="BS34" s="510"/>
      <c r="BT34" s="510"/>
      <c r="BU34" s="510"/>
      <c r="BV34" s="510"/>
      <c r="BW34" s="510"/>
      <c r="BX34" s="510"/>
      <c r="BY34" s="510"/>
      <c r="BZ34" s="510"/>
      <c r="CA34" s="510"/>
      <c r="CB34" s="348" t="s">
        <v>29</v>
      </c>
      <c r="CC34" s="510"/>
      <c r="CD34" s="510"/>
      <c r="CE34" s="510"/>
      <c r="CF34" s="510"/>
      <c r="CG34" s="510"/>
      <c r="CH34" s="510"/>
      <c r="CI34" s="510"/>
      <c r="CJ34" s="510"/>
      <c r="CK34" s="365"/>
      <c r="CL34" s="348" t="s">
        <v>32</v>
      </c>
      <c r="CM34" s="510"/>
      <c r="CN34" s="510"/>
      <c r="CO34" s="510"/>
      <c r="CP34" s="510"/>
      <c r="CQ34" s="510"/>
      <c r="CR34" s="510"/>
      <c r="CS34" s="510"/>
      <c r="CT34" s="510"/>
      <c r="CU34" s="365"/>
      <c r="CV34" s="511" t="s">
        <v>23</v>
      </c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  <c r="DK34" s="291"/>
      <c r="DL34" s="291"/>
      <c r="DM34" s="291"/>
      <c r="DN34" s="291"/>
      <c r="DO34" s="291"/>
      <c r="DP34" s="291"/>
      <c r="DQ34" s="291"/>
      <c r="DR34" s="291"/>
      <c r="DS34" s="291"/>
      <c r="DT34" s="291"/>
      <c r="DU34" s="291"/>
      <c r="DV34" s="291"/>
      <c r="DW34" s="291"/>
      <c r="DX34" s="291"/>
      <c r="DY34" s="291"/>
      <c r="DZ34" s="291"/>
      <c r="EA34" s="291"/>
      <c r="EB34" s="291"/>
      <c r="EC34" s="291"/>
      <c r="ED34" s="291"/>
      <c r="EE34" s="291"/>
      <c r="EF34" s="291"/>
      <c r="EG34" s="291"/>
      <c r="EH34" s="291"/>
      <c r="EI34" s="291"/>
      <c r="EJ34" s="291"/>
      <c r="EK34" s="291"/>
      <c r="EL34" s="109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</row>
    <row r="35" spans="1:153" s="43" customFormat="1" ht="12.75" x14ac:dyDescent="0.2">
      <c r="A35" s="512"/>
      <c r="B35" s="512"/>
      <c r="C35" s="512"/>
      <c r="D35" s="512"/>
      <c r="E35" s="512"/>
      <c r="F35" s="512"/>
      <c r="G35" s="512"/>
      <c r="H35" s="512"/>
      <c r="I35" s="512"/>
      <c r="J35" s="512"/>
      <c r="K35" s="512"/>
      <c r="L35" s="512"/>
      <c r="M35" s="512"/>
      <c r="N35" s="512"/>
      <c r="O35" s="512"/>
      <c r="P35" s="512"/>
      <c r="Q35" s="512"/>
      <c r="R35" s="512"/>
      <c r="S35" s="512"/>
      <c r="T35" s="512"/>
      <c r="U35" s="512"/>
      <c r="V35" s="512"/>
      <c r="W35" s="512"/>
      <c r="X35" s="512"/>
      <c r="Y35" s="512"/>
      <c r="Z35" s="512"/>
      <c r="AA35" s="512"/>
      <c r="AB35" s="512"/>
      <c r="AC35" s="512"/>
      <c r="AD35" s="512"/>
      <c r="AE35" s="512"/>
      <c r="AF35" s="364"/>
      <c r="AG35" s="360" t="s">
        <v>19</v>
      </c>
      <c r="AH35" s="512"/>
      <c r="AI35" s="512"/>
      <c r="AJ35" s="512"/>
      <c r="AK35" s="512"/>
      <c r="AL35" s="512"/>
      <c r="AM35" s="364"/>
      <c r="AN35" s="360" t="s">
        <v>21</v>
      </c>
      <c r="AO35" s="512"/>
      <c r="AP35" s="512"/>
      <c r="AQ35" s="512"/>
      <c r="AR35" s="512"/>
      <c r="AS35" s="512"/>
      <c r="AT35" s="364"/>
      <c r="AU35" s="510" t="s">
        <v>24</v>
      </c>
      <c r="AV35" s="510"/>
      <c r="AW35" s="510"/>
      <c r="AX35" s="510"/>
      <c r="AY35" s="510"/>
      <c r="AZ35" s="510"/>
      <c r="BA35" s="510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348" t="s">
        <v>28</v>
      </c>
      <c r="BS35" s="510"/>
      <c r="BT35" s="510"/>
      <c r="BU35" s="510"/>
      <c r="BV35" s="510"/>
      <c r="BW35" s="510"/>
      <c r="BX35" s="510"/>
      <c r="BY35" s="510"/>
      <c r="BZ35" s="510"/>
      <c r="CA35" s="365"/>
      <c r="CB35" s="360" t="s">
        <v>865</v>
      </c>
      <c r="CC35" s="512"/>
      <c r="CD35" s="512"/>
      <c r="CE35" s="512"/>
      <c r="CF35" s="512"/>
      <c r="CG35" s="512"/>
      <c r="CH35" s="512"/>
      <c r="CI35" s="512"/>
      <c r="CJ35" s="512"/>
      <c r="CK35" s="364"/>
      <c r="CL35" s="360" t="s">
        <v>33</v>
      </c>
      <c r="CM35" s="512"/>
      <c r="CN35" s="512"/>
      <c r="CO35" s="512"/>
      <c r="CP35" s="512"/>
      <c r="CQ35" s="512"/>
      <c r="CR35" s="512"/>
      <c r="CS35" s="512"/>
      <c r="CT35" s="512"/>
      <c r="CU35" s="364"/>
      <c r="CV35" s="348" t="s">
        <v>34</v>
      </c>
      <c r="CW35" s="510"/>
      <c r="CX35" s="510"/>
      <c r="CY35" s="510"/>
      <c r="CZ35" s="510"/>
      <c r="DA35" s="510"/>
      <c r="DB35" s="510"/>
      <c r="DC35" s="510"/>
      <c r="DD35" s="510"/>
      <c r="DE35" s="510"/>
      <c r="DF35" s="510"/>
      <c r="DG35" s="510"/>
      <c r="DH35" s="510"/>
      <c r="DI35" s="510"/>
      <c r="DJ35" s="510"/>
      <c r="DK35" s="510"/>
      <c r="DL35" s="510"/>
      <c r="DM35" s="510"/>
      <c r="DN35" s="510"/>
      <c r="DO35" s="510"/>
      <c r="DP35" s="510"/>
      <c r="DQ35" s="510"/>
      <c r="DR35" s="510"/>
      <c r="DS35" s="365"/>
      <c r="DT35" s="348" t="s">
        <v>36</v>
      </c>
      <c r="DU35" s="510"/>
      <c r="DV35" s="510"/>
      <c r="DW35" s="510"/>
      <c r="DX35" s="510"/>
      <c r="DY35" s="510"/>
      <c r="DZ35" s="510"/>
      <c r="EA35" s="510"/>
      <c r="EB35" s="365"/>
      <c r="EC35" s="348" t="s">
        <v>37</v>
      </c>
      <c r="ED35" s="510"/>
      <c r="EE35" s="510"/>
      <c r="EF35" s="510"/>
      <c r="EG35" s="510"/>
      <c r="EH35" s="510"/>
      <c r="EI35" s="510"/>
      <c r="EJ35" s="510"/>
      <c r="EK35" s="510"/>
      <c r="EL35" s="109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</row>
    <row r="36" spans="1:153" s="43" customFormat="1" ht="12.75" x14ac:dyDescent="0.2">
      <c r="A36" s="512"/>
      <c r="B36" s="512"/>
      <c r="C36" s="512"/>
      <c r="D36" s="512"/>
      <c r="E36" s="512"/>
      <c r="F36" s="512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512"/>
      <c r="T36" s="512"/>
      <c r="U36" s="512"/>
      <c r="V36" s="512"/>
      <c r="W36" s="512"/>
      <c r="X36" s="512"/>
      <c r="Y36" s="512"/>
      <c r="Z36" s="512"/>
      <c r="AA36" s="512"/>
      <c r="AB36" s="512"/>
      <c r="AC36" s="512"/>
      <c r="AD36" s="512"/>
      <c r="AE36" s="512"/>
      <c r="AF36" s="364"/>
      <c r="AG36" s="360"/>
      <c r="AH36" s="512"/>
      <c r="AI36" s="512"/>
      <c r="AJ36" s="512"/>
      <c r="AK36" s="512"/>
      <c r="AL36" s="512"/>
      <c r="AM36" s="364"/>
      <c r="AN36" s="360"/>
      <c r="AO36" s="512"/>
      <c r="AP36" s="512"/>
      <c r="AQ36" s="512"/>
      <c r="AR36" s="512"/>
      <c r="AS36" s="512"/>
      <c r="AT36" s="364"/>
      <c r="AU36" s="348" t="s">
        <v>25</v>
      </c>
      <c r="AV36" s="510"/>
      <c r="AW36" s="510"/>
      <c r="AX36" s="510"/>
      <c r="AY36" s="510"/>
      <c r="AZ36" s="510"/>
      <c r="BA36" s="510"/>
      <c r="BB36" s="510"/>
      <c r="BC36" s="510"/>
      <c r="BD36" s="510"/>
      <c r="BE36" s="510"/>
      <c r="BF36" s="510"/>
      <c r="BG36" s="510"/>
      <c r="BH36" s="510"/>
      <c r="BI36" s="510"/>
      <c r="BJ36" s="365"/>
      <c r="BK36" s="348" t="s">
        <v>26</v>
      </c>
      <c r="BL36" s="510"/>
      <c r="BM36" s="510"/>
      <c r="BN36" s="510"/>
      <c r="BO36" s="510"/>
      <c r="BP36" s="510"/>
      <c r="BQ36" s="365"/>
      <c r="BR36" s="360"/>
      <c r="BS36" s="512"/>
      <c r="BT36" s="512"/>
      <c r="BU36" s="512"/>
      <c r="BV36" s="512"/>
      <c r="BW36" s="512"/>
      <c r="BX36" s="512"/>
      <c r="BY36" s="512"/>
      <c r="BZ36" s="512"/>
      <c r="CA36" s="364"/>
      <c r="CB36" s="360" t="s">
        <v>866</v>
      </c>
      <c r="CC36" s="512"/>
      <c r="CD36" s="512"/>
      <c r="CE36" s="512"/>
      <c r="CF36" s="512"/>
      <c r="CG36" s="512"/>
      <c r="CH36" s="512"/>
      <c r="CI36" s="512"/>
      <c r="CJ36" s="512"/>
      <c r="CK36" s="364"/>
      <c r="CL36" s="360"/>
      <c r="CM36" s="512"/>
      <c r="CN36" s="512"/>
      <c r="CO36" s="512"/>
      <c r="CP36" s="512"/>
      <c r="CQ36" s="512"/>
      <c r="CR36" s="512"/>
      <c r="CS36" s="512"/>
      <c r="CT36" s="512"/>
      <c r="CU36" s="364"/>
      <c r="CV36" s="360" t="s">
        <v>35</v>
      </c>
      <c r="CW36" s="512"/>
      <c r="CX36" s="512"/>
      <c r="CY36" s="512"/>
      <c r="CZ36" s="512"/>
      <c r="DA36" s="512"/>
      <c r="DB36" s="512"/>
      <c r="DC36" s="512"/>
      <c r="DD36" s="512"/>
      <c r="DE36" s="512"/>
      <c r="DF36" s="512"/>
      <c r="DG36" s="512"/>
      <c r="DH36" s="512"/>
      <c r="DI36" s="512"/>
      <c r="DJ36" s="512"/>
      <c r="DK36" s="512"/>
      <c r="DL36" s="512"/>
      <c r="DM36" s="512"/>
      <c r="DN36" s="512"/>
      <c r="DO36" s="512"/>
      <c r="DP36" s="512"/>
      <c r="DQ36" s="512"/>
      <c r="DR36" s="512"/>
      <c r="DS36" s="364"/>
      <c r="DT36" s="360"/>
      <c r="DU36" s="512"/>
      <c r="DV36" s="512"/>
      <c r="DW36" s="512"/>
      <c r="DX36" s="512"/>
      <c r="DY36" s="512"/>
      <c r="DZ36" s="512"/>
      <c r="EA36" s="512"/>
      <c r="EB36" s="364"/>
      <c r="EC36" s="360"/>
      <c r="ED36" s="512"/>
      <c r="EE36" s="512"/>
      <c r="EF36" s="512"/>
      <c r="EG36" s="512"/>
      <c r="EH36" s="512"/>
      <c r="EI36" s="512"/>
      <c r="EJ36" s="512"/>
      <c r="EK36" s="512"/>
      <c r="EL36" s="76"/>
    </row>
    <row r="37" spans="1:153" s="43" customFormat="1" ht="12.75" x14ac:dyDescent="0.2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361"/>
      <c r="AG37" s="363"/>
      <c r="AH37" s="241"/>
      <c r="AI37" s="241"/>
      <c r="AJ37" s="241"/>
      <c r="AK37" s="241"/>
      <c r="AL37" s="241"/>
      <c r="AM37" s="361"/>
      <c r="AN37" s="363"/>
      <c r="AO37" s="241"/>
      <c r="AP37" s="241"/>
      <c r="AQ37" s="241"/>
      <c r="AR37" s="241"/>
      <c r="AS37" s="241"/>
      <c r="AT37" s="361"/>
      <c r="AU37" s="363"/>
      <c r="AV37" s="241"/>
      <c r="AW37" s="241"/>
      <c r="AX37" s="241"/>
      <c r="AY37" s="241"/>
      <c r="AZ37" s="241"/>
      <c r="BA37" s="241"/>
      <c r="BB37" s="241"/>
      <c r="BC37" s="241"/>
      <c r="BD37" s="241"/>
      <c r="BE37" s="241"/>
      <c r="BF37" s="241"/>
      <c r="BG37" s="241"/>
      <c r="BH37" s="241"/>
      <c r="BI37" s="241"/>
      <c r="BJ37" s="361"/>
      <c r="BK37" s="363" t="s">
        <v>27</v>
      </c>
      <c r="BL37" s="241"/>
      <c r="BM37" s="241"/>
      <c r="BN37" s="241"/>
      <c r="BO37" s="241"/>
      <c r="BP37" s="241"/>
      <c r="BQ37" s="361"/>
      <c r="BR37" s="363"/>
      <c r="BS37" s="241"/>
      <c r="BT37" s="241"/>
      <c r="BU37" s="241"/>
      <c r="BV37" s="241"/>
      <c r="BW37" s="241"/>
      <c r="BX37" s="241"/>
      <c r="BY37" s="241"/>
      <c r="BZ37" s="241"/>
      <c r="CA37" s="361"/>
      <c r="CB37" s="363"/>
      <c r="CC37" s="241"/>
      <c r="CD37" s="241"/>
      <c r="CE37" s="241"/>
      <c r="CF37" s="241"/>
      <c r="CG37" s="241"/>
      <c r="CH37" s="241"/>
      <c r="CI37" s="241"/>
      <c r="CJ37" s="241"/>
      <c r="CK37" s="361"/>
      <c r="CL37" s="363"/>
      <c r="CM37" s="241"/>
      <c r="CN37" s="241"/>
      <c r="CO37" s="241"/>
      <c r="CP37" s="241"/>
      <c r="CQ37" s="241"/>
      <c r="CR37" s="241"/>
      <c r="CS37" s="241"/>
      <c r="CT37" s="241"/>
      <c r="CU37" s="361"/>
      <c r="CV37" s="363"/>
      <c r="CW37" s="241"/>
      <c r="CX37" s="241"/>
      <c r="CY37" s="241"/>
      <c r="CZ37" s="241"/>
      <c r="DA37" s="241"/>
      <c r="DB37" s="241"/>
      <c r="DC37" s="241"/>
      <c r="DD37" s="241"/>
      <c r="DE37" s="241"/>
      <c r="DF37" s="241"/>
      <c r="DG37" s="241"/>
      <c r="DH37" s="241"/>
      <c r="DI37" s="241"/>
      <c r="DJ37" s="241"/>
      <c r="DK37" s="241"/>
      <c r="DL37" s="241"/>
      <c r="DM37" s="241"/>
      <c r="DN37" s="241"/>
      <c r="DO37" s="241"/>
      <c r="DP37" s="241"/>
      <c r="DQ37" s="241"/>
      <c r="DR37" s="241"/>
      <c r="DS37" s="361"/>
      <c r="DT37" s="363"/>
      <c r="DU37" s="241"/>
      <c r="DV37" s="241"/>
      <c r="DW37" s="241"/>
      <c r="DX37" s="241"/>
      <c r="DY37" s="241"/>
      <c r="DZ37" s="241"/>
      <c r="EA37" s="241"/>
      <c r="EB37" s="361"/>
      <c r="EC37" s="363"/>
      <c r="ED37" s="241"/>
      <c r="EE37" s="241"/>
      <c r="EF37" s="241"/>
      <c r="EG37" s="241"/>
      <c r="EH37" s="241"/>
      <c r="EI37" s="241"/>
      <c r="EJ37" s="241"/>
      <c r="EK37" s="241"/>
      <c r="EL37" s="76"/>
    </row>
    <row r="38" spans="1:153" s="43" customFormat="1" ht="13.5" thickBot="1" x14ac:dyDescent="0.25">
      <c r="A38" s="356">
        <v>1</v>
      </c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57">
        <v>2</v>
      </c>
      <c r="AH38" s="357"/>
      <c r="AI38" s="357"/>
      <c r="AJ38" s="357"/>
      <c r="AK38" s="357"/>
      <c r="AL38" s="357"/>
      <c r="AM38" s="357"/>
      <c r="AN38" s="347">
        <v>3</v>
      </c>
      <c r="AO38" s="347"/>
      <c r="AP38" s="347"/>
      <c r="AQ38" s="347"/>
      <c r="AR38" s="347"/>
      <c r="AS38" s="347"/>
      <c r="AT38" s="347"/>
      <c r="AU38" s="347">
        <v>4</v>
      </c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>
        <v>5</v>
      </c>
      <c r="BL38" s="347"/>
      <c r="BM38" s="347"/>
      <c r="BN38" s="347"/>
      <c r="BO38" s="347"/>
      <c r="BP38" s="347"/>
      <c r="BQ38" s="347"/>
      <c r="BR38" s="347">
        <v>6</v>
      </c>
      <c r="BS38" s="347"/>
      <c r="BT38" s="347"/>
      <c r="BU38" s="347"/>
      <c r="BV38" s="347"/>
      <c r="BW38" s="347"/>
      <c r="BX38" s="347"/>
      <c r="BY38" s="347"/>
      <c r="BZ38" s="347"/>
      <c r="CA38" s="347"/>
      <c r="CB38" s="347">
        <v>7</v>
      </c>
      <c r="CC38" s="347"/>
      <c r="CD38" s="347"/>
      <c r="CE38" s="347"/>
      <c r="CF38" s="347"/>
      <c r="CG38" s="347"/>
      <c r="CH38" s="347"/>
      <c r="CI38" s="347"/>
      <c r="CJ38" s="347"/>
      <c r="CK38" s="347"/>
      <c r="CL38" s="347">
        <v>8</v>
      </c>
      <c r="CM38" s="347"/>
      <c r="CN38" s="347"/>
      <c r="CO38" s="347"/>
      <c r="CP38" s="347"/>
      <c r="CQ38" s="347"/>
      <c r="CR38" s="347"/>
      <c r="CS38" s="347"/>
      <c r="CT38" s="347"/>
      <c r="CU38" s="347"/>
      <c r="CV38" s="357">
        <v>9</v>
      </c>
      <c r="CW38" s="357"/>
      <c r="CX38" s="357"/>
      <c r="CY38" s="357"/>
      <c r="CZ38" s="357"/>
      <c r="DA38" s="357"/>
      <c r="DB38" s="357"/>
      <c r="DC38" s="357"/>
      <c r="DD38" s="357"/>
      <c r="DE38" s="357"/>
      <c r="DF38" s="357"/>
      <c r="DG38" s="357"/>
      <c r="DH38" s="357"/>
      <c r="DI38" s="357"/>
      <c r="DJ38" s="357"/>
      <c r="DK38" s="357"/>
      <c r="DL38" s="357"/>
      <c r="DM38" s="357"/>
      <c r="DN38" s="357"/>
      <c r="DO38" s="357"/>
      <c r="DP38" s="357"/>
      <c r="DQ38" s="357"/>
      <c r="DR38" s="357"/>
      <c r="DS38" s="357"/>
      <c r="DT38" s="357">
        <v>10</v>
      </c>
      <c r="DU38" s="357"/>
      <c r="DV38" s="357"/>
      <c r="DW38" s="357"/>
      <c r="DX38" s="357"/>
      <c r="DY38" s="357"/>
      <c r="DZ38" s="357"/>
      <c r="EA38" s="357"/>
      <c r="EB38" s="357"/>
      <c r="EC38" s="357">
        <v>11</v>
      </c>
      <c r="ED38" s="357"/>
      <c r="EE38" s="357"/>
      <c r="EF38" s="357"/>
      <c r="EG38" s="357"/>
      <c r="EH38" s="357"/>
      <c r="EI38" s="357"/>
      <c r="EJ38" s="357"/>
      <c r="EK38" s="511"/>
      <c r="EL38" s="76"/>
    </row>
    <row r="39" spans="1:153" s="43" customFormat="1" ht="12.75" x14ac:dyDescent="0.2">
      <c r="A39" s="29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534"/>
      <c r="AH39" s="534"/>
      <c r="AI39" s="534"/>
      <c r="AJ39" s="534"/>
      <c r="AK39" s="534"/>
      <c r="AL39" s="534"/>
      <c r="AM39" s="535"/>
      <c r="AN39" s="349" t="s">
        <v>40</v>
      </c>
      <c r="AO39" s="350"/>
      <c r="AP39" s="350"/>
      <c r="AQ39" s="350"/>
      <c r="AR39" s="350"/>
      <c r="AS39" s="350"/>
      <c r="AT39" s="350"/>
      <c r="AU39" s="536"/>
      <c r="AV39" s="536"/>
      <c r="AW39" s="536"/>
      <c r="AX39" s="536"/>
      <c r="AY39" s="536"/>
      <c r="AZ39" s="536"/>
      <c r="BA39" s="536"/>
      <c r="BB39" s="536"/>
      <c r="BC39" s="536"/>
      <c r="BD39" s="536"/>
      <c r="BE39" s="536"/>
      <c r="BF39" s="536"/>
      <c r="BG39" s="536"/>
      <c r="BH39" s="536"/>
      <c r="BI39" s="536"/>
      <c r="BJ39" s="536"/>
      <c r="BK39" s="537"/>
      <c r="BL39" s="537"/>
      <c r="BM39" s="537"/>
      <c r="BN39" s="537"/>
      <c r="BO39" s="537"/>
      <c r="BP39" s="537"/>
      <c r="BQ39" s="537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  <c r="CB39" s="528"/>
      <c r="CC39" s="528"/>
      <c r="CD39" s="528"/>
      <c r="CE39" s="528"/>
      <c r="CF39" s="528"/>
      <c r="CG39" s="528"/>
      <c r="CH39" s="528"/>
      <c r="CI39" s="528"/>
      <c r="CJ39" s="528"/>
      <c r="CK39" s="528"/>
      <c r="CL39" s="528"/>
      <c r="CM39" s="528"/>
      <c r="CN39" s="528"/>
      <c r="CO39" s="528"/>
      <c r="CP39" s="528"/>
      <c r="CQ39" s="528"/>
      <c r="CR39" s="528"/>
      <c r="CS39" s="528"/>
      <c r="CT39" s="528"/>
      <c r="CU39" s="529"/>
      <c r="CV39" s="530"/>
      <c r="CW39" s="531"/>
      <c r="CX39" s="531"/>
      <c r="CY39" s="531"/>
      <c r="CZ39" s="531"/>
      <c r="DA39" s="531"/>
      <c r="DB39" s="531"/>
      <c r="DC39" s="531"/>
      <c r="DD39" s="531"/>
      <c r="DE39" s="531"/>
      <c r="DF39" s="531"/>
      <c r="DG39" s="531"/>
      <c r="DH39" s="531"/>
      <c r="DI39" s="531"/>
      <c r="DJ39" s="531"/>
      <c r="DK39" s="531"/>
      <c r="DL39" s="531"/>
      <c r="DM39" s="531"/>
      <c r="DN39" s="531"/>
      <c r="DO39" s="531"/>
      <c r="DP39" s="531"/>
      <c r="DQ39" s="531"/>
      <c r="DR39" s="531"/>
      <c r="DS39" s="531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</row>
    <row r="40" spans="1:153" s="43" customFormat="1" ht="12.75" x14ac:dyDescent="0.2">
      <c r="A40" s="290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534"/>
      <c r="AH40" s="534"/>
      <c r="AI40" s="534"/>
      <c r="AJ40" s="534"/>
      <c r="AK40" s="534"/>
      <c r="AL40" s="534"/>
      <c r="AM40" s="535"/>
      <c r="AN40" s="305" t="s">
        <v>41</v>
      </c>
      <c r="AO40" s="306"/>
      <c r="AP40" s="306"/>
      <c r="AQ40" s="306"/>
      <c r="AR40" s="306"/>
      <c r="AS40" s="306"/>
      <c r="AT40" s="306"/>
      <c r="AU40" s="531"/>
      <c r="AV40" s="531"/>
      <c r="AW40" s="531"/>
      <c r="AX40" s="531"/>
      <c r="AY40" s="531"/>
      <c r="AZ40" s="531"/>
      <c r="BA40" s="531"/>
      <c r="BB40" s="531"/>
      <c r="BC40" s="531"/>
      <c r="BD40" s="531"/>
      <c r="BE40" s="531"/>
      <c r="BF40" s="531"/>
      <c r="BG40" s="531"/>
      <c r="BH40" s="531"/>
      <c r="BI40" s="531"/>
      <c r="BJ40" s="531"/>
      <c r="BK40" s="534"/>
      <c r="BL40" s="534"/>
      <c r="BM40" s="534"/>
      <c r="BN40" s="534"/>
      <c r="BO40" s="534"/>
      <c r="BP40" s="534"/>
      <c r="BQ40" s="534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3"/>
      <c r="CV40" s="530"/>
      <c r="CW40" s="531"/>
      <c r="CX40" s="531"/>
      <c r="CY40" s="531"/>
      <c r="CZ40" s="531"/>
      <c r="DA40" s="531"/>
      <c r="DB40" s="531"/>
      <c r="DC40" s="531"/>
      <c r="DD40" s="531"/>
      <c r="DE40" s="531"/>
      <c r="DF40" s="531"/>
      <c r="DG40" s="531"/>
      <c r="DH40" s="531"/>
      <c r="DI40" s="531"/>
      <c r="DJ40" s="531"/>
      <c r="DK40" s="531"/>
      <c r="DL40" s="531"/>
      <c r="DM40" s="531"/>
      <c r="DN40" s="531"/>
      <c r="DO40" s="531"/>
      <c r="DP40" s="531"/>
      <c r="DQ40" s="531"/>
      <c r="DR40" s="531"/>
      <c r="DS40" s="531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</row>
    <row r="41" spans="1:153" s="43" customFormat="1" ht="12.75" x14ac:dyDescent="0.2">
      <c r="A41" s="29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534"/>
      <c r="AH41" s="534"/>
      <c r="AI41" s="534"/>
      <c r="AJ41" s="534"/>
      <c r="AK41" s="534"/>
      <c r="AL41" s="534"/>
      <c r="AM41" s="535"/>
      <c r="AN41" s="305"/>
      <c r="AO41" s="306"/>
      <c r="AP41" s="306"/>
      <c r="AQ41" s="306"/>
      <c r="AR41" s="306"/>
      <c r="AS41" s="306"/>
      <c r="AT41" s="306"/>
      <c r="AU41" s="531"/>
      <c r="AV41" s="531"/>
      <c r="AW41" s="531"/>
      <c r="AX41" s="531"/>
      <c r="AY41" s="531"/>
      <c r="AZ41" s="531"/>
      <c r="BA41" s="531"/>
      <c r="BB41" s="531"/>
      <c r="BC41" s="531"/>
      <c r="BD41" s="531"/>
      <c r="BE41" s="531"/>
      <c r="BF41" s="531"/>
      <c r="BG41" s="531"/>
      <c r="BH41" s="531"/>
      <c r="BI41" s="531"/>
      <c r="BJ41" s="531"/>
      <c r="BK41" s="534"/>
      <c r="BL41" s="534"/>
      <c r="BM41" s="534"/>
      <c r="BN41" s="534"/>
      <c r="BO41" s="534"/>
      <c r="BP41" s="534"/>
      <c r="BQ41" s="534"/>
      <c r="BR41" s="532"/>
      <c r="BS41" s="532"/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3"/>
      <c r="CV41" s="530"/>
      <c r="CW41" s="531"/>
      <c r="CX41" s="531"/>
      <c r="CY41" s="531"/>
      <c r="CZ41" s="531"/>
      <c r="DA41" s="531"/>
      <c r="DB41" s="531"/>
      <c r="DC41" s="531"/>
      <c r="DD41" s="531"/>
      <c r="DE41" s="531"/>
      <c r="DF41" s="531"/>
      <c r="DG41" s="531"/>
      <c r="DH41" s="531"/>
      <c r="DI41" s="531"/>
      <c r="DJ41" s="531"/>
      <c r="DK41" s="531"/>
      <c r="DL41" s="531"/>
      <c r="DM41" s="531"/>
      <c r="DN41" s="531"/>
      <c r="DO41" s="531"/>
      <c r="DP41" s="531"/>
      <c r="DQ41" s="531"/>
      <c r="DR41" s="531"/>
      <c r="DS41" s="531"/>
      <c r="DT41" s="534"/>
      <c r="DU41" s="534"/>
      <c r="DV41" s="534"/>
      <c r="DW41" s="534"/>
      <c r="DX41" s="534"/>
      <c r="DY41" s="534"/>
      <c r="DZ41" s="534"/>
      <c r="EA41" s="534"/>
      <c r="EB41" s="534"/>
      <c r="EC41" s="534"/>
      <c r="ED41" s="534"/>
      <c r="EE41" s="534"/>
      <c r="EF41" s="534"/>
      <c r="EG41" s="534"/>
      <c r="EH41" s="534"/>
      <c r="EI41" s="534"/>
      <c r="EJ41" s="534"/>
      <c r="EK41" s="534"/>
    </row>
    <row r="42" spans="1:153" s="43" customFormat="1" ht="13.5" thickBot="1" x14ac:dyDescent="0.25">
      <c r="A42" s="526"/>
      <c r="B42" s="526"/>
      <c r="C42" s="526"/>
      <c r="D42" s="526"/>
      <c r="E42" s="526"/>
      <c r="F42" s="526"/>
      <c r="G42" s="526"/>
      <c r="H42" s="526"/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6"/>
      <c r="T42" s="526"/>
      <c r="U42" s="526"/>
      <c r="V42" s="526"/>
      <c r="W42" s="526"/>
      <c r="X42" s="526"/>
      <c r="Y42" s="526"/>
      <c r="Z42" s="526"/>
      <c r="AA42" s="526"/>
      <c r="AB42" s="526"/>
      <c r="AC42" s="526"/>
      <c r="AD42" s="526"/>
      <c r="AE42" s="526"/>
      <c r="AF42" s="526"/>
      <c r="AG42" s="302" t="s">
        <v>38</v>
      </c>
      <c r="AH42" s="302"/>
      <c r="AI42" s="302"/>
      <c r="AJ42" s="302"/>
      <c r="AK42" s="302"/>
      <c r="AL42" s="302"/>
      <c r="AM42" s="302"/>
      <c r="AN42" s="322" t="s">
        <v>42</v>
      </c>
      <c r="AO42" s="323"/>
      <c r="AP42" s="323"/>
      <c r="AQ42" s="323"/>
      <c r="AR42" s="323"/>
      <c r="AS42" s="323"/>
      <c r="AT42" s="323"/>
      <c r="AU42" s="527" t="s">
        <v>39</v>
      </c>
      <c r="AV42" s="527"/>
      <c r="AW42" s="527"/>
      <c r="AX42" s="527"/>
      <c r="AY42" s="527"/>
      <c r="AZ42" s="527"/>
      <c r="BA42" s="527"/>
      <c r="BB42" s="527"/>
      <c r="BC42" s="527"/>
      <c r="BD42" s="527"/>
      <c r="BE42" s="527"/>
      <c r="BF42" s="527"/>
      <c r="BG42" s="527"/>
      <c r="BH42" s="527"/>
      <c r="BI42" s="527"/>
      <c r="BJ42" s="527"/>
      <c r="BK42" s="261" t="s">
        <v>39</v>
      </c>
      <c r="BL42" s="261"/>
      <c r="BM42" s="261"/>
      <c r="BN42" s="261"/>
      <c r="BO42" s="261"/>
      <c r="BP42" s="261"/>
      <c r="BQ42" s="261"/>
      <c r="BR42" s="538"/>
      <c r="BS42" s="538"/>
      <c r="BT42" s="538"/>
      <c r="BU42" s="538"/>
      <c r="BV42" s="538"/>
      <c r="BW42" s="538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9"/>
      <c r="CV42" s="524" t="s">
        <v>39</v>
      </c>
      <c r="CW42" s="525"/>
      <c r="CX42" s="525"/>
      <c r="CY42" s="525"/>
      <c r="CZ42" s="525"/>
      <c r="DA42" s="525"/>
      <c r="DB42" s="525"/>
      <c r="DC42" s="525"/>
      <c r="DD42" s="525"/>
      <c r="DE42" s="525"/>
      <c r="DF42" s="525"/>
      <c r="DG42" s="525"/>
      <c r="DH42" s="525"/>
      <c r="DI42" s="525"/>
      <c r="DJ42" s="525"/>
      <c r="DK42" s="525"/>
      <c r="DL42" s="525"/>
      <c r="DM42" s="525"/>
      <c r="DN42" s="525"/>
      <c r="DO42" s="525"/>
      <c r="DP42" s="525"/>
      <c r="DQ42" s="525"/>
      <c r="DR42" s="525"/>
      <c r="DS42" s="525"/>
      <c r="DT42" s="525" t="s">
        <v>39</v>
      </c>
      <c r="DU42" s="525"/>
      <c r="DV42" s="525"/>
      <c r="DW42" s="525"/>
      <c r="DX42" s="525"/>
      <c r="DY42" s="525"/>
      <c r="DZ42" s="525"/>
      <c r="EA42" s="525"/>
      <c r="EB42" s="525"/>
      <c r="EC42" s="525" t="s">
        <v>39</v>
      </c>
      <c r="ED42" s="525"/>
      <c r="EE42" s="525"/>
      <c r="EF42" s="525"/>
      <c r="EG42" s="525"/>
      <c r="EH42" s="525"/>
      <c r="EI42" s="525"/>
      <c r="EJ42" s="525"/>
      <c r="EK42" s="525"/>
    </row>
    <row r="43" spans="1:153" s="43" customFormat="1" ht="12.75" x14ac:dyDescent="0.2"/>
    <row r="44" spans="1:153" s="11" customFormat="1" ht="15" x14ac:dyDescent="0.25">
      <c r="A44" s="369" t="s">
        <v>44</v>
      </c>
      <c r="B44" s="369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369"/>
      <c r="AT44" s="369"/>
      <c r="AU44" s="369"/>
      <c r="AV44" s="369"/>
      <c r="AW44" s="369"/>
      <c r="AX44" s="369"/>
      <c r="AY44" s="369"/>
      <c r="AZ44" s="369"/>
      <c r="BA44" s="369"/>
      <c r="BB44" s="369"/>
      <c r="BC44" s="369"/>
      <c r="BD44" s="369"/>
      <c r="BE44" s="369"/>
      <c r="BF44" s="369"/>
      <c r="BG44" s="369"/>
      <c r="BH44" s="369"/>
      <c r="BI44" s="369"/>
      <c r="BJ44" s="369"/>
      <c r="BK44" s="369"/>
      <c r="BL44" s="369"/>
      <c r="BM44" s="369"/>
      <c r="BN44" s="369"/>
      <c r="BO44" s="369"/>
      <c r="BP44" s="369"/>
      <c r="BQ44" s="369"/>
      <c r="BR44" s="369"/>
      <c r="BS44" s="369"/>
      <c r="BT44" s="369"/>
      <c r="BU44" s="369"/>
      <c r="BV44" s="369"/>
      <c r="BW44" s="369"/>
      <c r="BX44" s="369"/>
      <c r="BY44" s="369"/>
      <c r="BZ44" s="369"/>
      <c r="CA44" s="369"/>
      <c r="CB44" s="369"/>
      <c r="CC44" s="369"/>
      <c r="CD44" s="369"/>
      <c r="CE44" s="369"/>
      <c r="CF44" s="369"/>
      <c r="CG44" s="369"/>
      <c r="CH44" s="369"/>
      <c r="CI44" s="369"/>
      <c r="CJ44" s="369"/>
      <c r="CK44" s="369"/>
      <c r="CL44" s="369"/>
      <c r="CM44" s="369"/>
      <c r="CN44" s="369"/>
      <c r="CO44" s="369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69"/>
      <c r="DB44" s="369"/>
      <c r="DC44" s="369"/>
      <c r="DD44" s="369"/>
      <c r="DE44" s="369"/>
      <c r="DF44" s="369"/>
      <c r="DG44" s="369"/>
      <c r="DH44" s="369"/>
      <c r="DI44" s="369"/>
      <c r="DJ44" s="369"/>
      <c r="DK44" s="369"/>
      <c r="DL44" s="369"/>
      <c r="DM44" s="369"/>
      <c r="DN44" s="369"/>
      <c r="DO44" s="369"/>
      <c r="DP44" s="369"/>
      <c r="DQ44" s="369"/>
      <c r="DR44" s="369"/>
      <c r="DS44" s="369"/>
      <c r="DT44" s="369"/>
      <c r="DU44" s="369"/>
      <c r="DV44" s="369"/>
      <c r="DW44" s="369"/>
      <c r="DX44" s="369"/>
      <c r="DY44" s="369"/>
      <c r="DZ44" s="369"/>
      <c r="EA44" s="369"/>
      <c r="EB44" s="369"/>
      <c r="EC44" s="369"/>
      <c r="ED44" s="369"/>
      <c r="EE44" s="369"/>
      <c r="EF44" s="369"/>
      <c r="EG44" s="369"/>
      <c r="EH44" s="369"/>
      <c r="EI44" s="369"/>
      <c r="EJ44" s="369"/>
      <c r="EK44" s="369"/>
    </row>
    <row r="45" spans="1:153" ht="6" customHeight="1" x14ac:dyDescent="0.25">
      <c r="DU45" s="45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</row>
    <row r="46" spans="1:153" s="43" customFormat="1" ht="12.75" x14ac:dyDescent="0.2">
      <c r="A46" s="510" t="s">
        <v>870</v>
      </c>
      <c r="B46" s="510"/>
      <c r="C46" s="510"/>
      <c r="D46" s="510"/>
      <c r="E46" s="510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P46" s="510"/>
      <c r="Q46" s="510"/>
      <c r="R46" s="510"/>
      <c r="S46" s="510"/>
      <c r="T46" s="510"/>
      <c r="U46" s="510"/>
      <c r="V46" s="510"/>
      <c r="W46" s="510"/>
      <c r="X46" s="510"/>
      <c r="Y46" s="510"/>
      <c r="Z46" s="510"/>
      <c r="AA46" s="510"/>
      <c r="AB46" s="510"/>
      <c r="AC46" s="510"/>
      <c r="AD46" s="510"/>
      <c r="AE46" s="510"/>
      <c r="AF46" s="365"/>
      <c r="AG46" s="348" t="s">
        <v>20</v>
      </c>
      <c r="AH46" s="510"/>
      <c r="AI46" s="510"/>
      <c r="AJ46" s="510"/>
      <c r="AK46" s="510"/>
      <c r="AL46" s="510"/>
      <c r="AM46" s="365"/>
      <c r="AN46" s="348" t="s">
        <v>18</v>
      </c>
      <c r="AO46" s="510"/>
      <c r="AP46" s="510"/>
      <c r="AQ46" s="510"/>
      <c r="AR46" s="510"/>
      <c r="AS46" s="510"/>
      <c r="AT46" s="365"/>
      <c r="AU46" s="291" t="s">
        <v>864</v>
      </c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510"/>
      <c r="BS46" s="510"/>
      <c r="BT46" s="510"/>
      <c r="BU46" s="510"/>
      <c r="BV46" s="510"/>
      <c r="BW46" s="510"/>
      <c r="BX46" s="510"/>
      <c r="BY46" s="510"/>
      <c r="BZ46" s="510"/>
      <c r="CA46" s="510"/>
      <c r="CB46" s="348" t="s">
        <v>29</v>
      </c>
      <c r="CC46" s="510"/>
      <c r="CD46" s="510"/>
      <c r="CE46" s="510"/>
      <c r="CF46" s="510"/>
      <c r="CG46" s="510"/>
      <c r="CH46" s="510"/>
      <c r="CI46" s="510"/>
      <c r="CJ46" s="510"/>
      <c r="CK46" s="365"/>
      <c r="CL46" s="348" t="s">
        <v>32</v>
      </c>
      <c r="CM46" s="510"/>
      <c r="CN46" s="510"/>
      <c r="CO46" s="510"/>
      <c r="CP46" s="510"/>
      <c r="CQ46" s="510"/>
      <c r="CR46" s="510"/>
      <c r="CS46" s="510"/>
      <c r="CT46" s="510"/>
      <c r="CU46" s="365"/>
      <c r="CV46" s="511" t="s">
        <v>23</v>
      </c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  <c r="DK46" s="291"/>
      <c r="DL46" s="291"/>
      <c r="DM46" s="291"/>
      <c r="DN46" s="291"/>
      <c r="DO46" s="291"/>
      <c r="DP46" s="291"/>
      <c r="DQ46" s="291"/>
      <c r="DR46" s="291"/>
      <c r="DS46" s="291"/>
      <c r="DT46" s="291"/>
      <c r="DU46" s="291"/>
      <c r="DV46" s="291"/>
      <c r="DW46" s="291"/>
      <c r="DX46" s="291"/>
      <c r="DY46" s="291"/>
      <c r="DZ46" s="291"/>
      <c r="EA46" s="291"/>
      <c r="EB46" s="291"/>
      <c r="EC46" s="291"/>
      <c r="ED46" s="291"/>
      <c r="EE46" s="291"/>
      <c r="EF46" s="291"/>
      <c r="EG46" s="291"/>
      <c r="EH46" s="291"/>
      <c r="EI46" s="291"/>
      <c r="EJ46" s="291"/>
      <c r="EK46" s="291"/>
      <c r="EL46" s="109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</row>
    <row r="47" spans="1:153" s="43" customFormat="1" ht="12.75" x14ac:dyDescent="0.2">
      <c r="A47" s="512"/>
      <c r="B47" s="512"/>
      <c r="C47" s="512"/>
      <c r="D47" s="512"/>
      <c r="E47" s="512"/>
      <c r="F47" s="512"/>
      <c r="G47" s="512"/>
      <c r="H47" s="512"/>
      <c r="I47" s="512"/>
      <c r="J47" s="512"/>
      <c r="K47" s="512"/>
      <c r="L47" s="512"/>
      <c r="M47" s="512"/>
      <c r="N47" s="512"/>
      <c r="O47" s="512"/>
      <c r="P47" s="512"/>
      <c r="Q47" s="512"/>
      <c r="R47" s="512"/>
      <c r="S47" s="512"/>
      <c r="T47" s="512"/>
      <c r="U47" s="512"/>
      <c r="V47" s="512"/>
      <c r="W47" s="512"/>
      <c r="X47" s="512"/>
      <c r="Y47" s="512"/>
      <c r="Z47" s="512"/>
      <c r="AA47" s="512"/>
      <c r="AB47" s="512"/>
      <c r="AC47" s="512"/>
      <c r="AD47" s="512"/>
      <c r="AE47" s="512"/>
      <c r="AF47" s="364"/>
      <c r="AG47" s="360" t="s">
        <v>19</v>
      </c>
      <c r="AH47" s="512"/>
      <c r="AI47" s="512"/>
      <c r="AJ47" s="512"/>
      <c r="AK47" s="512"/>
      <c r="AL47" s="512"/>
      <c r="AM47" s="364"/>
      <c r="AN47" s="360" t="s">
        <v>21</v>
      </c>
      <c r="AO47" s="512"/>
      <c r="AP47" s="512"/>
      <c r="AQ47" s="512"/>
      <c r="AR47" s="512"/>
      <c r="AS47" s="512"/>
      <c r="AT47" s="364"/>
      <c r="AU47" s="510" t="s">
        <v>24</v>
      </c>
      <c r="AV47" s="510"/>
      <c r="AW47" s="510"/>
      <c r="AX47" s="510"/>
      <c r="AY47" s="510"/>
      <c r="AZ47" s="510"/>
      <c r="BA47" s="510"/>
      <c r="BB47" s="510"/>
      <c r="BC47" s="510"/>
      <c r="BD47" s="510"/>
      <c r="BE47" s="510"/>
      <c r="BF47" s="510"/>
      <c r="BG47" s="510"/>
      <c r="BH47" s="510"/>
      <c r="BI47" s="510"/>
      <c r="BJ47" s="510"/>
      <c r="BK47" s="510"/>
      <c r="BL47" s="510"/>
      <c r="BM47" s="510"/>
      <c r="BN47" s="510"/>
      <c r="BO47" s="510"/>
      <c r="BP47" s="510"/>
      <c r="BQ47" s="510"/>
      <c r="BR47" s="348" t="s">
        <v>28</v>
      </c>
      <c r="BS47" s="510"/>
      <c r="BT47" s="510"/>
      <c r="BU47" s="510"/>
      <c r="BV47" s="510"/>
      <c r="BW47" s="510"/>
      <c r="BX47" s="510"/>
      <c r="BY47" s="510"/>
      <c r="BZ47" s="510"/>
      <c r="CA47" s="365"/>
      <c r="CB47" s="360" t="s">
        <v>867</v>
      </c>
      <c r="CC47" s="512"/>
      <c r="CD47" s="512"/>
      <c r="CE47" s="512"/>
      <c r="CF47" s="512"/>
      <c r="CG47" s="512"/>
      <c r="CH47" s="512"/>
      <c r="CI47" s="512"/>
      <c r="CJ47" s="512"/>
      <c r="CK47" s="364"/>
      <c r="CL47" s="360" t="s">
        <v>33</v>
      </c>
      <c r="CM47" s="512"/>
      <c r="CN47" s="512"/>
      <c r="CO47" s="512"/>
      <c r="CP47" s="512"/>
      <c r="CQ47" s="512"/>
      <c r="CR47" s="512"/>
      <c r="CS47" s="512"/>
      <c r="CT47" s="512"/>
      <c r="CU47" s="364"/>
      <c r="CV47" s="348" t="s">
        <v>34</v>
      </c>
      <c r="CW47" s="510"/>
      <c r="CX47" s="510"/>
      <c r="CY47" s="510"/>
      <c r="CZ47" s="510"/>
      <c r="DA47" s="510"/>
      <c r="DB47" s="510"/>
      <c r="DC47" s="510"/>
      <c r="DD47" s="510"/>
      <c r="DE47" s="510"/>
      <c r="DF47" s="510"/>
      <c r="DG47" s="510"/>
      <c r="DH47" s="510"/>
      <c r="DI47" s="510"/>
      <c r="DJ47" s="510"/>
      <c r="DK47" s="510"/>
      <c r="DL47" s="510"/>
      <c r="DM47" s="510"/>
      <c r="DN47" s="510"/>
      <c r="DO47" s="510"/>
      <c r="DP47" s="510"/>
      <c r="DQ47" s="510"/>
      <c r="DR47" s="510"/>
      <c r="DS47" s="365"/>
      <c r="DT47" s="348" t="s">
        <v>36</v>
      </c>
      <c r="DU47" s="510"/>
      <c r="DV47" s="510"/>
      <c r="DW47" s="510"/>
      <c r="DX47" s="510"/>
      <c r="DY47" s="510"/>
      <c r="DZ47" s="510"/>
      <c r="EA47" s="510"/>
      <c r="EB47" s="365"/>
      <c r="EC47" s="348" t="s">
        <v>37</v>
      </c>
      <c r="ED47" s="510"/>
      <c r="EE47" s="510"/>
      <c r="EF47" s="510"/>
      <c r="EG47" s="510"/>
      <c r="EH47" s="510"/>
      <c r="EI47" s="510"/>
      <c r="EJ47" s="510"/>
      <c r="EK47" s="510"/>
      <c r="EL47" s="109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</row>
    <row r="48" spans="1:153" s="43" customFormat="1" ht="12.75" x14ac:dyDescent="0.2">
      <c r="A48" s="512"/>
      <c r="B48" s="512"/>
      <c r="C48" s="512"/>
      <c r="D48" s="512"/>
      <c r="E48" s="512"/>
      <c r="F48" s="512"/>
      <c r="G48" s="512"/>
      <c r="H48" s="512"/>
      <c r="I48" s="512"/>
      <c r="J48" s="512"/>
      <c r="K48" s="512"/>
      <c r="L48" s="512"/>
      <c r="M48" s="512"/>
      <c r="N48" s="512"/>
      <c r="O48" s="512"/>
      <c r="P48" s="512"/>
      <c r="Q48" s="512"/>
      <c r="R48" s="512"/>
      <c r="S48" s="512"/>
      <c r="T48" s="512"/>
      <c r="U48" s="512"/>
      <c r="V48" s="512"/>
      <c r="W48" s="512"/>
      <c r="X48" s="512"/>
      <c r="Y48" s="512"/>
      <c r="Z48" s="512"/>
      <c r="AA48" s="512"/>
      <c r="AB48" s="512"/>
      <c r="AC48" s="512"/>
      <c r="AD48" s="512"/>
      <c r="AE48" s="512"/>
      <c r="AF48" s="364"/>
      <c r="AG48" s="360"/>
      <c r="AH48" s="512"/>
      <c r="AI48" s="512"/>
      <c r="AJ48" s="512"/>
      <c r="AK48" s="512"/>
      <c r="AL48" s="512"/>
      <c r="AM48" s="364"/>
      <c r="AN48" s="360"/>
      <c r="AO48" s="512"/>
      <c r="AP48" s="512"/>
      <c r="AQ48" s="512"/>
      <c r="AR48" s="512"/>
      <c r="AS48" s="512"/>
      <c r="AT48" s="364"/>
      <c r="AU48" s="348" t="s">
        <v>25</v>
      </c>
      <c r="AV48" s="510"/>
      <c r="AW48" s="510"/>
      <c r="AX48" s="510"/>
      <c r="AY48" s="510"/>
      <c r="AZ48" s="510"/>
      <c r="BA48" s="510"/>
      <c r="BB48" s="510"/>
      <c r="BC48" s="510"/>
      <c r="BD48" s="510"/>
      <c r="BE48" s="510"/>
      <c r="BF48" s="510"/>
      <c r="BG48" s="510"/>
      <c r="BH48" s="510"/>
      <c r="BI48" s="510"/>
      <c r="BJ48" s="365"/>
      <c r="BK48" s="348" t="s">
        <v>26</v>
      </c>
      <c r="BL48" s="510"/>
      <c r="BM48" s="510"/>
      <c r="BN48" s="510"/>
      <c r="BO48" s="510"/>
      <c r="BP48" s="510"/>
      <c r="BQ48" s="365"/>
      <c r="BR48" s="360"/>
      <c r="BS48" s="512"/>
      <c r="BT48" s="512"/>
      <c r="BU48" s="512"/>
      <c r="BV48" s="512"/>
      <c r="BW48" s="512"/>
      <c r="BX48" s="512"/>
      <c r="BY48" s="512"/>
      <c r="BZ48" s="512"/>
      <c r="CA48" s="364"/>
      <c r="CB48" s="360" t="s">
        <v>868</v>
      </c>
      <c r="CC48" s="512"/>
      <c r="CD48" s="512"/>
      <c r="CE48" s="512"/>
      <c r="CF48" s="512"/>
      <c r="CG48" s="512"/>
      <c r="CH48" s="512"/>
      <c r="CI48" s="512"/>
      <c r="CJ48" s="512"/>
      <c r="CK48" s="364"/>
      <c r="CL48" s="360"/>
      <c r="CM48" s="512"/>
      <c r="CN48" s="512"/>
      <c r="CO48" s="512"/>
      <c r="CP48" s="512"/>
      <c r="CQ48" s="512"/>
      <c r="CR48" s="512"/>
      <c r="CS48" s="512"/>
      <c r="CT48" s="512"/>
      <c r="CU48" s="364"/>
      <c r="CV48" s="360" t="s">
        <v>35</v>
      </c>
      <c r="CW48" s="512"/>
      <c r="CX48" s="512"/>
      <c r="CY48" s="512"/>
      <c r="CZ48" s="512"/>
      <c r="DA48" s="512"/>
      <c r="DB48" s="512"/>
      <c r="DC48" s="512"/>
      <c r="DD48" s="512"/>
      <c r="DE48" s="512"/>
      <c r="DF48" s="512"/>
      <c r="DG48" s="512"/>
      <c r="DH48" s="512"/>
      <c r="DI48" s="512"/>
      <c r="DJ48" s="512"/>
      <c r="DK48" s="512"/>
      <c r="DL48" s="512"/>
      <c r="DM48" s="512"/>
      <c r="DN48" s="512"/>
      <c r="DO48" s="512"/>
      <c r="DP48" s="512"/>
      <c r="DQ48" s="512"/>
      <c r="DR48" s="512"/>
      <c r="DS48" s="364"/>
      <c r="DT48" s="360"/>
      <c r="DU48" s="512"/>
      <c r="DV48" s="512"/>
      <c r="DW48" s="512"/>
      <c r="DX48" s="512"/>
      <c r="DY48" s="512"/>
      <c r="DZ48" s="512"/>
      <c r="EA48" s="512"/>
      <c r="EB48" s="364"/>
      <c r="EC48" s="360"/>
      <c r="ED48" s="512"/>
      <c r="EE48" s="512"/>
      <c r="EF48" s="512"/>
      <c r="EG48" s="512"/>
      <c r="EH48" s="512"/>
      <c r="EI48" s="512"/>
      <c r="EJ48" s="512"/>
      <c r="EK48" s="512"/>
      <c r="EL48" s="76"/>
    </row>
    <row r="49" spans="1:142" s="43" customFormat="1" ht="12.75" x14ac:dyDescent="0.2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361"/>
      <c r="AG49" s="363"/>
      <c r="AH49" s="241"/>
      <c r="AI49" s="241"/>
      <c r="AJ49" s="241"/>
      <c r="AK49" s="241"/>
      <c r="AL49" s="241"/>
      <c r="AM49" s="361"/>
      <c r="AN49" s="363"/>
      <c r="AO49" s="241"/>
      <c r="AP49" s="241"/>
      <c r="AQ49" s="241"/>
      <c r="AR49" s="241"/>
      <c r="AS49" s="241"/>
      <c r="AT49" s="361"/>
      <c r="AU49" s="363"/>
      <c r="AV49" s="241"/>
      <c r="AW49" s="241"/>
      <c r="AX49" s="241"/>
      <c r="AY49" s="241"/>
      <c r="AZ49" s="241"/>
      <c r="BA49" s="241"/>
      <c r="BB49" s="241"/>
      <c r="BC49" s="241"/>
      <c r="BD49" s="241"/>
      <c r="BE49" s="241"/>
      <c r="BF49" s="241"/>
      <c r="BG49" s="241"/>
      <c r="BH49" s="241"/>
      <c r="BI49" s="241"/>
      <c r="BJ49" s="361"/>
      <c r="BK49" s="363" t="s">
        <v>27</v>
      </c>
      <c r="BL49" s="241"/>
      <c r="BM49" s="241"/>
      <c r="BN49" s="241"/>
      <c r="BO49" s="241"/>
      <c r="BP49" s="241"/>
      <c r="BQ49" s="361"/>
      <c r="BR49" s="363"/>
      <c r="BS49" s="241"/>
      <c r="BT49" s="241"/>
      <c r="BU49" s="241"/>
      <c r="BV49" s="241"/>
      <c r="BW49" s="241"/>
      <c r="BX49" s="241"/>
      <c r="BY49" s="241"/>
      <c r="BZ49" s="241"/>
      <c r="CA49" s="361"/>
      <c r="CB49" s="363"/>
      <c r="CC49" s="241"/>
      <c r="CD49" s="241"/>
      <c r="CE49" s="241"/>
      <c r="CF49" s="241"/>
      <c r="CG49" s="241"/>
      <c r="CH49" s="241"/>
      <c r="CI49" s="241"/>
      <c r="CJ49" s="241"/>
      <c r="CK49" s="361"/>
      <c r="CL49" s="363"/>
      <c r="CM49" s="241"/>
      <c r="CN49" s="241"/>
      <c r="CO49" s="241"/>
      <c r="CP49" s="241"/>
      <c r="CQ49" s="241"/>
      <c r="CR49" s="241"/>
      <c r="CS49" s="241"/>
      <c r="CT49" s="241"/>
      <c r="CU49" s="361"/>
      <c r="CV49" s="363"/>
      <c r="CW49" s="241"/>
      <c r="CX49" s="241"/>
      <c r="CY49" s="241"/>
      <c r="CZ49" s="241"/>
      <c r="DA49" s="241"/>
      <c r="DB49" s="241"/>
      <c r="DC49" s="241"/>
      <c r="DD49" s="241"/>
      <c r="DE49" s="241"/>
      <c r="DF49" s="241"/>
      <c r="DG49" s="241"/>
      <c r="DH49" s="241"/>
      <c r="DI49" s="241"/>
      <c r="DJ49" s="241"/>
      <c r="DK49" s="241"/>
      <c r="DL49" s="241"/>
      <c r="DM49" s="241"/>
      <c r="DN49" s="241"/>
      <c r="DO49" s="241"/>
      <c r="DP49" s="241"/>
      <c r="DQ49" s="241"/>
      <c r="DR49" s="241"/>
      <c r="DS49" s="361"/>
      <c r="DT49" s="363"/>
      <c r="DU49" s="241"/>
      <c r="DV49" s="241"/>
      <c r="DW49" s="241"/>
      <c r="DX49" s="241"/>
      <c r="DY49" s="241"/>
      <c r="DZ49" s="241"/>
      <c r="EA49" s="241"/>
      <c r="EB49" s="361"/>
      <c r="EC49" s="363"/>
      <c r="ED49" s="241"/>
      <c r="EE49" s="241"/>
      <c r="EF49" s="241"/>
      <c r="EG49" s="241"/>
      <c r="EH49" s="241"/>
      <c r="EI49" s="241"/>
      <c r="EJ49" s="241"/>
      <c r="EK49" s="241"/>
      <c r="EL49" s="76"/>
    </row>
    <row r="50" spans="1:142" s="43" customFormat="1" ht="13.5" thickBot="1" x14ac:dyDescent="0.25">
      <c r="A50" s="356">
        <v>1</v>
      </c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>
        <v>2</v>
      </c>
      <c r="AH50" s="357"/>
      <c r="AI50" s="357"/>
      <c r="AJ50" s="357"/>
      <c r="AK50" s="357"/>
      <c r="AL50" s="357"/>
      <c r="AM50" s="357"/>
      <c r="AN50" s="347">
        <v>3</v>
      </c>
      <c r="AO50" s="347"/>
      <c r="AP50" s="347"/>
      <c r="AQ50" s="347"/>
      <c r="AR50" s="347"/>
      <c r="AS50" s="347"/>
      <c r="AT50" s="347"/>
      <c r="AU50" s="347">
        <v>4</v>
      </c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>
        <v>5</v>
      </c>
      <c r="BL50" s="347"/>
      <c r="BM50" s="347"/>
      <c r="BN50" s="347"/>
      <c r="BO50" s="347"/>
      <c r="BP50" s="347"/>
      <c r="BQ50" s="347"/>
      <c r="BR50" s="347">
        <v>6</v>
      </c>
      <c r="BS50" s="347"/>
      <c r="BT50" s="347"/>
      <c r="BU50" s="347"/>
      <c r="BV50" s="347"/>
      <c r="BW50" s="347"/>
      <c r="BX50" s="347"/>
      <c r="BY50" s="347"/>
      <c r="BZ50" s="347"/>
      <c r="CA50" s="347"/>
      <c r="CB50" s="347">
        <v>7</v>
      </c>
      <c r="CC50" s="347"/>
      <c r="CD50" s="347"/>
      <c r="CE50" s="347"/>
      <c r="CF50" s="347"/>
      <c r="CG50" s="347"/>
      <c r="CH50" s="347"/>
      <c r="CI50" s="347"/>
      <c r="CJ50" s="347"/>
      <c r="CK50" s="347"/>
      <c r="CL50" s="347">
        <v>8</v>
      </c>
      <c r="CM50" s="347"/>
      <c r="CN50" s="347"/>
      <c r="CO50" s="347"/>
      <c r="CP50" s="347"/>
      <c r="CQ50" s="347"/>
      <c r="CR50" s="347"/>
      <c r="CS50" s="347"/>
      <c r="CT50" s="347"/>
      <c r="CU50" s="347"/>
      <c r="CV50" s="357">
        <v>9</v>
      </c>
      <c r="CW50" s="357"/>
      <c r="CX50" s="357"/>
      <c r="CY50" s="357"/>
      <c r="CZ50" s="357"/>
      <c r="DA50" s="357"/>
      <c r="DB50" s="357"/>
      <c r="DC50" s="357"/>
      <c r="DD50" s="357"/>
      <c r="DE50" s="357"/>
      <c r="DF50" s="357"/>
      <c r="DG50" s="357"/>
      <c r="DH50" s="357"/>
      <c r="DI50" s="357"/>
      <c r="DJ50" s="357"/>
      <c r="DK50" s="357"/>
      <c r="DL50" s="357"/>
      <c r="DM50" s="357"/>
      <c r="DN50" s="357"/>
      <c r="DO50" s="357"/>
      <c r="DP50" s="357"/>
      <c r="DQ50" s="357"/>
      <c r="DR50" s="357"/>
      <c r="DS50" s="357"/>
      <c r="DT50" s="357">
        <v>10</v>
      </c>
      <c r="DU50" s="357"/>
      <c r="DV50" s="357"/>
      <c r="DW50" s="357"/>
      <c r="DX50" s="357"/>
      <c r="DY50" s="357"/>
      <c r="DZ50" s="357"/>
      <c r="EA50" s="357"/>
      <c r="EB50" s="357"/>
      <c r="EC50" s="357">
        <v>11</v>
      </c>
      <c r="ED50" s="357"/>
      <c r="EE50" s="357"/>
      <c r="EF50" s="357"/>
      <c r="EG50" s="357"/>
      <c r="EH50" s="357"/>
      <c r="EI50" s="357"/>
      <c r="EJ50" s="357"/>
      <c r="EK50" s="511"/>
      <c r="EL50" s="76"/>
    </row>
    <row r="51" spans="1:142" s="43" customFormat="1" ht="12.75" x14ac:dyDescent="0.2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534"/>
      <c r="AH51" s="534"/>
      <c r="AI51" s="534"/>
      <c r="AJ51" s="534"/>
      <c r="AK51" s="534"/>
      <c r="AL51" s="534"/>
      <c r="AM51" s="535"/>
      <c r="AN51" s="349" t="s">
        <v>40</v>
      </c>
      <c r="AO51" s="350"/>
      <c r="AP51" s="350"/>
      <c r="AQ51" s="350"/>
      <c r="AR51" s="350"/>
      <c r="AS51" s="350"/>
      <c r="AT51" s="350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7"/>
      <c r="BL51" s="537"/>
      <c r="BM51" s="537"/>
      <c r="BN51" s="537"/>
      <c r="BO51" s="537"/>
      <c r="BP51" s="537"/>
      <c r="BQ51" s="537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  <c r="CB51" s="528"/>
      <c r="CC51" s="528"/>
      <c r="CD51" s="528"/>
      <c r="CE51" s="528"/>
      <c r="CF51" s="528"/>
      <c r="CG51" s="528"/>
      <c r="CH51" s="528"/>
      <c r="CI51" s="528"/>
      <c r="CJ51" s="528"/>
      <c r="CK51" s="528"/>
      <c r="CL51" s="528"/>
      <c r="CM51" s="528"/>
      <c r="CN51" s="528"/>
      <c r="CO51" s="528"/>
      <c r="CP51" s="528"/>
      <c r="CQ51" s="528"/>
      <c r="CR51" s="528"/>
      <c r="CS51" s="528"/>
      <c r="CT51" s="528"/>
      <c r="CU51" s="529"/>
      <c r="CV51" s="530"/>
      <c r="CW51" s="531"/>
      <c r="CX51" s="531"/>
      <c r="CY51" s="531"/>
      <c r="CZ51" s="531"/>
      <c r="DA51" s="531"/>
      <c r="DB51" s="531"/>
      <c r="DC51" s="531"/>
      <c r="DD51" s="531"/>
      <c r="DE51" s="531"/>
      <c r="DF51" s="531"/>
      <c r="DG51" s="531"/>
      <c r="DH51" s="531"/>
      <c r="DI51" s="531"/>
      <c r="DJ51" s="531"/>
      <c r="DK51" s="531"/>
      <c r="DL51" s="531"/>
      <c r="DM51" s="531"/>
      <c r="DN51" s="531"/>
      <c r="DO51" s="531"/>
      <c r="DP51" s="531"/>
      <c r="DQ51" s="531"/>
      <c r="DR51" s="531"/>
      <c r="DS51" s="531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</row>
    <row r="52" spans="1:142" s="43" customFormat="1" ht="12.75" x14ac:dyDescent="0.2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534"/>
      <c r="AH52" s="534"/>
      <c r="AI52" s="534"/>
      <c r="AJ52" s="534"/>
      <c r="AK52" s="534"/>
      <c r="AL52" s="534"/>
      <c r="AM52" s="535"/>
      <c r="AN52" s="305" t="s">
        <v>41</v>
      </c>
      <c r="AO52" s="306"/>
      <c r="AP52" s="306"/>
      <c r="AQ52" s="306"/>
      <c r="AR52" s="306"/>
      <c r="AS52" s="306"/>
      <c r="AT52" s="306"/>
      <c r="AU52" s="531"/>
      <c r="AV52" s="531"/>
      <c r="AW52" s="531"/>
      <c r="AX52" s="531"/>
      <c r="AY52" s="531"/>
      <c r="AZ52" s="531"/>
      <c r="BA52" s="531"/>
      <c r="BB52" s="531"/>
      <c r="BC52" s="531"/>
      <c r="BD52" s="531"/>
      <c r="BE52" s="531"/>
      <c r="BF52" s="531"/>
      <c r="BG52" s="531"/>
      <c r="BH52" s="531"/>
      <c r="BI52" s="531"/>
      <c r="BJ52" s="531"/>
      <c r="BK52" s="534"/>
      <c r="BL52" s="534"/>
      <c r="BM52" s="534"/>
      <c r="BN52" s="534"/>
      <c r="BO52" s="534"/>
      <c r="BP52" s="534"/>
      <c r="BQ52" s="534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3"/>
      <c r="CV52" s="530"/>
      <c r="CW52" s="531"/>
      <c r="CX52" s="531"/>
      <c r="CY52" s="531"/>
      <c r="CZ52" s="531"/>
      <c r="DA52" s="531"/>
      <c r="DB52" s="531"/>
      <c r="DC52" s="531"/>
      <c r="DD52" s="531"/>
      <c r="DE52" s="531"/>
      <c r="DF52" s="531"/>
      <c r="DG52" s="531"/>
      <c r="DH52" s="531"/>
      <c r="DI52" s="531"/>
      <c r="DJ52" s="531"/>
      <c r="DK52" s="531"/>
      <c r="DL52" s="531"/>
      <c r="DM52" s="531"/>
      <c r="DN52" s="531"/>
      <c r="DO52" s="531"/>
      <c r="DP52" s="531"/>
      <c r="DQ52" s="531"/>
      <c r="DR52" s="531"/>
      <c r="DS52" s="531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</row>
    <row r="53" spans="1:142" s="43" customFormat="1" ht="12.75" x14ac:dyDescent="0.2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534"/>
      <c r="AH53" s="534"/>
      <c r="AI53" s="534"/>
      <c r="AJ53" s="534"/>
      <c r="AK53" s="534"/>
      <c r="AL53" s="534"/>
      <c r="AM53" s="535"/>
      <c r="AN53" s="305"/>
      <c r="AO53" s="306"/>
      <c r="AP53" s="306"/>
      <c r="AQ53" s="306"/>
      <c r="AR53" s="306"/>
      <c r="AS53" s="306"/>
      <c r="AT53" s="306"/>
      <c r="AU53" s="531"/>
      <c r="AV53" s="531"/>
      <c r="AW53" s="531"/>
      <c r="AX53" s="531"/>
      <c r="AY53" s="531"/>
      <c r="AZ53" s="531"/>
      <c r="BA53" s="531"/>
      <c r="BB53" s="531"/>
      <c r="BC53" s="531"/>
      <c r="BD53" s="531"/>
      <c r="BE53" s="531"/>
      <c r="BF53" s="531"/>
      <c r="BG53" s="531"/>
      <c r="BH53" s="531"/>
      <c r="BI53" s="531"/>
      <c r="BJ53" s="531"/>
      <c r="BK53" s="534"/>
      <c r="BL53" s="534"/>
      <c r="BM53" s="534"/>
      <c r="BN53" s="534"/>
      <c r="BO53" s="534"/>
      <c r="BP53" s="534"/>
      <c r="BQ53" s="534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3"/>
      <c r="CV53" s="530"/>
      <c r="CW53" s="531"/>
      <c r="CX53" s="531"/>
      <c r="CY53" s="531"/>
      <c r="CZ53" s="531"/>
      <c r="DA53" s="531"/>
      <c r="DB53" s="531"/>
      <c r="DC53" s="531"/>
      <c r="DD53" s="531"/>
      <c r="DE53" s="531"/>
      <c r="DF53" s="531"/>
      <c r="DG53" s="531"/>
      <c r="DH53" s="531"/>
      <c r="DI53" s="531"/>
      <c r="DJ53" s="531"/>
      <c r="DK53" s="531"/>
      <c r="DL53" s="531"/>
      <c r="DM53" s="531"/>
      <c r="DN53" s="531"/>
      <c r="DO53" s="531"/>
      <c r="DP53" s="531"/>
      <c r="DQ53" s="531"/>
      <c r="DR53" s="531"/>
      <c r="DS53" s="531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</row>
    <row r="54" spans="1:142" s="43" customFormat="1" ht="13.5" thickBot="1" x14ac:dyDescent="0.25">
      <c r="A54" s="526"/>
      <c r="B54" s="526"/>
      <c r="C54" s="526"/>
      <c r="D54" s="526"/>
      <c r="E54" s="526"/>
      <c r="F54" s="526"/>
      <c r="G54" s="526"/>
      <c r="H54" s="526"/>
      <c r="I54" s="526"/>
      <c r="J54" s="526"/>
      <c r="K54" s="526"/>
      <c r="L54" s="526"/>
      <c r="M54" s="526"/>
      <c r="N54" s="526"/>
      <c r="O54" s="526"/>
      <c r="P54" s="526"/>
      <c r="Q54" s="526"/>
      <c r="R54" s="526"/>
      <c r="S54" s="526"/>
      <c r="T54" s="526"/>
      <c r="U54" s="526"/>
      <c r="V54" s="526"/>
      <c r="W54" s="526"/>
      <c r="X54" s="526"/>
      <c r="Y54" s="526"/>
      <c r="Z54" s="526"/>
      <c r="AA54" s="526"/>
      <c r="AB54" s="526"/>
      <c r="AC54" s="526"/>
      <c r="AD54" s="526"/>
      <c r="AE54" s="526"/>
      <c r="AF54" s="526"/>
      <c r="AG54" s="302" t="s">
        <v>38</v>
      </c>
      <c r="AH54" s="302"/>
      <c r="AI54" s="302"/>
      <c r="AJ54" s="302"/>
      <c r="AK54" s="302"/>
      <c r="AL54" s="302"/>
      <c r="AM54" s="302"/>
      <c r="AN54" s="322" t="s">
        <v>42</v>
      </c>
      <c r="AO54" s="323"/>
      <c r="AP54" s="323"/>
      <c r="AQ54" s="323"/>
      <c r="AR54" s="323"/>
      <c r="AS54" s="323"/>
      <c r="AT54" s="323"/>
      <c r="AU54" s="527" t="s">
        <v>39</v>
      </c>
      <c r="AV54" s="527"/>
      <c r="AW54" s="527"/>
      <c r="AX54" s="527"/>
      <c r="AY54" s="527"/>
      <c r="AZ54" s="527"/>
      <c r="BA54" s="527"/>
      <c r="BB54" s="527"/>
      <c r="BC54" s="527"/>
      <c r="BD54" s="527"/>
      <c r="BE54" s="527"/>
      <c r="BF54" s="527"/>
      <c r="BG54" s="527"/>
      <c r="BH54" s="527"/>
      <c r="BI54" s="527"/>
      <c r="BJ54" s="527"/>
      <c r="BK54" s="261" t="s">
        <v>39</v>
      </c>
      <c r="BL54" s="261"/>
      <c r="BM54" s="261"/>
      <c r="BN54" s="261"/>
      <c r="BO54" s="261"/>
      <c r="BP54" s="261"/>
      <c r="BQ54" s="261"/>
      <c r="BR54" s="538"/>
      <c r="BS54" s="538"/>
      <c r="BT54" s="538"/>
      <c r="BU54" s="538"/>
      <c r="BV54" s="538"/>
      <c r="BW54" s="538"/>
      <c r="BX54" s="538"/>
      <c r="BY54" s="538"/>
      <c r="BZ54" s="538"/>
      <c r="CA54" s="538"/>
      <c r="CB54" s="538"/>
      <c r="CC54" s="538"/>
      <c r="CD54" s="538"/>
      <c r="CE54" s="538"/>
      <c r="CF54" s="538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9"/>
      <c r="CV54" s="524" t="s">
        <v>39</v>
      </c>
      <c r="CW54" s="525"/>
      <c r="CX54" s="525"/>
      <c r="CY54" s="525"/>
      <c r="CZ54" s="525"/>
      <c r="DA54" s="525"/>
      <c r="DB54" s="525"/>
      <c r="DC54" s="525"/>
      <c r="DD54" s="525"/>
      <c r="DE54" s="525"/>
      <c r="DF54" s="525"/>
      <c r="DG54" s="525"/>
      <c r="DH54" s="525"/>
      <c r="DI54" s="525"/>
      <c r="DJ54" s="525"/>
      <c r="DK54" s="525"/>
      <c r="DL54" s="525"/>
      <c r="DM54" s="525"/>
      <c r="DN54" s="525"/>
      <c r="DO54" s="525"/>
      <c r="DP54" s="525"/>
      <c r="DQ54" s="525"/>
      <c r="DR54" s="525"/>
      <c r="DS54" s="525"/>
      <c r="DT54" s="525" t="s">
        <v>39</v>
      </c>
      <c r="DU54" s="525"/>
      <c r="DV54" s="525"/>
      <c r="DW54" s="525"/>
      <c r="DX54" s="525"/>
      <c r="DY54" s="525"/>
      <c r="DZ54" s="525"/>
      <c r="EA54" s="525"/>
      <c r="EB54" s="525"/>
      <c r="EC54" s="525" t="s">
        <v>39</v>
      </c>
      <c r="ED54" s="525"/>
      <c r="EE54" s="525"/>
      <c r="EF54" s="525"/>
      <c r="EG54" s="525"/>
      <c r="EH54" s="525"/>
      <c r="EI54" s="525"/>
      <c r="EJ54" s="525"/>
      <c r="EK54" s="525"/>
    </row>
    <row r="55" spans="1:142" s="43" customFormat="1" ht="12.75" x14ac:dyDescent="0.2"/>
    <row r="56" spans="1:142" s="43" customFormat="1" ht="12.75" x14ac:dyDescent="0.2">
      <c r="A56" s="46" t="s">
        <v>45</v>
      </c>
    </row>
    <row r="57" spans="1:142" s="43" customFormat="1" ht="12.75" x14ac:dyDescent="0.2">
      <c r="A57" s="46" t="s">
        <v>50</v>
      </c>
      <c r="W57" s="288" t="str">
        <f>Лист1!$O$68</f>
        <v>директор</v>
      </c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G57" s="288"/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Q57" s="288" t="str">
        <f>Лист1!$BB$68</f>
        <v>И.Ю. Лодырев</v>
      </c>
      <c r="CR57" s="288"/>
      <c r="CS57" s="288"/>
      <c r="CT57" s="288"/>
      <c r="CU57" s="288"/>
      <c r="CV57" s="288"/>
      <c r="CW57" s="288"/>
      <c r="CX57" s="288"/>
      <c r="CY57" s="288"/>
      <c r="CZ57" s="288"/>
      <c r="DA57" s="288"/>
      <c r="DB57" s="288"/>
      <c r="DC57" s="288"/>
      <c r="DD57" s="288"/>
      <c r="DE57" s="288"/>
      <c r="DF57" s="288"/>
      <c r="DG57" s="288"/>
      <c r="DH57" s="288"/>
      <c r="DI57" s="288"/>
      <c r="DJ57" s="288"/>
      <c r="DK57" s="288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</row>
    <row r="58" spans="1:142" s="42" customFormat="1" ht="10.5" x14ac:dyDescent="0.2">
      <c r="W58" s="287" t="s">
        <v>46</v>
      </c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G58" s="287" t="s">
        <v>47</v>
      </c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Q58" s="287" t="s">
        <v>48</v>
      </c>
      <c r="CR58" s="287"/>
      <c r="CS58" s="287"/>
      <c r="CT58" s="287"/>
      <c r="CU58" s="287"/>
      <c r="CV58" s="287"/>
      <c r="CW58" s="287"/>
      <c r="CX58" s="287"/>
      <c r="CY58" s="287"/>
      <c r="CZ58" s="287"/>
      <c r="DA58" s="287"/>
      <c r="DB58" s="287"/>
      <c r="DC58" s="287"/>
      <c r="DD58" s="287"/>
      <c r="DE58" s="287"/>
      <c r="DF58" s="287"/>
      <c r="DG58" s="287"/>
      <c r="DH58" s="287"/>
      <c r="DI58" s="287"/>
      <c r="DJ58" s="287"/>
      <c r="DK58" s="287"/>
      <c r="DL58" s="287"/>
      <c r="DM58" s="287"/>
      <c r="DN58" s="287"/>
      <c r="DO58" s="287"/>
      <c r="DP58" s="287"/>
      <c r="DQ58" s="287"/>
      <c r="DR58" s="287"/>
      <c r="DS58" s="287"/>
      <c r="DT58" s="287"/>
      <c r="DU58" s="287"/>
      <c r="DV58" s="287"/>
      <c r="DW58" s="287"/>
      <c r="DX58" s="287"/>
    </row>
    <row r="59" spans="1:142" s="218" customFormat="1" ht="12.75" x14ac:dyDescent="0.2">
      <c r="A59" s="217" t="s">
        <v>49</v>
      </c>
      <c r="W59" s="288" t="s">
        <v>1616</v>
      </c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G59" s="288" t="s">
        <v>1617</v>
      </c>
      <c r="BH59" s="288"/>
      <c r="BI59" s="288"/>
      <c r="BJ59" s="288"/>
      <c r="BK59" s="288"/>
      <c r="BL59" s="288"/>
      <c r="BM59" s="288"/>
      <c r="BN59" s="288"/>
      <c r="BO59" s="288"/>
      <c r="BP59" s="288"/>
      <c r="BQ59" s="288"/>
      <c r="BR59" s="288"/>
      <c r="BS59" s="288"/>
      <c r="BT59" s="288"/>
      <c r="BU59" s="288"/>
      <c r="BV59" s="288"/>
      <c r="BW59" s="288"/>
      <c r="BX59" s="288"/>
      <c r="BY59" s="288"/>
      <c r="BZ59" s="288"/>
      <c r="CA59" s="288"/>
      <c r="CB59" s="288"/>
      <c r="CC59" s="288"/>
      <c r="CD59" s="288"/>
      <c r="CE59" s="288"/>
      <c r="CF59" s="288"/>
      <c r="CG59" s="288"/>
      <c r="CH59" s="288"/>
      <c r="CI59" s="288"/>
      <c r="CJ59" s="288"/>
      <c r="CK59" s="288"/>
      <c r="CL59" s="288"/>
      <c r="CM59" s="288"/>
      <c r="CN59" s="288"/>
      <c r="CQ59" s="284" t="s">
        <v>1618</v>
      </c>
      <c r="CR59" s="284"/>
      <c r="CS59" s="284"/>
      <c r="CT59" s="284"/>
      <c r="CU59" s="284"/>
      <c r="CV59" s="284"/>
      <c r="CW59" s="284"/>
      <c r="CX59" s="284"/>
      <c r="CY59" s="284"/>
      <c r="CZ59" s="284"/>
      <c r="DA59" s="284"/>
      <c r="DB59" s="284"/>
      <c r="DC59" s="284"/>
      <c r="DD59" s="284"/>
      <c r="DE59" s="284"/>
      <c r="DF59" s="284"/>
      <c r="DG59" s="284"/>
      <c r="DH59" s="284"/>
      <c r="DI59" s="284"/>
      <c r="DJ59" s="284"/>
      <c r="DK59" s="284"/>
      <c r="DL59" s="284"/>
      <c r="DM59" s="284"/>
      <c r="DN59" s="284"/>
      <c r="DO59" s="284"/>
      <c r="DP59" s="284"/>
      <c r="DQ59" s="284"/>
      <c r="DR59" s="284"/>
      <c r="DS59" s="284"/>
      <c r="DT59" s="284"/>
      <c r="DU59" s="284"/>
      <c r="DV59" s="284"/>
      <c r="DW59" s="284"/>
      <c r="DX59" s="284"/>
    </row>
    <row r="60" spans="1:142" s="42" customFormat="1" ht="10.5" x14ac:dyDescent="0.2">
      <c r="W60" s="287" t="s">
        <v>46</v>
      </c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N60" s="287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  <c r="BG60" s="287" t="s">
        <v>87</v>
      </c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7"/>
      <c r="BY60" s="287"/>
      <c r="BZ60" s="287"/>
      <c r="CA60" s="287"/>
      <c r="CB60" s="287"/>
      <c r="CC60" s="287"/>
      <c r="CD60" s="287"/>
      <c r="CE60" s="287"/>
      <c r="CF60" s="287"/>
      <c r="CG60" s="287"/>
      <c r="CH60" s="287"/>
      <c r="CI60" s="287"/>
      <c r="CJ60" s="287"/>
      <c r="CK60" s="287"/>
      <c r="CL60" s="287"/>
      <c r="CM60" s="287"/>
      <c r="CN60" s="287"/>
      <c r="CQ60" s="287" t="s">
        <v>169</v>
      </c>
      <c r="CR60" s="287"/>
      <c r="CS60" s="287"/>
      <c r="CT60" s="287"/>
      <c r="CU60" s="287"/>
      <c r="CV60" s="287"/>
      <c r="CW60" s="287"/>
      <c r="CX60" s="287"/>
      <c r="CY60" s="287"/>
      <c r="CZ60" s="287"/>
      <c r="DA60" s="287"/>
      <c r="DB60" s="287"/>
      <c r="DC60" s="287"/>
      <c r="DD60" s="287"/>
      <c r="DE60" s="287"/>
      <c r="DF60" s="287"/>
      <c r="DG60" s="287"/>
      <c r="DH60" s="287"/>
      <c r="DI60" s="287"/>
      <c r="DJ60" s="287"/>
      <c r="DK60" s="287"/>
      <c r="DL60" s="287"/>
      <c r="DM60" s="287"/>
      <c r="DN60" s="287"/>
      <c r="DO60" s="287"/>
      <c r="DP60" s="287"/>
      <c r="DQ60" s="287"/>
      <c r="DR60" s="287"/>
      <c r="DS60" s="287"/>
      <c r="DT60" s="287"/>
      <c r="DU60" s="287"/>
      <c r="DV60" s="287"/>
      <c r="DW60" s="287"/>
      <c r="DX60" s="287"/>
    </row>
    <row r="61" spans="1:142" s="43" customFormat="1" ht="12.75" x14ac:dyDescent="0.2">
      <c r="A61" s="41" t="s">
        <v>51</v>
      </c>
      <c r="B61" s="540" t="str">
        <f>Лист1!$B$74</f>
        <v>20</v>
      </c>
      <c r="C61" s="540"/>
      <c r="D61" s="540"/>
      <c r="E61" s="46" t="s">
        <v>52</v>
      </c>
      <c r="G61" s="284" t="str">
        <f>Лист1!$G$74</f>
        <v>февраля</v>
      </c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5">
        <v>20</v>
      </c>
      <c r="S61" s="285"/>
      <c r="T61" s="285"/>
      <c r="U61" s="541" t="str">
        <f>Лист1!$U$74</f>
        <v>25</v>
      </c>
      <c r="V61" s="541"/>
      <c r="W61" s="541"/>
      <c r="X61" s="46" t="s">
        <v>10</v>
      </c>
    </row>
  </sheetData>
  <customSheetViews>
    <customSheetView guid="{5B44D67A-4A8A-4B75-BA10-E8F24D4649E0}" topLeftCell="A166">
      <selection activeCell="A172" sqref="A172:AF17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topLeftCell="A166">
      <selection activeCell="A172" sqref="A172:AF17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Z7" sqref="Z7:DE7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94">
    <mergeCell ref="W57:BD57"/>
    <mergeCell ref="BG57:CN57"/>
    <mergeCell ref="CQ57:DX57"/>
    <mergeCell ref="W58:BD58"/>
    <mergeCell ref="BG58:CN58"/>
    <mergeCell ref="CQ58:DX58"/>
    <mergeCell ref="BR54:CA54"/>
    <mergeCell ref="CB54:CK54"/>
    <mergeCell ref="CL54:CU54"/>
    <mergeCell ref="CV54:DS54"/>
    <mergeCell ref="DT54:EB54"/>
    <mergeCell ref="B61:D61"/>
    <mergeCell ref="G61:Q61"/>
    <mergeCell ref="R61:T61"/>
    <mergeCell ref="U61:W61"/>
    <mergeCell ref="W59:BD59"/>
    <mergeCell ref="BG59:CN59"/>
    <mergeCell ref="CQ59:DX59"/>
    <mergeCell ref="W60:BD60"/>
    <mergeCell ref="BG60:CN60"/>
    <mergeCell ref="CQ60:DX60"/>
    <mergeCell ref="EC54:EK54"/>
    <mergeCell ref="CB53:CK53"/>
    <mergeCell ref="CL53:CU53"/>
    <mergeCell ref="CV53:DS53"/>
    <mergeCell ref="DT53:EB53"/>
    <mergeCell ref="EC53:EK53"/>
    <mergeCell ref="A54:AF54"/>
    <mergeCell ref="AG54:AM54"/>
    <mergeCell ref="AN54:AT54"/>
    <mergeCell ref="AU54:BJ54"/>
    <mergeCell ref="BK54:BQ54"/>
    <mergeCell ref="A53:AF53"/>
    <mergeCell ref="AG53:AM53"/>
    <mergeCell ref="AN53:AT53"/>
    <mergeCell ref="AU53:BJ53"/>
    <mergeCell ref="BK53:BQ53"/>
    <mergeCell ref="BR53:CA53"/>
    <mergeCell ref="EC52:EK52"/>
    <mergeCell ref="CB51:CK51"/>
    <mergeCell ref="CL51:CU51"/>
    <mergeCell ref="CV51:DS51"/>
    <mergeCell ref="DT51:EB51"/>
    <mergeCell ref="EC51:EK51"/>
    <mergeCell ref="DT50:EB50"/>
    <mergeCell ref="EC50:EK50"/>
    <mergeCell ref="A51:AF51"/>
    <mergeCell ref="AG51:AM51"/>
    <mergeCell ref="AN51:AT51"/>
    <mergeCell ref="AU51:BJ51"/>
    <mergeCell ref="BK51:BQ51"/>
    <mergeCell ref="BR51:CA51"/>
    <mergeCell ref="A50:AF50"/>
    <mergeCell ref="AG50:AM50"/>
    <mergeCell ref="AN50:AT50"/>
    <mergeCell ref="AU50:BJ50"/>
    <mergeCell ref="BK50:BQ50"/>
    <mergeCell ref="BR50:CA50"/>
    <mergeCell ref="CB50:CK50"/>
    <mergeCell ref="CB47:CK47"/>
    <mergeCell ref="CL47:CU47"/>
    <mergeCell ref="CV47:DS47"/>
    <mergeCell ref="DT47:EB47"/>
    <mergeCell ref="A46:AF46"/>
    <mergeCell ref="AG46:AM46"/>
    <mergeCell ref="A52:AF52"/>
    <mergeCell ref="AG52:AM52"/>
    <mergeCell ref="AN52:AT52"/>
    <mergeCell ref="AU52:BJ52"/>
    <mergeCell ref="BK52:BQ52"/>
    <mergeCell ref="BR52:CA52"/>
    <mergeCell ref="CB52:CK52"/>
    <mergeCell ref="DT48:EB48"/>
    <mergeCell ref="CL50:CU50"/>
    <mergeCell ref="CV50:DS50"/>
    <mergeCell ref="AN46:AT46"/>
    <mergeCell ref="AU46:CA46"/>
    <mergeCell ref="CB46:CK46"/>
    <mergeCell ref="CL46:CU46"/>
    <mergeCell ref="CL52:CU52"/>
    <mergeCell ref="CV52:DS52"/>
    <mergeCell ref="DT52:EB52"/>
    <mergeCell ref="EC48:EK48"/>
    <mergeCell ref="A49:AF49"/>
    <mergeCell ref="AG49:AM49"/>
    <mergeCell ref="AN49:AT49"/>
    <mergeCell ref="AU49:BJ49"/>
    <mergeCell ref="BK49:BQ49"/>
    <mergeCell ref="BR49:CA49"/>
    <mergeCell ref="CB49:CK49"/>
    <mergeCell ref="CL49:CU49"/>
    <mergeCell ref="CV49:DS49"/>
    <mergeCell ref="DT49:EB49"/>
    <mergeCell ref="EC49:EK49"/>
    <mergeCell ref="A48:AF48"/>
    <mergeCell ref="AG48:AM48"/>
    <mergeCell ref="AN48:AT48"/>
    <mergeCell ref="AU48:BJ48"/>
    <mergeCell ref="BK48:BQ48"/>
    <mergeCell ref="BR48:CA48"/>
    <mergeCell ref="CB48:CK48"/>
    <mergeCell ref="CL48:CU48"/>
    <mergeCell ref="CV48:DS48"/>
    <mergeCell ref="EC47:EK47"/>
    <mergeCell ref="CV40:DS40"/>
    <mergeCell ref="DT40:EB40"/>
    <mergeCell ref="EC40:EK40"/>
    <mergeCell ref="BR40:CA40"/>
    <mergeCell ref="CB42:CK42"/>
    <mergeCell ref="CL42:CU42"/>
    <mergeCell ref="CV42:DS42"/>
    <mergeCell ref="DT42:EB42"/>
    <mergeCell ref="EC42:EK42"/>
    <mergeCell ref="A44:EK44"/>
    <mergeCell ref="A42:AF42"/>
    <mergeCell ref="AG42:AM42"/>
    <mergeCell ref="AN42:AT42"/>
    <mergeCell ref="AU42:BJ42"/>
    <mergeCell ref="BK42:BQ42"/>
    <mergeCell ref="BR42:CA42"/>
    <mergeCell ref="CV46:EK46"/>
    <mergeCell ref="A47:AF47"/>
    <mergeCell ref="AG47:AM47"/>
    <mergeCell ref="AN47:AT47"/>
    <mergeCell ref="AU47:BQ47"/>
    <mergeCell ref="BR47:CA47"/>
    <mergeCell ref="A41:AF41"/>
    <mergeCell ref="BR41:CA41"/>
    <mergeCell ref="CB41:CK41"/>
    <mergeCell ref="CL41:CU41"/>
    <mergeCell ref="CV41:DS41"/>
    <mergeCell ref="DT41:EB41"/>
    <mergeCell ref="EC41:EK41"/>
    <mergeCell ref="CB40:CK40"/>
    <mergeCell ref="CL40:CU40"/>
    <mergeCell ref="A39:AF39"/>
    <mergeCell ref="AG39:AM39"/>
    <mergeCell ref="AN39:AT39"/>
    <mergeCell ref="AU39:BJ39"/>
    <mergeCell ref="BK39:BQ39"/>
    <mergeCell ref="DT39:EB39"/>
    <mergeCell ref="EC39:EK39"/>
    <mergeCell ref="AG41:AM41"/>
    <mergeCell ref="AN41:AT41"/>
    <mergeCell ref="AU41:BJ41"/>
    <mergeCell ref="BK41:BQ41"/>
    <mergeCell ref="A40:AF40"/>
    <mergeCell ref="AG40:AM40"/>
    <mergeCell ref="AN40:AT40"/>
    <mergeCell ref="AU40:BJ40"/>
    <mergeCell ref="BK40:BQ40"/>
    <mergeCell ref="A38:AF38"/>
    <mergeCell ref="AG38:AM38"/>
    <mergeCell ref="AN38:AT38"/>
    <mergeCell ref="AU38:BJ38"/>
    <mergeCell ref="BK38:BQ38"/>
    <mergeCell ref="BR39:CA39"/>
    <mergeCell ref="CB39:CK39"/>
    <mergeCell ref="CL39:CU39"/>
    <mergeCell ref="CV39:DS39"/>
    <mergeCell ref="CB38:CK38"/>
    <mergeCell ref="CL38:CU38"/>
    <mergeCell ref="CV38:DS38"/>
    <mergeCell ref="DT38:EB38"/>
    <mergeCell ref="EC38:EK38"/>
    <mergeCell ref="BR38:CA38"/>
    <mergeCell ref="A37:AF37"/>
    <mergeCell ref="AG37:AM37"/>
    <mergeCell ref="AN37:AT37"/>
    <mergeCell ref="AU37:BJ37"/>
    <mergeCell ref="BK37:BQ37"/>
    <mergeCell ref="CL35:CU35"/>
    <mergeCell ref="CV35:DS35"/>
    <mergeCell ref="DT35:EB35"/>
    <mergeCell ref="EC35:EK35"/>
    <mergeCell ref="A36:AF36"/>
    <mergeCell ref="AG36:AM36"/>
    <mergeCell ref="AN36:AT36"/>
    <mergeCell ref="AU36:BJ36"/>
    <mergeCell ref="BK36:BQ36"/>
    <mergeCell ref="BR36:CA36"/>
    <mergeCell ref="A35:AF35"/>
    <mergeCell ref="AG35:AM35"/>
    <mergeCell ref="AN35:AT35"/>
    <mergeCell ref="AU35:BQ35"/>
    <mergeCell ref="BR35:CA35"/>
    <mergeCell ref="CB35:CK35"/>
    <mergeCell ref="BR37:CA37"/>
    <mergeCell ref="CB37:CK37"/>
    <mergeCell ref="CL37:CU37"/>
    <mergeCell ref="CV37:DS37"/>
    <mergeCell ref="DT37:EB37"/>
    <mergeCell ref="EC37:EK37"/>
    <mergeCell ref="CB36:CK36"/>
    <mergeCell ref="CL36:CU36"/>
    <mergeCell ref="CV36:DS36"/>
    <mergeCell ref="DT36:EB36"/>
    <mergeCell ref="EC36:EK36"/>
    <mergeCell ref="BK19:BQ19"/>
    <mergeCell ref="BR19:CA19"/>
    <mergeCell ref="A32:EK32"/>
    <mergeCell ref="A34:AF34"/>
    <mergeCell ref="AG34:AM34"/>
    <mergeCell ref="AN34:AT34"/>
    <mergeCell ref="AU34:CA34"/>
    <mergeCell ref="CB34:CK34"/>
    <mergeCell ref="CL34:CU34"/>
    <mergeCell ref="CV34:EK34"/>
    <mergeCell ref="BR30:CA30"/>
    <mergeCell ref="CB30:CK30"/>
    <mergeCell ref="CL30:CU30"/>
    <mergeCell ref="CV30:DS30"/>
    <mergeCell ref="DT30:EB30"/>
    <mergeCell ref="EC30:EK30"/>
    <mergeCell ref="A30:AF30"/>
    <mergeCell ref="AG30:AM30"/>
    <mergeCell ref="AN30:AT30"/>
    <mergeCell ref="AU30:BJ30"/>
    <mergeCell ref="BK30:BQ30"/>
    <mergeCell ref="A19:AF19"/>
    <mergeCell ref="AG19:AM19"/>
    <mergeCell ref="AN19:AT19"/>
    <mergeCell ref="AU19:BJ19"/>
    <mergeCell ref="A22:AF22"/>
    <mergeCell ref="AG22:AM22"/>
    <mergeCell ref="AN22:AT22"/>
    <mergeCell ref="AU22:BJ22"/>
    <mergeCell ref="A21:AF21"/>
    <mergeCell ref="AG21:AM21"/>
    <mergeCell ref="AN21:AT21"/>
    <mergeCell ref="AU21:BJ21"/>
    <mergeCell ref="DT21:EB21"/>
    <mergeCell ref="EC21:EK21"/>
    <mergeCell ref="DT22:EB22"/>
    <mergeCell ref="EC22:EK22"/>
    <mergeCell ref="DT23:EB23"/>
    <mergeCell ref="EC23:EK23"/>
    <mergeCell ref="DT24:EB24"/>
    <mergeCell ref="BK22:BQ22"/>
    <mergeCell ref="BR22:CA22"/>
    <mergeCell ref="CB22:CK22"/>
    <mergeCell ref="CL22:CU22"/>
    <mergeCell ref="CV22:DS22"/>
    <mergeCell ref="BK21:BQ21"/>
    <mergeCell ref="BR21:CA21"/>
    <mergeCell ref="CL21:CU21"/>
    <mergeCell ref="CV21:DS21"/>
    <mergeCell ref="EC24:EK24"/>
    <mergeCell ref="CB21:CK21"/>
    <mergeCell ref="DT18:EB18"/>
    <mergeCell ref="EC18:EK18"/>
    <mergeCell ref="CB19:CK19"/>
    <mergeCell ref="CL19:CU19"/>
    <mergeCell ref="CV19:DS19"/>
    <mergeCell ref="DT19:EB19"/>
    <mergeCell ref="EC19:EK19"/>
    <mergeCell ref="DT20:EB20"/>
    <mergeCell ref="EC20:EK20"/>
    <mergeCell ref="CL18:CU18"/>
    <mergeCell ref="CV18:DS18"/>
    <mergeCell ref="A15:AF15"/>
    <mergeCell ref="AG15:AM15"/>
    <mergeCell ref="AN15:AT15"/>
    <mergeCell ref="AU15:CA15"/>
    <mergeCell ref="CB15:CK15"/>
    <mergeCell ref="A18:AF18"/>
    <mergeCell ref="AG18:AM18"/>
    <mergeCell ref="AN18:AT18"/>
    <mergeCell ref="AU18:BJ18"/>
    <mergeCell ref="BK18:BQ18"/>
    <mergeCell ref="BR18:CA18"/>
    <mergeCell ref="CB18:CK18"/>
    <mergeCell ref="CV17:DS17"/>
    <mergeCell ref="DT17:EB17"/>
    <mergeCell ref="EC17:EK17"/>
    <mergeCell ref="A16:AF16"/>
    <mergeCell ref="AG16:AM16"/>
    <mergeCell ref="AN16:AT16"/>
    <mergeCell ref="AU16:BQ16"/>
    <mergeCell ref="BR16:CA16"/>
    <mergeCell ref="CB16:CK16"/>
    <mergeCell ref="CL16:CU16"/>
    <mergeCell ref="CV16:DS16"/>
    <mergeCell ref="DT16:EB16"/>
    <mergeCell ref="DW4:EK4"/>
    <mergeCell ref="DW5:EK5"/>
    <mergeCell ref="DW6:EK6"/>
    <mergeCell ref="Z7:DE7"/>
    <mergeCell ref="DW7:EK7"/>
    <mergeCell ref="DW8:EK9"/>
    <mergeCell ref="Z9:DE9"/>
    <mergeCell ref="A1:EK1"/>
    <mergeCell ref="A2:EK2"/>
    <mergeCell ref="BM3:BW3"/>
    <mergeCell ref="BX3:BZ3"/>
    <mergeCell ref="CA3:CC3"/>
    <mergeCell ref="DW3:EK3"/>
    <mergeCell ref="Z10:DE10"/>
    <mergeCell ref="DW10:EK10"/>
    <mergeCell ref="DW11:EK11"/>
    <mergeCell ref="A13:EK13"/>
    <mergeCell ref="A20:AF20"/>
    <mergeCell ref="AG20:AM20"/>
    <mergeCell ref="AN20:AT20"/>
    <mergeCell ref="AU20:BJ20"/>
    <mergeCell ref="BK20:BQ20"/>
    <mergeCell ref="BR20:CA20"/>
    <mergeCell ref="CB20:CK20"/>
    <mergeCell ref="CL20:CU20"/>
    <mergeCell ref="CV20:DS20"/>
    <mergeCell ref="CL15:CU15"/>
    <mergeCell ref="CV15:EK15"/>
    <mergeCell ref="EC16:EK16"/>
    <mergeCell ref="A17:AF17"/>
    <mergeCell ref="AG17:AM17"/>
    <mergeCell ref="AN17:AT17"/>
    <mergeCell ref="AU17:BJ17"/>
    <mergeCell ref="BK17:BQ17"/>
    <mergeCell ref="BR17:CA17"/>
    <mergeCell ref="CB17:CK17"/>
    <mergeCell ref="CL17:CU17"/>
    <mergeCell ref="A23:AF23"/>
    <mergeCell ref="AG23:AM23"/>
    <mergeCell ref="AN23:AT23"/>
    <mergeCell ref="AU23:BJ23"/>
    <mergeCell ref="BK23:BQ23"/>
    <mergeCell ref="BR23:CA23"/>
    <mergeCell ref="CB23:CK23"/>
    <mergeCell ref="CL23:CU23"/>
    <mergeCell ref="CV23:DS23"/>
    <mergeCell ref="A24:AF24"/>
    <mergeCell ref="AG24:AM24"/>
    <mergeCell ref="AN24:AT24"/>
    <mergeCell ref="AU24:BJ24"/>
    <mergeCell ref="BK24:BQ24"/>
    <mergeCell ref="BR24:CA24"/>
    <mergeCell ref="CB24:CK24"/>
    <mergeCell ref="CL24:CU24"/>
    <mergeCell ref="CV24:DS24"/>
    <mergeCell ref="DT25:EB25"/>
    <mergeCell ref="EC25:EK25"/>
    <mergeCell ref="A26:AF26"/>
    <mergeCell ref="AG26:AM26"/>
    <mergeCell ref="AN26:AT26"/>
    <mergeCell ref="AU26:BJ26"/>
    <mergeCell ref="BK26:BQ26"/>
    <mergeCell ref="BR26:CA26"/>
    <mergeCell ref="CB26:CK26"/>
    <mergeCell ref="CL26:CU26"/>
    <mergeCell ref="CV26:DS26"/>
    <mergeCell ref="DT26:EB26"/>
    <mergeCell ref="EC26:EK26"/>
    <mergeCell ref="A25:AF25"/>
    <mergeCell ref="AG25:AM25"/>
    <mergeCell ref="AN25:AT25"/>
    <mergeCell ref="AU25:BJ25"/>
    <mergeCell ref="BK25:BQ25"/>
    <mergeCell ref="BR25:CA25"/>
    <mergeCell ref="CB25:CK25"/>
    <mergeCell ref="CL25:CU25"/>
    <mergeCell ref="CV25:DS25"/>
    <mergeCell ref="DT27:EB27"/>
    <mergeCell ref="EC27:EK27"/>
    <mergeCell ref="A28:AF28"/>
    <mergeCell ref="AG28:AM28"/>
    <mergeCell ref="AN28:AT28"/>
    <mergeCell ref="AU28:BJ28"/>
    <mergeCell ref="BK28:BQ28"/>
    <mergeCell ref="BR28:CA28"/>
    <mergeCell ref="CB28:CK28"/>
    <mergeCell ref="CL28:CU28"/>
    <mergeCell ref="CV28:DS28"/>
    <mergeCell ref="DT28:EB28"/>
    <mergeCell ref="EC28:EK28"/>
    <mergeCell ref="A27:AF27"/>
    <mergeCell ref="AG27:AM27"/>
    <mergeCell ref="AN27:AT27"/>
    <mergeCell ref="AU27:BJ27"/>
    <mergeCell ref="BK27:BQ27"/>
    <mergeCell ref="BR27:CA27"/>
    <mergeCell ref="CB27:CK27"/>
    <mergeCell ref="CL27:CU27"/>
    <mergeCell ref="CV27:DS27"/>
    <mergeCell ref="DT29:EB29"/>
    <mergeCell ref="EC29:EK29"/>
    <mergeCell ref="A29:AF29"/>
    <mergeCell ref="AG29:AM29"/>
    <mergeCell ref="AN29:AT29"/>
    <mergeCell ref="AU29:BJ29"/>
    <mergeCell ref="BK29:BQ29"/>
    <mergeCell ref="BR29:CA29"/>
    <mergeCell ref="CB29:CK29"/>
    <mergeCell ref="CL29:CU29"/>
    <mergeCell ref="CV29:DS29"/>
  </mergeCells>
  <pageMargins left="0.59055118110236227" right="0.39370078740157483" top="0.78740157480314965" bottom="0.39370078740157483" header="0.27559055118110237" footer="0.27559055118110237"/>
  <pageSetup paperSize="8" fitToHeight="0" orientation="landscape" r:id="rId4"/>
  <headerFooter differentFirst="1" alignWithMargins="0">
    <oddHeader>&amp;R&amp;F</oddHeader>
    <oddFooter>&amp;RСтраница  &amp;P из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L38"/>
  <sheetViews>
    <sheetView workbookViewId="0">
      <selection activeCell="C49" sqref="C49:CS49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49" t="s">
        <v>53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ht="15.75" customHeight="1" x14ac:dyDescent="0.25">
      <c r="A2" s="249" t="s">
        <v>54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  <c r="DU2" s="249"/>
      <c r="DV2" s="249"/>
      <c r="DW2" s="249"/>
      <c r="DX2" s="249"/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</row>
    <row r="3" spans="1:142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</row>
    <row r="4" spans="1:142" s="9" customFormat="1" ht="13.5" thickBot="1" x14ac:dyDescent="0.25">
      <c r="DW4" s="254" t="s">
        <v>2</v>
      </c>
      <c r="DX4" s="254"/>
      <c r="DY4" s="254"/>
      <c r="DZ4" s="254"/>
      <c r="EA4" s="254"/>
      <c r="EB4" s="254"/>
      <c r="EC4" s="254"/>
      <c r="ED4" s="254"/>
      <c r="EE4" s="254"/>
      <c r="EF4" s="254"/>
      <c r="EG4" s="254"/>
      <c r="EH4" s="254"/>
      <c r="EI4" s="254"/>
      <c r="EJ4" s="254"/>
      <c r="EK4" s="254"/>
    </row>
    <row r="5" spans="1:142" s="9" customFormat="1" ht="12.75" x14ac:dyDescent="0.2">
      <c r="A5" s="7"/>
      <c r="BL5" s="12" t="s">
        <v>9</v>
      </c>
      <c r="BM5" s="288" t="str">
        <f>Лист1!$AP$16</f>
        <v>января</v>
      </c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5">
        <v>20</v>
      </c>
      <c r="BY5" s="285"/>
      <c r="BZ5" s="285"/>
      <c r="CA5" s="541" t="str">
        <f>Лист1!$BD$16</f>
        <v>25</v>
      </c>
      <c r="CB5" s="541"/>
      <c r="CC5" s="541"/>
      <c r="CD5" s="7" t="s">
        <v>10</v>
      </c>
      <c r="DU5" s="12" t="s">
        <v>3</v>
      </c>
      <c r="DW5" s="513" t="str">
        <f>Лист1!$CI$16</f>
        <v>20.02.2025</v>
      </c>
      <c r="DX5" s="514"/>
      <c r="DY5" s="514"/>
      <c r="DZ5" s="514"/>
      <c r="EA5" s="514"/>
      <c r="EB5" s="514"/>
      <c r="EC5" s="514"/>
      <c r="ED5" s="514"/>
      <c r="EE5" s="514"/>
      <c r="EF5" s="514"/>
      <c r="EG5" s="514"/>
      <c r="EH5" s="514"/>
      <c r="EI5" s="514"/>
      <c r="EJ5" s="514"/>
      <c r="EK5" s="515"/>
    </row>
    <row r="6" spans="1:142" s="9" customFormat="1" ht="12.75" x14ac:dyDescent="0.2">
      <c r="A6" s="7"/>
      <c r="DU6" s="12" t="s">
        <v>4</v>
      </c>
      <c r="DW6" s="499">
        <f>Лист1!$CI$17</f>
        <v>74301252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9" customFormat="1" ht="12.75" x14ac:dyDescent="0.2">
      <c r="A7" s="7"/>
      <c r="DU7" s="12" t="s">
        <v>5</v>
      </c>
      <c r="DW7" s="499">
        <f>Лист1!$CI$19</f>
        <v>8602015898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9" customFormat="1" ht="32.25" customHeight="1" x14ac:dyDescent="0.2">
      <c r="A8" s="7" t="s">
        <v>11</v>
      </c>
      <c r="Z8" s="373" t="str">
        <f>Лист1!P20</f>
        <v>МУНИЦИПАЛЬНОЕ АВТОНОМНОЕ ОБРАЗОВАТЕЛЬНОЕ УЧРЕЖДЕНИЕ ДОПОЛНИТЕЛЬНОГО ОБРАЗОВАНИЯ "ЦЕНТР ПЛАВАНИЯ "ДЕЛЬФИН"</v>
      </c>
      <c r="AA8" s="373"/>
      <c r="AB8" s="373"/>
      <c r="AC8" s="373"/>
      <c r="AD8" s="373"/>
      <c r="AE8" s="373"/>
      <c r="AF8" s="373"/>
      <c r="AG8" s="373"/>
      <c r="AH8" s="373"/>
      <c r="AI8" s="373"/>
      <c r="AJ8" s="373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U8" s="12" t="s">
        <v>6</v>
      </c>
      <c r="DW8" s="499">
        <f>Лист1!$CI$20</f>
        <v>860201001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9" customFormat="1" ht="12.75" x14ac:dyDescent="0.2">
      <c r="A9" s="7" t="s">
        <v>12</v>
      </c>
      <c r="DU9" s="12"/>
      <c r="DW9" s="499" t="str">
        <f>Лист1!$CI$22</f>
        <v>043</v>
      </c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9" customFormat="1" ht="12.75" x14ac:dyDescent="0.2">
      <c r="A10" s="7" t="s">
        <v>13</v>
      </c>
      <c r="Z10" s="288" t="str">
        <f>Лист1!P25</f>
        <v>Департамент образования Администрации города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12" t="s">
        <v>7</v>
      </c>
      <c r="DW10" s="499"/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9" customFormat="1" ht="12.75" x14ac:dyDescent="0.2">
      <c r="A11" s="7" t="s">
        <v>14</v>
      </c>
      <c r="Z11" s="288" t="str">
        <f>Лист1!P27</f>
        <v>город Сургут</v>
      </c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/>
      <c r="CQ11" s="288"/>
      <c r="CR11" s="288"/>
      <c r="CS11" s="288"/>
      <c r="CT11" s="288"/>
      <c r="CU11" s="288"/>
      <c r="CV11" s="288"/>
      <c r="CW11" s="288"/>
      <c r="CX11" s="288"/>
      <c r="CY11" s="288"/>
      <c r="CZ11" s="288"/>
      <c r="DA11" s="288"/>
      <c r="DB11" s="288"/>
      <c r="DC11" s="288"/>
      <c r="DD11" s="288"/>
      <c r="DE11" s="288"/>
      <c r="DU11" s="12" t="s">
        <v>8</v>
      </c>
      <c r="DW11" s="499">
        <f>Лист1!$CI$26</f>
        <v>71876000001</v>
      </c>
      <c r="DX11" s="500"/>
      <c r="DY11" s="500"/>
      <c r="DZ11" s="500"/>
      <c r="EA11" s="500"/>
      <c r="EB11" s="500"/>
      <c r="EC11" s="500"/>
      <c r="ED11" s="500"/>
      <c r="EE11" s="500"/>
      <c r="EF11" s="500"/>
      <c r="EG11" s="500"/>
      <c r="EH11" s="500"/>
      <c r="EI11" s="500"/>
      <c r="EJ11" s="500"/>
      <c r="EK11" s="501"/>
    </row>
    <row r="12" spans="1:142" s="9" customFormat="1" ht="13.5" thickBot="1" x14ac:dyDescent="0.25">
      <c r="A12" s="7" t="s">
        <v>15</v>
      </c>
      <c r="DU12" s="12"/>
      <c r="DW12" s="551"/>
      <c r="DX12" s="552"/>
      <c r="DY12" s="552"/>
      <c r="DZ12" s="552"/>
      <c r="EA12" s="552"/>
      <c r="EB12" s="552"/>
      <c r="EC12" s="552"/>
      <c r="ED12" s="552"/>
      <c r="EE12" s="552"/>
      <c r="EF12" s="552"/>
      <c r="EG12" s="552"/>
      <c r="EH12" s="552"/>
      <c r="EI12" s="552"/>
      <c r="EJ12" s="552"/>
      <c r="EK12" s="553"/>
    </row>
    <row r="13" spans="1:142" s="9" customFormat="1" ht="12.75" x14ac:dyDescent="0.2">
      <c r="DU13" s="12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</row>
    <row r="14" spans="1:142" s="9" customFormat="1" ht="12.75" customHeight="1" x14ac:dyDescent="0.2">
      <c r="A14" s="510" t="s">
        <v>55</v>
      </c>
      <c r="B14" s="510"/>
      <c r="C14" s="510"/>
      <c r="D14" s="510"/>
      <c r="E14" s="510"/>
      <c r="F14" s="510"/>
      <c r="G14" s="510"/>
      <c r="H14" s="510"/>
      <c r="I14" s="510"/>
      <c r="J14" s="510"/>
      <c r="K14" s="510"/>
      <c r="L14" s="510"/>
      <c r="M14" s="510"/>
      <c r="N14" s="510"/>
      <c r="O14" s="510"/>
      <c r="P14" s="510"/>
      <c r="Q14" s="510"/>
      <c r="R14" s="510"/>
      <c r="S14" s="510"/>
      <c r="T14" s="510"/>
      <c r="U14" s="510"/>
      <c r="V14" s="510"/>
      <c r="W14" s="510"/>
      <c r="X14" s="510"/>
      <c r="Y14" s="510"/>
      <c r="Z14" s="510"/>
      <c r="AA14" s="510"/>
      <c r="AB14" s="510"/>
      <c r="AC14" s="510"/>
      <c r="AD14" s="510"/>
      <c r="AE14" s="510"/>
      <c r="AF14" s="510"/>
      <c r="AG14" s="510"/>
      <c r="AH14" s="510"/>
      <c r="AI14" s="510"/>
      <c r="AJ14" s="510"/>
      <c r="AK14" s="510"/>
      <c r="AL14" s="510"/>
      <c r="AM14" s="510"/>
      <c r="AN14" s="510"/>
      <c r="AO14" s="510"/>
      <c r="AP14" s="510"/>
      <c r="AQ14" s="510"/>
      <c r="AR14" s="510"/>
      <c r="AS14" s="510"/>
      <c r="AT14" s="510"/>
      <c r="AU14" s="510"/>
      <c r="AV14" s="510"/>
      <c r="AW14" s="510"/>
      <c r="AX14" s="510"/>
      <c r="AY14" s="510"/>
      <c r="AZ14" s="510"/>
      <c r="BA14" s="510"/>
      <c r="BB14" s="510"/>
      <c r="BC14" s="510"/>
      <c r="BD14" s="510"/>
      <c r="BE14" s="510"/>
      <c r="BF14" s="510"/>
      <c r="BG14" s="510"/>
      <c r="BH14" s="510"/>
      <c r="BI14" s="365"/>
      <c r="BJ14" s="347" t="s">
        <v>18</v>
      </c>
      <c r="BK14" s="347"/>
      <c r="BL14" s="347"/>
      <c r="BM14" s="347"/>
      <c r="BN14" s="347"/>
      <c r="BO14" s="347"/>
      <c r="BP14" s="347"/>
      <c r="BQ14" s="347" t="s">
        <v>64</v>
      </c>
      <c r="BR14" s="347"/>
      <c r="BS14" s="347"/>
      <c r="BT14" s="347"/>
      <c r="BU14" s="347"/>
      <c r="BV14" s="347"/>
      <c r="BW14" s="347"/>
      <c r="BX14" s="347"/>
      <c r="BY14" s="347"/>
      <c r="BZ14" s="347"/>
      <c r="CA14" s="347" t="s">
        <v>66</v>
      </c>
      <c r="CB14" s="347"/>
      <c r="CC14" s="347"/>
      <c r="CD14" s="347"/>
      <c r="CE14" s="347"/>
      <c r="CF14" s="347"/>
      <c r="CG14" s="347"/>
      <c r="CH14" s="347"/>
      <c r="CI14" s="347"/>
      <c r="CJ14" s="347"/>
      <c r="CK14" s="347" t="s">
        <v>69</v>
      </c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 t="s">
        <v>70</v>
      </c>
      <c r="CX14" s="347"/>
      <c r="CY14" s="347"/>
      <c r="CZ14" s="347"/>
      <c r="DA14" s="347"/>
      <c r="DB14" s="347"/>
      <c r="DC14" s="347"/>
      <c r="DD14" s="347"/>
      <c r="DE14" s="347"/>
      <c r="DF14" s="347"/>
      <c r="DG14" s="348" t="s">
        <v>56</v>
      </c>
      <c r="DH14" s="510"/>
      <c r="DI14" s="510"/>
      <c r="DJ14" s="510"/>
      <c r="DK14" s="510"/>
      <c r="DL14" s="510"/>
      <c r="DM14" s="510"/>
      <c r="DN14" s="510"/>
      <c r="DO14" s="510"/>
      <c r="DP14" s="510"/>
      <c r="DQ14" s="510"/>
      <c r="DR14" s="510"/>
      <c r="DS14" s="510"/>
      <c r="DT14" s="510"/>
      <c r="DU14" s="510"/>
      <c r="DV14" s="510"/>
      <c r="DW14" s="510"/>
      <c r="DX14" s="510"/>
      <c r="DY14" s="510"/>
      <c r="DZ14" s="365"/>
      <c r="EA14" s="347" t="s">
        <v>70</v>
      </c>
      <c r="EB14" s="347"/>
      <c r="EC14" s="347"/>
      <c r="ED14" s="347"/>
      <c r="EE14" s="347"/>
      <c r="EF14" s="347"/>
      <c r="EG14" s="347"/>
      <c r="EH14" s="347"/>
      <c r="EI14" s="347"/>
      <c r="EJ14" s="347"/>
      <c r="EK14" s="348"/>
      <c r="EL14" s="76"/>
    </row>
    <row r="15" spans="1:142" s="9" customFormat="1" ht="12.75" x14ac:dyDescent="0.2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361"/>
      <c r="BJ15" s="359" t="s">
        <v>21</v>
      </c>
      <c r="BK15" s="359"/>
      <c r="BL15" s="359"/>
      <c r="BM15" s="359"/>
      <c r="BN15" s="359"/>
      <c r="BO15" s="359"/>
      <c r="BP15" s="359"/>
      <c r="BQ15" s="359" t="s">
        <v>65</v>
      </c>
      <c r="BR15" s="359"/>
      <c r="BS15" s="359"/>
      <c r="BT15" s="359"/>
      <c r="BU15" s="359"/>
      <c r="BV15" s="359"/>
      <c r="BW15" s="359"/>
      <c r="BX15" s="359"/>
      <c r="BY15" s="359"/>
      <c r="BZ15" s="359"/>
      <c r="CA15" s="359" t="s">
        <v>67</v>
      </c>
      <c r="CB15" s="359"/>
      <c r="CC15" s="359"/>
      <c r="CD15" s="359"/>
      <c r="CE15" s="359"/>
      <c r="CF15" s="359"/>
      <c r="CG15" s="359"/>
      <c r="CH15" s="359"/>
      <c r="CI15" s="359"/>
      <c r="CJ15" s="359"/>
      <c r="CK15" s="359"/>
      <c r="CL15" s="359"/>
      <c r="CM15" s="359"/>
      <c r="CN15" s="359"/>
      <c r="CO15" s="359"/>
      <c r="CP15" s="359"/>
      <c r="CQ15" s="359"/>
      <c r="CR15" s="359"/>
      <c r="CS15" s="359"/>
      <c r="CT15" s="359"/>
      <c r="CU15" s="359"/>
      <c r="CV15" s="359"/>
      <c r="CW15" s="359" t="s">
        <v>71</v>
      </c>
      <c r="CX15" s="359"/>
      <c r="CY15" s="359"/>
      <c r="CZ15" s="359"/>
      <c r="DA15" s="359"/>
      <c r="DB15" s="359"/>
      <c r="DC15" s="359"/>
      <c r="DD15" s="359"/>
      <c r="DE15" s="359"/>
      <c r="DF15" s="359"/>
      <c r="DG15" s="363" t="s">
        <v>57</v>
      </c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361"/>
      <c r="EA15" s="359" t="s">
        <v>71</v>
      </c>
      <c r="EB15" s="359"/>
      <c r="EC15" s="359"/>
      <c r="ED15" s="359"/>
      <c r="EE15" s="359"/>
      <c r="EF15" s="359"/>
      <c r="EG15" s="359"/>
      <c r="EH15" s="359"/>
      <c r="EI15" s="359"/>
      <c r="EJ15" s="359"/>
      <c r="EK15" s="360"/>
      <c r="EL15" s="76"/>
    </row>
    <row r="16" spans="1:142" s="9" customFormat="1" ht="12.75" x14ac:dyDescent="0.2">
      <c r="A16" s="364" t="s">
        <v>25</v>
      </c>
      <c r="B16" s="359"/>
      <c r="C16" s="359"/>
      <c r="D16" s="359"/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 t="s">
        <v>5</v>
      </c>
      <c r="AC16" s="359"/>
      <c r="AD16" s="359"/>
      <c r="AE16" s="359"/>
      <c r="AF16" s="359"/>
      <c r="AG16" s="359"/>
      <c r="AH16" s="359"/>
      <c r="AI16" s="359"/>
      <c r="AJ16" s="359"/>
      <c r="AK16" s="359" t="s">
        <v>26</v>
      </c>
      <c r="AL16" s="359"/>
      <c r="AM16" s="359"/>
      <c r="AN16" s="359"/>
      <c r="AO16" s="359"/>
      <c r="AP16" s="359"/>
      <c r="AQ16" s="359"/>
      <c r="AR16" s="359" t="s">
        <v>36</v>
      </c>
      <c r="AS16" s="359"/>
      <c r="AT16" s="359"/>
      <c r="AU16" s="359"/>
      <c r="AV16" s="359"/>
      <c r="AW16" s="359"/>
      <c r="AX16" s="359"/>
      <c r="AY16" s="359" t="s">
        <v>60</v>
      </c>
      <c r="AZ16" s="359"/>
      <c r="BA16" s="359"/>
      <c r="BB16" s="359"/>
      <c r="BC16" s="359"/>
      <c r="BD16" s="359"/>
      <c r="BE16" s="359"/>
      <c r="BF16" s="359"/>
      <c r="BG16" s="359"/>
      <c r="BH16" s="359"/>
      <c r="BI16" s="359"/>
      <c r="BJ16" s="359"/>
      <c r="BK16" s="359"/>
      <c r="BL16" s="359"/>
      <c r="BM16" s="359"/>
      <c r="BN16" s="359"/>
      <c r="BO16" s="359"/>
      <c r="BP16" s="359"/>
      <c r="BQ16" s="359" t="s">
        <v>62</v>
      </c>
      <c r="BR16" s="359"/>
      <c r="BS16" s="359"/>
      <c r="BT16" s="359"/>
      <c r="BU16" s="359"/>
      <c r="BV16" s="359"/>
      <c r="BW16" s="359"/>
      <c r="BX16" s="359"/>
      <c r="BY16" s="359"/>
      <c r="BZ16" s="359"/>
      <c r="CA16" s="359" t="s">
        <v>68</v>
      </c>
      <c r="CB16" s="359"/>
      <c r="CC16" s="359"/>
      <c r="CD16" s="359"/>
      <c r="CE16" s="359"/>
      <c r="CF16" s="359"/>
      <c r="CG16" s="359"/>
      <c r="CH16" s="359"/>
      <c r="CI16" s="359"/>
      <c r="CJ16" s="359"/>
      <c r="CK16" s="359"/>
      <c r="CL16" s="359"/>
      <c r="CM16" s="359"/>
      <c r="CN16" s="359"/>
      <c r="CO16" s="359"/>
      <c r="CP16" s="359"/>
      <c r="CQ16" s="359"/>
      <c r="CR16" s="359"/>
      <c r="CS16" s="359"/>
      <c r="CT16" s="359"/>
      <c r="CU16" s="359"/>
      <c r="CV16" s="359"/>
      <c r="CW16" s="359" t="s">
        <v>72</v>
      </c>
      <c r="CX16" s="359"/>
      <c r="CY16" s="359"/>
      <c r="CZ16" s="359"/>
      <c r="DA16" s="359"/>
      <c r="DB16" s="359"/>
      <c r="DC16" s="359"/>
      <c r="DD16" s="359"/>
      <c r="DE16" s="359"/>
      <c r="DF16" s="359"/>
      <c r="DG16" s="359" t="s">
        <v>77</v>
      </c>
      <c r="DH16" s="359"/>
      <c r="DI16" s="359"/>
      <c r="DJ16" s="359"/>
      <c r="DK16" s="359"/>
      <c r="DL16" s="359"/>
      <c r="DM16" s="359"/>
      <c r="DN16" s="359"/>
      <c r="DO16" s="359"/>
      <c r="DP16" s="359"/>
      <c r="DQ16" s="359" t="s">
        <v>79</v>
      </c>
      <c r="DR16" s="359"/>
      <c r="DS16" s="359"/>
      <c r="DT16" s="359"/>
      <c r="DU16" s="359"/>
      <c r="DV16" s="359"/>
      <c r="DW16" s="359"/>
      <c r="DX16" s="359"/>
      <c r="DY16" s="359"/>
      <c r="DZ16" s="359"/>
      <c r="EA16" s="359" t="s">
        <v>80</v>
      </c>
      <c r="EB16" s="359"/>
      <c r="EC16" s="359"/>
      <c r="ED16" s="359"/>
      <c r="EE16" s="359"/>
      <c r="EF16" s="359"/>
      <c r="EG16" s="359"/>
      <c r="EH16" s="359"/>
      <c r="EI16" s="359"/>
      <c r="EJ16" s="359"/>
      <c r="EK16" s="360"/>
      <c r="EL16" s="76"/>
    </row>
    <row r="17" spans="1:142" s="9" customFormat="1" ht="12.75" x14ac:dyDescent="0.2">
      <c r="A17" s="364"/>
      <c r="B17" s="359"/>
      <c r="C17" s="359"/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9"/>
      <c r="Z17" s="359"/>
      <c r="AA17" s="359"/>
      <c r="AB17" s="359"/>
      <c r="AC17" s="359"/>
      <c r="AD17" s="359"/>
      <c r="AE17" s="359"/>
      <c r="AF17" s="359"/>
      <c r="AG17" s="359"/>
      <c r="AH17" s="359"/>
      <c r="AI17" s="359"/>
      <c r="AJ17" s="359"/>
      <c r="AK17" s="359" t="s">
        <v>58</v>
      </c>
      <c r="AL17" s="359"/>
      <c r="AM17" s="359"/>
      <c r="AN17" s="359"/>
      <c r="AO17" s="359"/>
      <c r="AP17" s="359"/>
      <c r="AQ17" s="359"/>
      <c r="AR17" s="359" t="s">
        <v>59</v>
      </c>
      <c r="AS17" s="359"/>
      <c r="AT17" s="359"/>
      <c r="AU17" s="359"/>
      <c r="AV17" s="359"/>
      <c r="AW17" s="359"/>
      <c r="AX17" s="359"/>
      <c r="AY17" s="359" t="s">
        <v>61</v>
      </c>
      <c r="AZ17" s="359"/>
      <c r="BA17" s="359"/>
      <c r="BB17" s="359"/>
      <c r="BC17" s="359"/>
      <c r="BD17" s="359"/>
      <c r="BE17" s="359"/>
      <c r="BF17" s="359"/>
      <c r="BG17" s="359"/>
      <c r="BH17" s="359"/>
      <c r="BI17" s="359"/>
      <c r="BJ17" s="359"/>
      <c r="BK17" s="359"/>
      <c r="BL17" s="359"/>
      <c r="BM17" s="359"/>
      <c r="BN17" s="359"/>
      <c r="BO17" s="359"/>
      <c r="BP17" s="359"/>
      <c r="BQ17" s="359" t="s">
        <v>63</v>
      </c>
      <c r="BR17" s="359"/>
      <c r="BS17" s="359"/>
      <c r="BT17" s="359"/>
      <c r="BU17" s="359"/>
      <c r="BV17" s="359"/>
      <c r="BW17" s="359"/>
      <c r="BX17" s="359"/>
      <c r="BY17" s="359"/>
      <c r="BZ17" s="359"/>
      <c r="CA17" s="359"/>
      <c r="CB17" s="359"/>
      <c r="CC17" s="359"/>
      <c r="CD17" s="359"/>
      <c r="CE17" s="359"/>
      <c r="CF17" s="359"/>
      <c r="CG17" s="359"/>
      <c r="CH17" s="359"/>
      <c r="CI17" s="359"/>
      <c r="CJ17" s="359"/>
      <c r="CK17" s="359"/>
      <c r="CL17" s="359"/>
      <c r="CM17" s="359"/>
      <c r="CN17" s="359"/>
      <c r="CO17" s="359"/>
      <c r="CP17" s="359"/>
      <c r="CQ17" s="359"/>
      <c r="CR17" s="359"/>
      <c r="CS17" s="359"/>
      <c r="CT17" s="359"/>
      <c r="CU17" s="359"/>
      <c r="CV17" s="359"/>
      <c r="CW17" s="359" t="s">
        <v>73</v>
      </c>
      <c r="CX17" s="359"/>
      <c r="CY17" s="359"/>
      <c r="CZ17" s="359"/>
      <c r="DA17" s="359"/>
      <c r="DB17" s="359"/>
      <c r="DC17" s="359"/>
      <c r="DD17" s="359"/>
      <c r="DE17" s="359"/>
      <c r="DF17" s="359"/>
      <c r="DG17" s="359" t="s">
        <v>78</v>
      </c>
      <c r="DH17" s="359"/>
      <c r="DI17" s="359"/>
      <c r="DJ17" s="359"/>
      <c r="DK17" s="359"/>
      <c r="DL17" s="359"/>
      <c r="DM17" s="359"/>
      <c r="DN17" s="359"/>
      <c r="DO17" s="359"/>
      <c r="DP17" s="359"/>
      <c r="DQ17" s="359" t="s">
        <v>78</v>
      </c>
      <c r="DR17" s="359"/>
      <c r="DS17" s="359"/>
      <c r="DT17" s="359"/>
      <c r="DU17" s="359"/>
      <c r="DV17" s="359"/>
      <c r="DW17" s="359"/>
      <c r="DX17" s="359"/>
      <c r="DY17" s="359"/>
      <c r="DZ17" s="359"/>
      <c r="EA17" s="359" t="s">
        <v>81</v>
      </c>
      <c r="EB17" s="359"/>
      <c r="EC17" s="359"/>
      <c r="ED17" s="359"/>
      <c r="EE17" s="359"/>
      <c r="EF17" s="359"/>
      <c r="EG17" s="359"/>
      <c r="EH17" s="359"/>
      <c r="EI17" s="359"/>
      <c r="EJ17" s="359"/>
      <c r="EK17" s="360"/>
      <c r="EL17" s="76"/>
    </row>
    <row r="18" spans="1:142" s="9" customFormat="1" ht="12.75" x14ac:dyDescent="0.2">
      <c r="A18" s="364"/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59"/>
      <c r="AC18" s="359"/>
      <c r="AD18" s="359"/>
      <c r="AE18" s="359"/>
      <c r="AF18" s="359"/>
      <c r="AG18" s="359"/>
      <c r="AH18" s="359"/>
      <c r="AI18" s="359"/>
      <c r="AJ18" s="359"/>
      <c r="AK18" s="359"/>
      <c r="AL18" s="359"/>
      <c r="AM18" s="359"/>
      <c r="AN18" s="359"/>
      <c r="AO18" s="359"/>
      <c r="AP18" s="359"/>
      <c r="AQ18" s="359"/>
      <c r="AR18" s="359"/>
      <c r="AS18" s="359"/>
      <c r="AT18" s="359"/>
      <c r="AU18" s="359"/>
      <c r="AV18" s="359"/>
      <c r="AW18" s="359"/>
      <c r="AX18" s="359"/>
      <c r="AY18" s="359"/>
      <c r="AZ18" s="359"/>
      <c r="BA18" s="359"/>
      <c r="BB18" s="359"/>
      <c r="BC18" s="359"/>
      <c r="BD18" s="359"/>
      <c r="BE18" s="359"/>
      <c r="BF18" s="359"/>
      <c r="BG18" s="359"/>
      <c r="BH18" s="359"/>
      <c r="BI18" s="359"/>
      <c r="BJ18" s="359"/>
      <c r="BK18" s="359"/>
      <c r="BL18" s="359"/>
      <c r="BM18" s="359"/>
      <c r="BN18" s="359"/>
      <c r="BO18" s="359"/>
      <c r="BP18" s="359"/>
      <c r="BQ18" s="359"/>
      <c r="BR18" s="359"/>
      <c r="BS18" s="359"/>
      <c r="BT18" s="359"/>
      <c r="BU18" s="359"/>
      <c r="BV18" s="359"/>
      <c r="BW18" s="359"/>
      <c r="BX18" s="359"/>
      <c r="BY18" s="359"/>
      <c r="BZ18" s="359"/>
      <c r="CA18" s="359"/>
      <c r="CB18" s="359"/>
      <c r="CC18" s="359"/>
      <c r="CD18" s="359"/>
      <c r="CE18" s="359"/>
      <c r="CF18" s="359"/>
      <c r="CG18" s="359"/>
      <c r="CH18" s="359"/>
      <c r="CI18" s="359"/>
      <c r="CJ18" s="359"/>
      <c r="CK18" s="359"/>
      <c r="CL18" s="359"/>
      <c r="CM18" s="359"/>
      <c r="CN18" s="359"/>
      <c r="CO18" s="359"/>
      <c r="CP18" s="359"/>
      <c r="CQ18" s="359"/>
      <c r="CR18" s="359"/>
      <c r="CS18" s="359"/>
      <c r="CT18" s="359"/>
      <c r="CU18" s="359"/>
      <c r="CV18" s="359"/>
      <c r="CW18" s="359" t="s">
        <v>74</v>
      </c>
      <c r="CX18" s="359"/>
      <c r="CY18" s="359"/>
      <c r="CZ18" s="359"/>
      <c r="DA18" s="359"/>
      <c r="DB18" s="359"/>
      <c r="DC18" s="359"/>
      <c r="DD18" s="359"/>
      <c r="DE18" s="359"/>
      <c r="DF18" s="359"/>
      <c r="DG18" s="359"/>
      <c r="DH18" s="359"/>
      <c r="DI18" s="359"/>
      <c r="DJ18" s="359"/>
      <c r="DK18" s="359"/>
      <c r="DL18" s="359"/>
      <c r="DM18" s="359"/>
      <c r="DN18" s="359"/>
      <c r="DO18" s="359"/>
      <c r="DP18" s="359"/>
      <c r="DQ18" s="359"/>
      <c r="DR18" s="359"/>
      <c r="DS18" s="359"/>
      <c r="DT18" s="359"/>
      <c r="DU18" s="359"/>
      <c r="DV18" s="359"/>
      <c r="DW18" s="359"/>
      <c r="DX18" s="359"/>
      <c r="DY18" s="359"/>
      <c r="DZ18" s="359"/>
      <c r="EA18" s="359" t="s">
        <v>82</v>
      </c>
      <c r="EB18" s="359"/>
      <c r="EC18" s="359"/>
      <c r="ED18" s="359"/>
      <c r="EE18" s="359"/>
      <c r="EF18" s="359"/>
      <c r="EG18" s="359"/>
      <c r="EH18" s="359"/>
      <c r="EI18" s="359"/>
      <c r="EJ18" s="359"/>
      <c r="EK18" s="360"/>
      <c r="EL18" s="76"/>
    </row>
    <row r="19" spans="1:142" s="9" customFormat="1" ht="12.75" x14ac:dyDescent="0.2">
      <c r="A19" s="364"/>
      <c r="B19" s="359"/>
      <c r="C19" s="359"/>
      <c r="D19" s="359"/>
      <c r="E19" s="359"/>
      <c r="F19" s="359"/>
      <c r="G19" s="359"/>
      <c r="H19" s="359"/>
      <c r="I19" s="359"/>
      <c r="J19" s="359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9"/>
      <c r="Z19" s="359"/>
      <c r="AA19" s="359"/>
      <c r="AB19" s="359"/>
      <c r="AC19" s="359"/>
      <c r="AD19" s="359"/>
      <c r="AE19" s="359"/>
      <c r="AF19" s="359"/>
      <c r="AG19" s="359"/>
      <c r="AH19" s="359"/>
      <c r="AI19" s="359"/>
      <c r="AJ19" s="359"/>
      <c r="AK19" s="359"/>
      <c r="AL19" s="359"/>
      <c r="AM19" s="359"/>
      <c r="AN19" s="359"/>
      <c r="AO19" s="359"/>
      <c r="AP19" s="359"/>
      <c r="AQ19" s="359"/>
      <c r="AR19" s="359"/>
      <c r="AS19" s="359"/>
      <c r="AT19" s="359"/>
      <c r="AU19" s="359"/>
      <c r="AV19" s="359"/>
      <c r="AW19" s="359"/>
      <c r="AX19" s="359"/>
      <c r="AY19" s="359"/>
      <c r="AZ19" s="359"/>
      <c r="BA19" s="359"/>
      <c r="BB19" s="359"/>
      <c r="BC19" s="359"/>
      <c r="BD19" s="359"/>
      <c r="BE19" s="359"/>
      <c r="BF19" s="359"/>
      <c r="BG19" s="359"/>
      <c r="BH19" s="359"/>
      <c r="BI19" s="359"/>
      <c r="BJ19" s="359"/>
      <c r="BK19" s="359"/>
      <c r="BL19" s="359"/>
      <c r="BM19" s="359"/>
      <c r="BN19" s="359"/>
      <c r="BO19" s="359"/>
      <c r="BP19" s="359"/>
      <c r="BQ19" s="359"/>
      <c r="BR19" s="359"/>
      <c r="BS19" s="359"/>
      <c r="BT19" s="359"/>
      <c r="BU19" s="359"/>
      <c r="BV19" s="359"/>
      <c r="BW19" s="359"/>
      <c r="BX19" s="359"/>
      <c r="BY19" s="359"/>
      <c r="BZ19" s="359"/>
      <c r="CA19" s="359"/>
      <c r="CB19" s="359"/>
      <c r="CC19" s="359"/>
      <c r="CD19" s="359"/>
      <c r="CE19" s="359"/>
      <c r="CF19" s="359"/>
      <c r="CG19" s="359"/>
      <c r="CH19" s="359"/>
      <c r="CI19" s="359"/>
      <c r="CJ19" s="359"/>
      <c r="CK19" s="359"/>
      <c r="CL19" s="359"/>
      <c r="CM19" s="359"/>
      <c r="CN19" s="359"/>
      <c r="CO19" s="359"/>
      <c r="CP19" s="359"/>
      <c r="CQ19" s="359"/>
      <c r="CR19" s="359"/>
      <c r="CS19" s="359"/>
      <c r="CT19" s="359"/>
      <c r="CU19" s="359"/>
      <c r="CV19" s="359"/>
      <c r="CW19" s="359" t="s">
        <v>75</v>
      </c>
      <c r="CX19" s="359"/>
      <c r="CY19" s="359"/>
      <c r="CZ19" s="359"/>
      <c r="DA19" s="359"/>
      <c r="DB19" s="359"/>
      <c r="DC19" s="359"/>
      <c r="DD19" s="359"/>
      <c r="DE19" s="359"/>
      <c r="DF19" s="359"/>
      <c r="DG19" s="359"/>
      <c r="DH19" s="359"/>
      <c r="DI19" s="359"/>
      <c r="DJ19" s="359"/>
      <c r="DK19" s="359"/>
      <c r="DL19" s="359"/>
      <c r="DM19" s="359"/>
      <c r="DN19" s="359"/>
      <c r="DO19" s="359"/>
      <c r="DP19" s="359"/>
      <c r="DQ19" s="359"/>
      <c r="DR19" s="359"/>
      <c r="DS19" s="359"/>
      <c r="DT19" s="359"/>
      <c r="DU19" s="359"/>
      <c r="DV19" s="359"/>
      <c r="DW19" s="359"/>
      <c r="DX19" s="359"/>
      <c r="DY19" s="359"/>
      <c r="DZ19" s="359"/>
      <c r="EA19" s="359" t="s">
        <v>83</v>
      </c>
      <c r="EB19" s="359"/>
      <c r="EC19" s="359"/>
      <c r="ED19" s="359"/>
      <c r="EE19" s="359"/>
      <c r="EF19" s="359"/>
      <c r="EG19" s="359"/>
      <c r="EH19" s="359"/>
      <c r="EI19" s="359"/>
      <c r="EJ19" s="359"/>
      <c r="EK19" s="360"/>
      <c r="EL19" s="76"/>
    </row>
    <row r="20" spans="1:142" s="9" customFormat="1" ht="12.75" x14ac:dyDescent="0.2">
      <c r="A20" s="361"/>
      <c r="B20" s="362"/>
      <c r="C20" s="362"/>
      <c r="D20" s="362"/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  <c r="AC20" s="362"/>
      <c r="AD20" s="362"/>
      <c r="AE20" s="362"/>
      <c r="AF20" s="362"/>
      <c r="AG20" s="362"/>
      <c r="AH20" s="362"/>
      <c r="AI20" s="362"/>
      <c r="AJ20" s="362"/>
      <c r="AK20" s="362"/>
      <c r="AL20" s="362"/>
      <c r="AM20" s="362"/>
      <c r="AN20" s="362"/>
      <c r="AO20" s="362"/>
      <c r="AP20" s="362"/>
      <c r="AQ20" s="362"/>
      <c r="AR20" s="362"/>
      <c r="AS20" s="362"/>
      <c r="AT20" s="362"/>
      <c r="AU20" s="362"/>
      <c r="AV20" s="362"/>
      <c r="AW20" s="362"/>
      <c r="AX20" s="362"/>
      <c r="AY20" s="362"/>
      <c r="AZ20" s="362"/>
      <c r="BA20" s="362"/>
      <c r="BB20" s="362"/>
      <c r="BC20" s="362"/>
      <c r="BD20" s="362"/>
      <c r="BE20" s="362"/>
      <c r="BF20" s="362"/>
      <c r="BG20" s="362"/>
      <c r="BH20" s="362"/>
      <c r="BI20" s="362"/>
      <c r="BJ20" s="362"/>
      <c r="BK20" s="362"/>
      <c r="BL20" s="362"/>
      <c r="BM20" s="362"/>
      <c r="BN20" s="362"/>
      <c r="BO20" s="362"/>
      <c r="BP20" s="362"/>
      <c r="BQ20" s="362"/>
      <c r="BR20" s="362"/>
      <c r="BS20" s="362"/>
      <c r="BT20" s="362"/>
      <c r="BU20" s="362"/>
      <c r="BV20" s="362"/>
      <c r="BW20" s="362"/>
      <c r="BX20" s="362"/>
      <c r="BY20" s="362"/>
      <c r="BZ20" s="362"/>
      <c r="CA20" s="362"/>
      <c r="CB20" s="362"/>
      <c r="CC20" s="362"/>
      <c r="CD20" s="362"/>
      <c r="CE20" s="362"/>
      <c r="CF20" s="362"/>
      <c r="CG20" s="362"/>
      <c r="CH20" s="362"/>
      <c r="CI20" s="362"/>
      <c r="CJ20" s="362"/>
      <c r="CK20" s="362"/>
      <c r="CL20" s="362"/>
      <c r="CM20" s="362"/>
      <c r="CN20" s="362"/>
      <c r="CO20" s="362"/>
      <c r="CP20" s="362"/>
      <c r="CQ20" s="362"/>
      <c r="CR20" s="362"/>
      <c r="CS20" s="362"/>
      <c r="CT20" s="362"/>
      <c r="CU20" s="362"/>
      <c r="CV20" s="362"/>
      <c r="CW20" s="362" t="s">
        <v>76</v>
      </c>
      <c r="CX20" s="362"/>
      <c r="CY20" s="362"/>
      <c r="CZ20" s="362"/>
      <c r="DA20" s="362"/>
      <c r="DB20" s="362"/>
      <c r="DC20" s="362"/>
      <c r="DD20" s="362"/>
      <c r="DE20" s="362"/>
      <c r="DF20" s="362"/>
      <c r="DG20" s="362"/>
      <c r="DH20" s="362"/>
      <c r="DI20" s="362"/>
      <c r="DJ20" s="362"/>
      <c r="DK20" s="362"/>
      <c r="DL20" s="362"/>
      <c r="DM20" s="362"/>
      <c r="DN20" s="362"/>
      <c r="DO20" s="362"/>
      <c r="DP20" s="362"/>
      <c r="DQ20" s="362"/>
      <c r="DR20" s="362"/>
      <c r="DS20" s="362"/>
      <c r="DT20" s="362"/>
      <c r="DU20" s="362"/>
      <c r="DV20" s="362"/>
      <c r="DW20" s="362"/>
      <c r="DX20" s="362"/>
      <c r="DY20" s="362"/>
      <c r="DZ20" s="362"/>
      <c r="EA20" s="362" t="s">
        <v>84</v>
      </c>
      <c r="EB20" s="362"/>
      <c r="EC20" s="362"/>
      <c r="ED20" s="362"/>
      <c r="EE20" s="362"/>
      <c r="EF20" s="362"/>
      <c r="EG20" s="362"/>
      <c r="EH20" s="362"/>
      <c r="EI20" s="362"/>
      <c r="EJ20" s="362"/>
      <c r="EK20" s="363"/>
      <c r="EL20" s="76"/>
    </row>
    <row r="21" spans="1:142" s="9" customFormat="1" ht="12.75" customHeight="1" thickBot="1" x14ac:dyDescent="0.25">
      <c r="A21" s="356">
        <v>1</v>
      </c>
      <c r="B21" s="357"/>
      <c r="C21" s="357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  <c r="AA21" s="357"/>
      <c r="AB21" s="362">
        <v>2</v>
      </c>
      <c r="AC21" s="362"/>
      <c r="AD21" s="362"/>
      <c r="AE21" s="362"/>
      <c r="AF21" s="362"/>
      <c r="AG21" s="362"/>
      <c r="AH21" s="362"/>
      <c r="AI21" s="362"/>
      <c r="AJ21" s="362"/>
      <c r="AK21" s="362">
        <v>3</v>
      </c>
      <c r="AL21" s="362"/>
      <c r="AM21" s="362"/>
      <c r="AN21" s="362"/>
      <c r="AO21" s="362"/>
      <c r="AP21" s="362"/>
      <c r="AQ21" s="362"/>
      <c r="AR21" s="362">
        <v>4</v>
      </c>
      <c r="AS21" s="362"/>
      <c r="AT21" s="362"/>
      <c r="AU21" s="362"/>
      <c r="AV21" s="362"/>
      <c r="AW21" s="362"/>
      <c r="AX21" s="362"/>
      <c r="AY21" s="362">
        <v>5</v>
      </c>
      <c r="AZ21" s="362"/>
      <c r="BA21" s="362"/>
      <c r="BB21" s="362"/>
      <c r="BC21" s="362"/>
      <c r="BD21" s="362"/>
      <c r="BE21" s="362"/>
      <c r="BF21" s="362"/>
      <c r="BG21" s="362"/>
      <c r="BH21" s="362"/>
      <c r="BI21" s="362"/>
      <c r="BJ21" s="359">
        <v>6</v>
      </c>
      <c r="BK21" s="359"/>
      <c r="BL21" s="359"/>
      <c r="BM21" s="359"/>
      <c r="BN21" s="359"/>
      <c r="BO21" s="359"/>
      <c r="BP21" s="359"/>
      <c r="BQ21" s="359">
        <v>7</v>
      </c>
      <c r="BR21" s="359"/>
      <c r="BS21" s="359"/>
      <c r="BT21" s="359"/>
      <c r="BU21" s="359"/>
      <c r="BV21" s="359"/>
      <c r="BW21" s="359"/>
      <c r="BX21" s="359"/>
      <c r="BY21" s="359"/>
      <c r="BZ21" s="359"/>
      <c r="CA21" s="359">
        <v>8</v>
      </c>
      <c r="CB21" s="359"/>
      <c r="CC21" s="359"/>
      <c r="CD21" s="359"/>
      <c r="CE21" s="359"/>
      <c r="CF21" s="359"/>
      <c r="CG21" s="359"/>
      <c r="CH21" s="359"/>
      <c r="CI21" s="359"/>
      <c r="CJ21" s="359"/>
      <c r="CK21" s="359">
        <v>9</v>
      </c>
      <c r="CL21" s="359"/>
      <c r="CM21" s="359"/>
      <c r="CN21" s="359"/>
      <c r="CO21" s="359"/>
      <c r="CP21" s="359"/>
      <c r="CQ21" s="359"/>
      <c r="CR21" s="359"/>
      <c r="CS21" s="359"/>
      <c r="CT21" s="359"/>
      <c r="CU21" s="359"/>
      <c r="CV21" s="359"/>
      <c r="CW21" s="359">
        <v>10</v>
      </c>
      <c r="CX21" s="359"/>
      <c r="CY21" s="359"/>
      <c r="CZ21" s="359"/>
      <c r="DA21" s="359"/>
      <c r="DB21" s="359"/>
      <c r="DC21" s="359"/>
      <c r="DD21" s="359"/>
      <c r="DE21" s="359"/>
      <c r="DF21" s="359"/>
      <c r="DG21" s="359">
        <v>11</v>
      </c>
      <c r="DH21" s="359"/>
      <c r="DI21" s="359"/>
      <c r="DJ21" s="359"/>
      <c r="DK21" s="359"/>
      <c r="DL21" s="359"/>
      <c r="DM21" s="359"/>
      <c r="DN21" s="359"/>
      <c r="DO21" s="359"/>
      <c r="DP21" s="359"/>
      <c r="DQ21" s="359">
        <v>12</v>
      </c>
      <c r="DR21" s="359"/>
      <c r="DS21" s="359"/>
      <c r="DT21" s="359"/>
      <c r="DU21" s="359"/>
      <c r="DV21" s="359"/>
      <c r="DW21" s="359"/>
      <c r="DX21" s="359"/>
      <c r="DY21" s="359"/>
      <c r="DZ21" s="359"/>
      <c r="EA21" s="549">
        <v>13</v>
      </c>
      <c r="EB21" s="549"/>
      <c r="EC21" s="549"/>
      <c r="ED21" s="549"/>
      <c r="EE21" s="549"/>
      <c r="EF21" s="549"/>
      <c r="EG21" s="549"/>
      <c r="EH21" s="549"/>
      <c r="EI21" s="549"/>
      <c r="EJ21" s="549"/>
      <c r="EK21" s="550"/>
      <c r="EL21" s="76"/>
    </row>
    <row r="22" spans="1:142" s="9" customFormat="1" ht="12.75" x14ac:dyDescent="0.2">
      <c r="A22" s="530"/>
      <c r="B22" s="531"/>
      <c r="C22" s="531"/>
      <c r="D22" s="531"/>
      <c r="E22" s="531"/>
      <c r="F22" s="531"/>
      <c r="G22" s="531"/>
      <c r="H22" s="531"/>
      <c r="I22" s="531"/>
      <c r="J22" s="531"/>
      <c r="K22" s="531"/>
      <c r="L22" s="531"/>
      <c r="M22" s="531"/>
      <c r="N22" s="531"/>
      <c r="O22" s="531"/>
      <c r="P22" s="531"/>
      <c r="Q22" s="531"/>
      <c r="R22" s="531"/>
      <c r="S22" s="531"/>
      <c r="T22" s="531"/>
      <c r="U22" s="531"/>
      <c r="V22" s="531"/>
      <c r="W22" s="531"/>
      <c r="X22" s="531"/>
      <c r="Y22" s="531"/>
      <c r="Z22" s="531"/>
      <c r="AA22" s="531"/>
      <c r="AB22" s="534"/>
      <c r="AC22" s="534"/>
      <c r="AD22" s="534"/>
      <c r="AE22" s="534"/>
      <c r="AF22" s="534"/>
      <c r="AG22" s="534"/>
      <c r="AH22" s="534"/>
      <c r="AI22" s="534"/>
      <c r="AJ22" s="534"/>
      <c r="AK22" s="534"/>
      <c r="AL22" s="534"/>
      <c r="AM22" s="534"/>
      <c r="AN22" s="534"/>
      <c r="AO22" s="534"/>
      <c r="AP22" s="534"/>
      <c r="AQ22" s="534"/>
      <c r="AR22" s="534"/>
      <c r="AS22" s="534"/>
      <c r="AT22" s="534"/>
      <c r="AU22" s="534"/>
      <c r="AV22" s="534"/>
      <c r="AW22" s="534"/>
      <c r="AX22" s="534"/>
      <c r="AY22" s="531"/>
      <c r="AZ22" s="531"/>
      <c r="BA22" s="531"/>
      <c r="BB22" s="531"/>
      <c r="BC22" s="531"/>
      <c r="BD22" s="531"/>
      <c r="BE22" s="531"/>
      <c r="BF22" s="531"/>
      <c r="BG22" s="531"/>
      <c r="BH22" s="531"/>
      <c r="BI22" s="545"/>
      <c r="BJ22" s="349" t="s">
        <v>40</v>
      </c>
      <c r="BK22" s="350"/>
      <c r="BL22" s="350"/>
      <c r="BM22" s="350"/>
      <c r="BN22" s="350"/>
      <c r="BO22" s="350"/>
      <c r="BP22" s="350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  <c r="CB22" s="528"/>
      <c r="CC22" s="528"/>
      <c r="CD22" s="528"/>
      <c r="CE22" s="528"/>
      <c r="CF22" s="528"/>
      <c r="CG22" s="528"/>
      <c r="CH22" s="528"/>
      <c r="CI22" s="528"/>
      <c r="CJ22" s="528"/>
      <c r="CK22" s="536"/>
      <c r="CL22" s="536"/>
      <c r="CM22" s="536"/>
      <c r="CN22" s="536"/>
      <c r="CO22" s="536"/>
      <c r="CP22" s="536"/>
      <c r="CQ22" s="536"/>
      <c r="CR22" s="536"/>
      <c r="CS22" s="536"/>
      <c r="CT22" s="536"/>
      <c r="CU22" s="536"/>
      <c r="CV22" s="536"/>
      <c r="CW22" s="528"/>
      <c r="CX22" s="528"/>
      <c r="CY22" s="528"/>
      <c r="CZ22" s="528"/>
      <c r="DA22" s="528"/>
      <c r="DB22" s="528"/>
      <c r="DC22" s="528"/>
      <c r="DD22" s="528"/>
      <c r="DE22" s="528"/>
      <c r="DF22" s="528"/>
      <c r="DG22" s="528"/>
      <c r="DH22" s="528"/>
      <c r="DI22" s="528"/>
      <c r="DJ22" s="528"/>
      <c r="DK22" s="528"/>
      <c r="DL22" s="528"/>
      <c r="DM22" s="528"/>
      <c r="DN22" s="528"/>
      <c r="DO22" s="528"/>
      <c r="DP22" s="528"/>
      <c r="DQ22" s="528"/>
      <c r="DR22" s="528"/>
      <c r="DS22" s="528"/>
      <c r="DT22" s="528"/>
      <c r="DU22" s="528"/>
      <c r="DV22" s="528"/>
      <c r="DW22" s="528"/>
      <c r="DX22" s="528"/>
      <c r="DY22" s="528"/>
      <c r="DZ22" s="528"/>
      <c r="EA22" s="528"/>
      <c r="EB22" s="528"/>
      <c r="EC22" s="528"/>
      <c r="ED22" s="528"/>
      <c r="EE22" s="528"/>
      <c r="EF22" s="528"/>
      <c r="EG22" s="528"/>
      <c r="EH22" s="528"/>
      <c r="EI22" s="528"/>
      <c r="EJ22" s="528"/>
      <c r="EK22" s="529"/>
    </row>
    <row r="23" spans="1:142" s="9" customFormat="1" ht="12.75" x14ac:dyDescent="0.2">
      <c r="A23" s="530"/>
      <c r="B23" s="531"/>
      <c r="C23" s="531"/>
      <c r="D23" s="531"/>
      <c r="E23" s="531"/>
      <c r="F23" s="531"/>
      <c r="G23" s="531"/>
      <c r="H23" s="531"/>
      <c r="I23" s="531"/>
      <c r="J23" s="531"/>
      <c r="K23" s="531"/>
      <c r="L23" s="531"/>
      <c r="M23" s="531"/>
      <c r="N23" s="531"/>
      <c r="O23" s="531"/>
      <c r="P23" s="531"/>
      <c r="Q23" s="531"/>
      <c r="R23" s="531"/>
      <c r="S23" s="531"/>
      <c r="T23" s="531"/>
      <c r="U23" s="531"/>
      <c r="V23" s="531"/>
      <c r="W23" s="531"/>
      <c r="X23" s="531"/>
      <c r="Y23" s="531"/>
      <c r="Z23" s="531"/>
      <c r="AA23" s="531"/>
      <c r="AB23" s="534"/>
      <c r="AC23" s="534"/>
      <c r="AD23" s="534"/>
      <c r="AE23" s="534"/>
      <c r="AF23" s="534"/>
      <c r="AG23" s="534"/>
      <c r="AH23" s="534"/>
      <c r="AI23" s="534"/>
      <c r="AJ23" s="534"/>
      <c r="AK23" s="534"/>
      <c r="AL23" s="534"/>
      <c r="AM23" s="534"/>
      <c r="AN23" s="534"/>
      <c r="AO23" s="534"/>
      <c r="AP23" s="534"/>
      <c r="AQ23" s="534"/>
      <c r="AR23" s="534"/>
      <c r="AS23" s="534"/>
      <c r="AT23" s="534"/>
      <c r="AU23" s="534"/>
      <c r="AV23" s="534"/>
      <c r="AW23" s="534"/>
      <c r="AX23" s="534"/>
      <c r="AY23" s="531"/>
      <c r="AZ23" s="531"/>
      <c r="BA23" s="531"/>
      <c r="BB23" s="531"/>
      <c r="BC23" s="531"/>
      <c r="BD23" s="531"/>
      <c r="BE23" s="531"/>
      <c r="BF23" s="531"/>
      <c r="BG23" s="531"/>
      <c r="BH23" s="531"/>
      <c r="BI23" s="545"/>
      <c r="BJ23" s="305" t="s">
        <v>41</v>
      </c>
      <c r="BK23" s="306"/>
      <c r="BL23" s="306"/>
      <c r="BM23" s="306"/>
      <c r="BN23" s="306"/>
      <c r="BO23" s="306"/>
      <c r="BP23" s="306"/>
      <c r="BQ23" s="532"/>
      <c r="BR23" s="532"/>
      <c r="BS23" s="532"/>
      <c r="BT23" s="532"/>
      <c r="BU23" s="532"/>
      <c r="BV23" s="532"/>
      <c r="BW23" s="532"/>
      <c r="BX23" s="532"/>
      <c r="BY23" s="532"/>
      <c r="BZ23" s="532"/>
      <c r="CA23" s="532"/>
      <c r="CB23" s="532"/>
      <c r="CC23" s="532"/>
      <c r="CD23" s="532"/>
      <c r="CE23" s="532"/>
      <c r="CF23" s="532"/>
      <c r="CG23" s="532"/>
      <c r="CH23" s="532"/>
      <c r="CI23" s="532"/>
      <c r="CJ23" s="532"/>
      <c r="CK23" s="531"/>
      <c r="CL23" s="531"/>
      <c r="CM23" s="531"/>
      <c r="CN23" s="531"/>
      <c r="CO23" s="531"/>
      <c r="CP23" s="531"/>
      <c r="CQ23" s="531"/>
      <c r="CR23" s="531"/>
      <c r="CS23" s="531"/>
      <c r="CT23" s="531"/>
      <c r="CU23" s="531"/>
      <c r="CV23" s="531"/>
      <c r="CW23" s="532"/>
      <c r="CX23" s="532"/>
      <c r="CY23" s="532"/>
      <c r="CZ23" s="532"/>
      <c r="DA23" s="532"/>
      <c r="DB23" s="532"/>
      <c r="DC23" s="532"/>
      <c r="DD23" s="532"/>
      <c r="DE23" s="532"/>
      <c r="DF23" s="532"/>
      <c r="DG23" s="532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2"/>
      <c r="DS23" s="532"/>
      <c r="DT23" s="532"/>
      <c r="DU23" s="532"/>
      <c r="DV23" s="532"/>
      <c r="DW23" s="532"/>
      <c r="DX23" s="532"/>
      <c r="DY23" s="532"/>
      <c r="DZ23" s="532"/>
      <c r="EA23" s="532"/>
      <c r="EB23" s="532"/>
      <c r="EC23" s="532"/>
      <c r="ED23" s="532"/>
      <c r="EE23" s="532"/>
      <c r="EF23" s="532"/>
      <c r="EG23" s="532"/>
      <c r="EH23" s="532"/>
      <c r="EI23" s="532"/>
      <c r="EJ23" s="532"/>
      <c r="EK23" s="533"/>
    </row>
    <row r="24" spans="1:142" s="9" customFormat="1" ht="12.75" x14ac:dyDescent="0.2">
      <c r="A24" s="530"/>
      <c r="B24" s="531"/>
      <c r="C24" s="531"/>
      <c r="D24" s="531"/>
      <c r="E24" s="531"/>
      <c r="F24" s="531"/>
      <c r="G24" s="531"/>
      <c r="H24" s="531"/>
      <c r="I24" s="531"/>
      <c r="J24" s="531"/>
      <c r="K24" s="531"/>
      <c r="L24" s="531"/>
      <c r="M24" s="531"/>
      <c r="N24" s="531"/>
      <c r="O24" s="531"/>
      <c r="P24" s="531"/>
      <c r="Q24" s="531"/>
      <c r="R24" s="531"/>
      <c r="S24" s="531"/>
      <c r="T24" s="531"/>
      <c r="U24" s="531"/>
      <c r="V24" s="531"/>
      <c r="W24" s="531"/>
      <c r="X24" s="531"/>
      <c r="Y24" s="531"/>
      <c r="Z24" s="531"/>
      <c r="AA24" s="531"/>
      <c r="AB24" s="534"/>
      <c r="AC24" s="534"/>
      <c r="AD24" s="534"/>
      <c r="AE24" s="534"/>
      <c r="AF24" s="534"/>
      <c r="AG24" s="534"/>
      <c r="AH24" s="534"/>
      <c r="AI24" s="534"/>
      <c r="AJ24" s="534"/>
      <c r="AK24" s="534"/>
      <c r="AL24" s="534"/>
      <c r="AM24" s="534"/>
      <c r="AN24" s="534"/>
      <c r="AO24" s="534"/>
      <c r="AP24" s="534"/>
      <c r="AQ24" s="534"/>
      <c r="AR24" s="534"/>
      <c r="AS24" s="534"/>
      <c r="AT24" s="534"/>
      <c r="AU24" s="534"/>
      <c r="AV24" s="534"/>
      <c r="AW24" s="534"/>
      <c r="AX24" s="534"/>
      <c r="AY24" s="531"/>
      <c r="AZ24" s="531"/>
      <c r="BA24" s="531"/>
      <c r="BB24" s="531"/>
      <c r="BC24" s="531"/>
      <c r="BD24" s="531"/>
      <c r="BE24" s="531"/>
      <c r="BF24" s="531"/>
      <c r="BG24" s="531"/>
      <c r="BH24" s="531"/>
      <c r="BI24" s="545"/>
      <c r="BJ24" s="546"/>
      <c r="BK24" s="547"/>
      <c r="BL24" s="547"/>
      <c r="BM24" s="547"/>
      <c r="BN24" s="547"/>
      <c r="BO24" s="547"/>
      <c r="BP24" s="548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1"/>
      <c r="CL24" s="531"/>
      <c r="CM24" s="531"/>
      <c r="CN24" s="531"/>
      <c r="CO24" s="531"/>
      <c r="CP24" s="531"/>
      <c r="CQ24" s="531"/>
      <c r="CR24" s="531"/>
      <c r="CS24" s="531"/>
      <c r="CT24" s="531"/>
      <c r="CU24" s="531"/>
      <c r="CV24" s="531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3"/>
    </row>
    <row r="25" spans="1:142" s="9" customFormat="1" ht="13.5" thickBot="1" x14ac:dyDescent="0.25">
      <c r="A25" s="542"/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543"/>
      <c r="AB25" s="544"/>
      <c r="AC25" s="544"/>
      <c r="AD25" s="544"/>
      <c r="AE25" s="544"/>
      <c r="AF25" s="544"/>
      <c r="AG25" s="544"/>
      <c r="AH25" s="544"/>
      <c r="AI25" s="544"/>
      <c r="AJ25" s="544"/>
      <c r="AK25" s="544"/>
      <c r="AL25" s="544"/>
      <c r="AM25" s="544"/>
      <c r="AN25" s="544"/>
      <c r="AO25" s="544"/>
      <c r="AP25" s="544"/>
      <c r="AQ25" s="544"/>
      <c r="AR25" s="544"/>
      <c r="AS25" s="544"/>
      <c r="AT25" s="544"/>
      <c r="AU25" s="544"/>
      <c r="AV25" s="544"/>
      <c r="AW25" s="544"/>
      <c r="AX25" s="544"/>
      <c r="AY25" s="302" t="s">
        <v>38</v>
      </c>
      <c r="AZ25" s="302"/>
      <c r="BA25" s="302"/>
      <c r="BB25" s="302"/>
      <c r="BC25" s="302"/>
      <c r="BD25" s="302"/>
      <c r="BE25" s="302"/>
      <c r="BF25" s="302"/>
      <c r="BG25" s="302"/>
      <c r="BH25" s="302"/>
      <c r="BI25" s="302"/>
      <c r="BJ25" s="322" t="s">
        <v>42</v>
      </c>
      <c r="BK25" s="323"/>
      <c r="BL25" s="323"/>
      <c r="BM25" s="323"/>
      <c r="BN25" s="323"/>
      <c r="BO25" s="323"/>
      <c r="BP25" s="323"/>
      <c r="BQ25" s="538"/>
      <c r="BR25" s="538"/>
      <c r="BS25" s="538"/>
      <c r="BT25" s="538"/>
      <c r="BU25" s="538"/>
      <c r="BV25" s="538"/>
      <c r="BW25" s="538"/>
      <c r="BX25" s="538"/>
      <c r="BY25" s="538"/>
      <c r="BZ25" s="538"/>
      <c r="CA25" s="527" t="s">
        <v>39</v>
      </c>
      <c r="CB25" s="527"/>
      <c r="CC25" s="527"/>
      <c r="CD25" s="527"/>
      <c r="CE25" s="527"/>
      <c r="CF25" s="527"/>
      <c r="CG25" s="527"/>
      <c r="CH25" s="527"/>
      <c r="CI25" s="527"/>
      <c r="CJ25" s="527"/>
      <c r="CK25" s="527" t="s">
        <v>39</v>
      </c>
      <c r="CL25" s="527"/>
      <c r="CM25" s="527"/>
      <c r="CN25" s="527"/>
      <c r="CO25" s="527"/>
      <c r="CP25" s="527"/>
      <c r="CQ25" s="527"/>
      <c r="CR25" s="527"/>
      <c r="CS25" s="527"/>
      <c r="CT25" s="527"/>
      <c r="CU25" s="527"/>
      <c r="CV25" s="527"/>
      <c r="CW25" s="538"/>
      <c r="CX25" s="538"/>
      <c r="CY25" s="538"/>
      <c r="CZ25" s="538"/>
      <c r="DA25" s="538"/>
      <c r="DB25" s="538"/>
      <c r="DC25" s="538"/>
      <c r="DD25" s="538"/>
      <c r="DE25" s="538"/>
      <c r="DF25" s="538"/>
      <c r="DG25" s="538"/>
      <c r="DH25" s="538"/>
      <c r="DI25" s="538"/>
      <c r="DJ25" s="538"/>
      <c r="DK25" s="538"/>
      <c r="DL25" s="538"/>
      <c r="DM25" s="538"/>
      <c r="DN25" s="538"/>
      <c r="DO25" s="538"/>
      <c r="DP25" s="538"/>
      <c r="DQ25" s="538"/>
      <c r="DR25" s="538"/>
      <c r="DS25" s="538"/>
      <c r="DT25" s="538"/>
      <c r="DU25" s="538"/>
      <c r="DV25" s="538"/>
      <c r="DW25" s="538"/>
      <c r="DX25" s="538"/>
      <c r="DY25" s="538"/>
      <c r="DZ25" s="538"/>
      <c r="EA25" s="538"/>
      <c r="EB25" s="538"/>
      <c r="EC25" s="538"/>
      <c r="ED25" s="538"/>
      <c r="EE25" s="538"/>
      <c r="EF25" s="538"/>
      <c r="EG25" s="538"/>
      <c r="EH25" s="538"/>
      <c r="EI25" s="538"/>
      <c r="EJ25" s="538"/>
      <c r="EK25" s="539"/>
    </row>
    <row r="27" spans="1:142" s="9" customFormat="1" ht="12.75" x14ac:dyDescent="0.2">
      <c r="A27" s="7" t="s">
        <v>45</v>
      </c>
    </row>
    <row r="28" spans="1:142" s="9" customFormat="1" ht="12.75" x14ac:dyDescent="0.2">
      <c r="A28" s="7" t="s">
        <v>86</v>
      </c>
    </row>
    <row r="29" spans="1:142" s="9" customFormat="1" ht="12.75" x14ac:dyDescent="0.2">
      <c r="A29" s="7" t="s">
        <v>85</v>
      </c>
      <c r="W29" s="288" t="str">
        <f>Лист1!$O$68</f>
        <v>директор</v>
      </c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  <c r="AW29" s="288"/>
      <c r="AX29" s="288"/>
      <c r="AY29" s="288"/>
      <c r="AZ29" s="288"/>
      <c r="BA29" s="288"/>
      <c r="BB29" s="288"/>
      <c r="BC29" s="288"/>
      <c r="BD29" s="288"/>
      <c r="BG29" s="288"/>
      <c r="BH29" s="288"/>
      <c r="BI29" s="288"/>
      <c r="BJ29" s="288"/>
      <c r="BK29" s="288"/>
      <c r="BL29" s="288"/>
      <c r="BM29" s="288"/>
      <c r="BN29" s="288"/>
      <c r="BO29" s="288"/>
      <c r="BP29" s="288"/>
      <c r="BQ29" s="288"/>
      <c r="BR29" s="288"/>
      <c r="BS29" s="288"/>
      <c r="BT29" s="288"/>
      <c r="BU29" s="288"/>
      <c r="BV29" s="288"/>
      <c r="BW29" s="288"/>
      <c r="BX29" s="288"/>
      <c r="BY29" s="288"/>
      <c r="BZ29" s="288"/>
      <c r="CA29" s="288"/>
      <c r="CB29" s="288"/>
      <c r="CC29" s="288"/>
      <c r="CD29" s="288"/>
      <c r="CE29" s="288"/>
      <c r="CF29" s="288"/>
      <c r="CG29" s="288"/>
      <c r="CH29" s="288"/>
      <c r="CI29" s="288"/>
      <c r="CJ29" s="288"/>
      <c r="CK29" s="288"/>
      <c r="CL29" s="288"/>
      <c r="CM29" s="288"/>
      <c r="CN29" s="288"/>
      <c r="CQ29" s="288" t="str">
        <f>Лист1!$BB$68</f>
        <v>И.Ю. Лодырев</v>
      </c>
      <c r="CR29" s="288"/>
      <c r="CS29" s="288"/>
      <c r="CT29" s="288"/>
      <c r="CU29" s="288"/>
      <c r="CV29" s="288"/>
      <c r="CW29" s="288"/>
      <c r="CX29" s="288"/>
      <c r="CY29" s="288"/>
      <c r="CZ29" s="288"/>
      <c r="DA29" s="288"/>
      <c r="DB29" s="288"/>
      <c r="DC29" s="288"/>
      <c r="DD29" s="288"/>
      <c r="DE29" s="288"/>
      <c r="DF29" s="288"/>
      <c r="DG29" s="288"/>
      <c r="DH29" s="288"/>
      <c r="DI29" s="288"/>
      <c r="DJ29" s="288"/>
      <c r="DK29" s="288"/>
      <c r="DL29" s="288"/>
      <c r="DM29" s="288"/>
      <c r="DN29" s="288"/>
      <c r="DO29" s="288"/>
      <c r="DP29" s="288"/>
      <c r="DQ29" s="288"/>
      <c r="DR29" s="288"/>
      <c r="DS29" s="288"/>
      <c r="DT29" s="288"/>
      <c r="DU29" s="288"/>
      <c r="DV29" s="288"/>
      <c r="DW29" s="288"/>
      <c r="DX29" s="288"/>
    </row>
    <row r="30" spans="1:142" s="10" customFormat="1" ht="10.5" x14ac:dyDescent="0.2">
      <c r="W30" s="287" t="s">
        <v>46</v>
      </c>
      <c r="X30" s="287"/>
      <c r="Y30" s="287"/>
      <c r="Z30" s="287"/>
      <c r="AA30" s="287"/>
      <c r="AB30" s="287"/>
      <c r="AC30" s="287"/>
      <c r="AD30" s="287"/>
      <c r="AE30" s="287"/>
      <c r="AF30" s="287"/>
      <c r="AG30" s="287"/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G30" s="287" t="s">
        <v>47</v>
      </c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/>
      <c r="CJ30" s="287"/>
      <c r="CK30" s="287"/>
      <c r="CL30" s="287"/>
      <c r="CM30" s="287"/>
      <c r="CN30" s="287"/>
      <c r="CQ30" s="287" t="s">
        <v>48</v>
      </c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  <c r="DX30" s="287"/>
    </row>
    <row r="31" spans="1:142" s="10" customFormat="1" ht="3" customHeight="1" x14ac:dyDescent="0.2"/>
    <row r="32" spans="1:142" s="9" customFormat="1" ht="12.75" x14ac:dyDescent="0.2">
      <c r="A32" s="7" t="s">
        <v>49</v>
      </c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  <c r="AW32" s="288"/>
      <c r="AX32" s="288"/>
      <c r="AY32" s="288"/>
      <c r="AZ32" s="288"/>
      <c r="BA32" s="288"/>
      <c r="BB32" s="288"/>
      <c r="BC32" s="288"/>
      <c r="BD32" s="288"/>
      <c r="BG32" s="288"/>
      <c r="BH32" s="288"/>
      <c r="BI32" s="288"/>
      <c r="BJ32" s="288"/>
      <c r="BK32" s="288"/>
      <c r="BL32" s="288"/>
      <c r="BM32" s="288"/>
      <c r="BN32" s="288"/>
      <c r="BO32" s="288"/>
      <c r="BP32" s="288"/>
      <c r="BQ32" s="288"/>
      <c r="BR32" s="288"/>
      <c r="BS32" s="288"/>
      <c r="BT32" s="288"/>
      <c r="BU32" s="288"/>
      <c r="BV32" s="288"/>
      <c r="BW32" s="288"/>
      <c r="BX32" s="288"/>
      <c r="BY32" s="288"/>
      <c r="BZ32" s="288"/>
      <c r="CA32" s="288"/>
      <c r="CB32" s="288"/>
      <c r="CC32" s="288"/>
      <c r="CD32" s="288"/>
      <c r="CE32" s="288"/>
      <c r="CF32" s="288"/>
      <c r="CG32" s="288"/>
      <c r="CH32" s="288"/>
      <c r="CI32" s="288"/>
      <c r="CJ32" s="288"/>
      <c r="CK32" s="288"/>
      <c r="CL32" s="288"/>
      <c r="CM32" s="288"/>
      <c r="CN32" s="288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</row>
    <row r="33" spans="1:128" s="10" customFormat="1" ht="10.5" x14ac:dyDescent="0.2">
      <c r="W33" s="287" t="s">
        <v>46</v>
      </c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G33" s="287" t="s">
        <v>87</v>
      </c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287"/>
      <c r="CE33" s="287"/>
      <c r="CF33" s="287"/>
      <c r="CG33" s="287"/>
      <c r="CH33" s="287"/>
      <c r="CI33" s="287"/>
      <c r="CJ33" s="287"/>
      <c r="CK33" s="287"/>
      <c r="CL33" s="287"/>
      <c r="CM33" s="287"/>
      <c r="CN33" s="287"/>
      <c r="CQ33" s="287" t="s">
        <v>169</v>
      </c>
      <c r="CR33" s="287"/>
      <c r="CS33" s="287"/>
      <c r="CT33" s="287"/>
      <c r="CU33" s="287"/>
      <c r="CV33" s="287"/>
      <c r="CW33" s="287"/>
      <c r="CX33" s="287"/>
      <c r="CY33" s="287"/>
      <c r="CZ33" s="287"/>
      <c r="DA33" s="287"/>
      <c r="DB33" s="287"/>
      <c r="DC33" s="287"/>
      <c r="DD33" s="287"/>
      <c r="DE33" s="287"/>
      <c r="DF33" s="287"/>
      <c r="DG33" s="287"/>
      <c r="DH33" s="287"/>
      <c r="DI33" s="287"/>
      <c r="DJ33" s="287"/>
      <c r="DK33" s="287"/>
      <c r="DL33" s="287"/>
      <c r="DM33" s="287"/>
      <c r="DN33" s="287"/>
      <c r="DO33" s="287"/>
      <c r="DP33" s="287"/>
      <c r="DQ33" s="287"/>
      <c r="DR33" s="287"/>
      <c r="DS33" s="287"/>
      <c r="DT33" s="287"/>
      <c r="DU33" s="287"/>
      <c r="DV33" s="287"/>
      <c r="DW33" s="287"/>
      <c r="DX33" s="287"/>
    </row>
    <row r="34" spans="1:128" s="10" customFormat="1" ht="3" customHeight="1" x14ac:dyDescent="0.2"/>
    <row r="35" spans="1:128" s="9" customFormat="1" ht="12.75" x14ac:dyDescent="0.2">
      <c r="A35" s="12" t="s">
        <v>51</v>
      </c>
      <c r="B35" s="540" t="str">
        <f>Лист1!$B$74</f>
        <v>20</v>
      </c>
      <c r="C35" s="540"/>
      <c r="D35" s="540"/>
      <c r="E35" s="7" t="s">
        <v>52</v>
      </c>
      <c r="G35" s="284" t="str">
        <f>Лист1!$G$74</f>
        <v>февраля</v>
      </c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5">
        <v>20</v>
      </c>
      <c r="S35" s="285"/>
      <c r="T35" s="285"/>
      <c r="U35" s="541" t="str">
        <f>Лист1!$U$74</f>
        <v>25</v>
      </c>
      <c r="V35" s="541"/>
      <c r="W35" s="541"/>
      <c r="X35" s="7" t="s">
        <v>10</v>
      </c>
    </row>
    <row r="36" spans="1:12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</row>
    <row r="37" spans="1:128" s="2" customFormat="1" ht="12" customHeight="1" x14ac:dyDescent="0.2">
      <c r="A37" s="17" t="s">
        <v>88</v>
      </c>
    </row>
    <row r="38" spans="1:128" s="2" customFormat="1" ht="12" customHeight="1" x14ac:dyDescent="0.2">
      <c r="A38" s="17" t="s">
        <v>89</v>
      </c>
    </row>
  </sheetData>
  <customSheetViews>
    <customSheetView guid="{5B44D67A-4A8A-4B75-BA10-E8F24D4649E0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78">
    <mergeCell ref="A1:EK1"/>
    <mergeCell ref="A2:EK2"/>
    <mergeCell ref="BM5:BW5"/>
    <mergeCell ref="BX5:BZ5"/>
    <mergeCell ref="CA5:CC5"/>
    <mergeCell ref="DW4:EK4"/>
    <mergeCell ref="Z11:DE11"/>
    <mergeCell ref="DW11:EK11"/>
    <mergeCell ref="DW12:EK12"/>
    <mergeCell ref="DW5:EK5"/>
    <mergeCell ref="DW6:EK6"/>
    <mergeCell ref="DW7:EK7"/>
    <mergeCell ref="Z8:DE8"/>
    <mergeCell ref="DW8:EK8"/>
    <mergeCell ref="DW9:EK10"/>
    <mergeCell ref="Z10:DE10"/>
    <mergeCell ref="A20:AA20"/>
    <mergeCell ref="W33:BD33"/>
    <mergeCell ref="BG33:CN33"/>
    <mergeCell ref="W29:BD29"/>
    <mergeCell ref="BG29:CN29"/>
    <mergeCell ref="CW25:DF25"/>
    <mergeCell ref="DG25:DP25"/>
    <mergeCell ref="DQ25:DZ25"/>
    <mergeCell ref="EA25:EK25"/>
    <mergeCell ref="AK24:AQ24"/>
    <mergeCell ref="AR24:AX24"/>
    <mergeCell ref="AY24:BI24"/>
    <mergeCell ref="BJ24:BP24"/>
    <mergeCell ref="CW23:DF23"/>
    <mergeCell ref="DG23:DP23"/>
    <mergeCell ref="DQ23:DZ23"/>
    <mergeCell ref="EA23:EK23"/>
    <mergeCell ref="CW21:DF21"/>
    <mergeCell ref="DG21:DP21"/>
    <mergeCell ref="DQ21:DZ21"/>
    <mergeCell ref="EA21:EK21"/>
    <mergeCell ref="A22:AA22"/>
    <mergeCell ref="AB22:AJ22"/>
    <mergeCell ref="AK22:AQ22"/>
    <mergeCell ref="CW15:DF15"/>
    <mergeCell ref="EA15:EK15"/>
    <mergeCell ref="A16:AA16"/>
    <mergeCell ref="AB16:AJ16"/>
    <mergeCell ref="AK16:AQ16"/>
    <mergeCell ref="AR16:AX16"/>
    <mergeCell ref="AY16:BI16"/>
    <mergeCell ref="BJ16:BP16"/>
    <mergeCell ref="EA14:EK14"/>
    <mergeCell ref="BJ15:BP15"/>
    <mergeCell ref="BQ15:BZ15"/>
    <mergeCell ref="CA15:CJ15"/>
    <mergeCell ref="CK15:CV15"/>
    <mergeCell ref="BJ14:BP14"/>
    <mergeCell ref="BQ14:BZ14"/>
    <mergeCell ref="CA14:CJ14"/>
    <mergeCell ref="CK14:CV14"/>
    <mergeCell ref="CW14:DF14"/>
    <mergeCell ref="DG14:DZ14"/>
    <mergeCell ref="EA16:EK16"/>
    <mergeCell ref="BQ16:BZ16"/>
    <mergeCell ref="CA16:CJ16"/>
    <mergeCell ref="CK16:CV16"/>
    <mergeCell ref="CW16:DF16"/>
    <mergeCell ref="AR18:AX18"/>
    <mergeCell ref="AY18:BI18"/>
    <mergeCell ref="BJ18:BP18"/>
    <mergeCell ref="A17:AA17"/>
    <mergeCell ref="AB17:AJ17"/>
    <mergeCell ref="AK17:AQ17"/>
    <mergeCell ref="AR17:AX17"/>
    <mergeCell ref="AY17:BI17"/>
    <mergeCell ref="BJ17:BP17"/>
    <mergeCell ref="EA17:EK17"/>
    <mergeCell ref="BQ17:BZ17"/>
    <mergeCell ref="CA17:CJ17"/>
    <mergeCell ref="CK17:CV17"/>
    <mergeCell ref="BQ21:BZ21"/>
    <mergeCell ref="CA21:CJ21"/>
    <mergeCell ref="CK21:CV21"/>
    <mergeCell ref="CA19:CJ19"/>
    <mergeCell ref="CK19:CV19"/>
    <mergeCell ref="CW19:DF19"/>
    <mergeCell ref="DG19:DP19"/>
    <mergeCell ref="DQ19:DZ19"/>
    <mergeCell ref="EA19:EK19"/>
    <mergeCell ref="EA18:EK18"/>
    <mergeCell ref="CA20:CJ20"/>
    <mergeCell ref="CK20:CV20"/>
    <mergeCell ref="CW20:DF20"/>
    <mergeCell ref="DG20:DP20"/>
    <mergeCell ref="DQ20:DZ20"/>
    <mergeCell ref="EA20:EK20"/>
    <mergeCell ref="EA22:EK22"/>
    <mergeCell ref="A23:AA23"/>
    <mergeCell ref="AB23:AJ23"/>
    <mergeCell ref="AK23:AQ23"/>
    <mergeCell ref="AR23:AX23"/>
    <mergeCell ref="AY23:BI23"/>
    <mergeCell ref="BJ23:BP23"/>
    <mergeCell ref="BQ23:BZ23"/>
    <mergeCell ref="CA23:CJ23"/>
    <mergeCell ref="CK23:CV23"/>
    <mergeCell ref="BQ22:BZ22"/>
    <mergeCell ref="CA22:CJ22"/>
    <mergeCell ref="CK22:CV22"/>
    <mergeCell ref="CW22:DF22"/>
    <mergeCell ref="DG22:DP22"/>
    <mergeCell ref="DQ22:DZ22"/>
    <mergeCell ref="AR22:AX22"/>
    <mergeCell ref="AY22:BI22"/>
    <mergeCell ref="BJ22:BP22"/>
    <mergeCell ref="EA24:EK24"/>
    <mergeCell ref="A25:AA25"/>
    <mergeCell ref="AB25:AJ25"/>
    <mergeCell ref="AK25:AQ25"/>
    <mergeCell ref="AR25:AX25"/>
    <mergeCell ref="AY25:BI25"/>
    <mergeCell ref="BJ25:BP25"/>
    <mergeCell ref="BQ25:BZ25"/>
    <mergeCell ref="CA25:CJ25"/>
    <mergeCell ref="CK25:CV25"/>
    <mergeCell ref="BQ24:BZ24"/>
    <mergeCell ref="CA24:CJ24"/>
    <mergeCell ref="CK24:CV24"/>
    <mergeCell ref="CW24:DF24"/>
    <mergeCell ref="DG24:DP24"/>
    <mergeCell ref="DQ24:DZ24"/>
    <mergeCell ref="A24:AA24"/>
    <mergeCell ref="AB24:AJ24"/>
    <mergeCell ref="DG15:DZ15"/>
    <mergeCell ref="A14:BI14"/>
    <mergeCell ref="A15:BI15"/>
    <mergeCell ref="A19:AA19"/>
    <mergeCell ref="AB19:AJ19"/>
    <mergeCell ref="AK19:AQ19"/>
    <mergeCell ref="AR19:AX19"/>
    <mergeCell ref="AY19:BI19"/>
    <mergeCell ref="BJ19:BP19"/>
    <mergeCell ref="BQ19:BZ19"/>
    <mergeCell ref="BQ18:BZ18"/>
    <mergeCell ref="CA18:CJ18"/>
    <mergeCell ref="CK18:CV18"/>
    <mergeCell ref="CW18:DF18"/>
    <mergeCell ref="DG18:DP18"/>
    <mergeCell ref="DQ18:DZ18"/>
    <mergeCell ref="CW17:DF17"/>
    <mergeCell ref="DG16:DP16"/>
    <mergeCell ref="DQ16:DZ16"/>
    <mergeCell ref="DG17:DP17"/>
    <mergeCell ref="DQ17:DZ17"/>
    <mergeCell ref="A18:AA18"/>
    <mergeCell ref="AB18:AJ18"/>
    <mergeCell ref="AK18:AQ18"/>
    <mergeCell ref="AB20:AJ20"/>
    <mergeCell ref="AK20:AQ20"/>
    <mergeCell ref="AR20:AX20"/>
    <mergeCell ref="AY20:BI20"/>
    <mergeCell ref="BJ20:BP20"/>
    <mergeCell ref="BQ20:BZ20"/>
    <mergeCell ref="CQ33:DX33"/>
    <mergeCell ref="B35:D35"/>
    <mergeCell ref="G35:Q35"/>
    <mergeCell ref="R35:T35"/>
    <mergeCell ref="U35:W35"/>
    <mergeCell ref="CQ29:DX29"/>
    <mergeCell ref="W30:BD30"/>
    <mergeCell ref="BG30:CN30"/>
    <mergeCell ref="CQ30:DX30"/>
    <mergeCell ref="W32:BD32"/>
    <mergeCell ref="BG32:CN32"/>
    <mergeCell ref="CQ32:DX32"/>
    <mergeCell ref="A21:AA21"/>
    <mergeCell ref="AB21:AJ21"/>
    <mergeCell ref="AK21:AQ21"/>
    <mergeCell ref="AR21:AX21"/>
    <mergeCell ref="AY21:BI21"/>
    <mergeCell ref="BJ21:BP21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L57"/>
  <sheetViews>
    <sheetView view="pageBreakPreview" topLeftCell="A22" zoomScale="115" zoomScaleNormal="100" zoomScaleSheetLayoutView="115" workbookViewId="0">
      <selection activeCell="A38" sqref="A38:DB41"/>
    </sheetView>
  </sheetViews>
  <sheetFormatPr defaultColWidth="1.42578125" defaultRowHeight="15.75" x14ac:dyDescent="0.25"/>
  <cols>
    <col min="1" max="112" width="1.42578125" style="1"/>
    <col min="113" max="113" width="2.42578125" style="1" customWidth="1"/>
    <col min="114" max="119" width="1.42578125" style="1"/>
    <col min="120" max="120" width="2.42578125" style="1" customWidth="1"/>
    <col min="121" max="16384" width="1.42578125" style="1"/>
  </cols>
  <sheetData>
    <row r="1" spans="1:142" x14ac:dyDescent="0.25">
      <c r="A1" s="249" t="s">
        <v>994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</row>
    <row r="2" spans="1:142" x14ac:dyDescent="0.25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</row>
    <row r="3" spans="1:142" s="62" customFormat="1" ht="13.5" thickBot="1" x14ac:dyDescent="0.25">
      <c r="DW3" s="254" t="s">
        <v>2</v>
      </c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</row>
    <row r="4" spans="1:142" s="62" customFormat="1" ht="12.75" x14ac:dyDescent="0.2">
      <c r="A4" s="63"/>
      <c r="BL4" s="59" t="s">
        <v>9</v>
      </c>
      <c r="BM4" s="288" t="str">
        <f>Лист1!$AP$16</f>
        <v>января</v>
      </c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5">
        <v>20</v>
      </c>
      <c r="BY4" s="285"/>
      <c r="BZ4" s="285"/>
      <c r="CA4" s="541" t="str">
        <f>Лист1!$BD$16</f>
        <v>25</v>
      </c>
      <c r="CB4" s="541"/>
      <c r="CC4" s="541"/>
      <c r="CD4" s="63" t="s">
        <v>10</v>
      </c>
      <c r="DU4" s="59" t="s">
        <v>3</v>
      </c>
      <c r="DW4" s="513" t="str">
        <f>Лист1!$CI$16</f>
        <v>20.02.2025</v>
      </c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5"/>
    </row>
    <row r="5" spans="1:142" s="62" customFormat="1" ht="12.75" x14ac:dyDescent="0.2">
      <c r="A5" s="63"/>
      <c r="DU5" s="59" t="s">
        <v>4</v>
      </c>
      <c r="DW5" s="499">
        <f>Лист1!$CI$17</f>
        <v>74301252</v>
      </c>
      <c r="DX5" s="500"/>
      <c r="DY5" s="500"/>
      <c r="DZ5" s="500"/>
      <c r="EA5" s="500"/>
      <c r="EB5" s="500"/>
      <c r="EC5" s="500"/>
      <c r="ED5" s="500"/>
      <c r="EE5" s="500"/>
      <c r="EF5" s="500"/>
      <c r="EG5" s="500"/>
      <c r="EH5" s="500"/>
      <c r="EI5" s="500"/>
      <c r="EJ5" s="500"/>
      <c r="EK5" s="501"/>
    </row>
    <row r="6" spans="1:142" s="62" customFormat="1" ht="12.75" x14ac:dyDescent="0.2">
      <c r="A6" s="63"/>
      <c r="DU6" s="59" t="s">
        <v>5</v>
      </c>
      <c r="DW6" s="499">
        <f>Лист1!$CI$19</f>
        <v>8602015898</v>
      </c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1"/>
    </row>
    <row r="7" spans="1:142" s="62" customFormat="1" ht="34.5" customHeight="1" x14ac:dyDescent="0.2">
      <c r="A7" s="63" t="s">
        <v>11</v>
      </c>
      <c r="Z7" s="373" t="str">
        <f>Лист1!P20</f>
        <v>МУНИЦИПАЛЬНОЕ АВТОНОМНОЕ ОБРАЗОВАТЕЛЬНОЕ УЧРЕЖДЕНИЕ ДОПОЛНИТЕЛЬНОГО ОБРАЗОВАНИЯ "ЦЕНТР ПЛАВАНИЯ "ДЕЛЬФИН"</v>
      </c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U7" s="59" t="s">
        <v>6</v>
      </c>
      <c r="DW7" s="499">
        <f>Лист1!$CI$20</f>
        <v>860201001</v>
      </c>
      <c r="DX7" s="500"/>
      <c r="DY7" s="500"/>
      <c r="DZ7" s="500"/>
      <c r="EA7" s="500"/>
      <c r="EB7" s="500"/>
      <c r="EC7" s="500"/>
      <c r="ED7" s="500"/>
      <c r="EE7" s="500"/>
      <c r="EF7" s="500"/>
      <c r="EG7" s="500"/>
      <c r="EH7" s="500"/>
      <c r="EI7" s="500"/>
      <c r="EJ7" s="500"/>
      <c r="EK7" s="501"/>
    </row>
    <row r="8" spans="1:142" s="62" customFormat="1" ht="12.75" x14ac:dyDescent="0.2">
      <c r="A8" s="63" t="s">
        <v>12</v>
      </c>
      <c r="DU8" s="59"/>
      <c r="DW8" s="499" t="str">
        <f>Лист1!CI22</f>
        <v>043</v>
      </c>
      <c r="DX8" s="500"/>
      <c r="DY8" s="500"/>
      <c r="DZ8" s="500"/>
      <c r="EA8" s="500"/>
      <c r="EB8" s="500"/>
      <c r="EC8" s="500"/>
      <c r="ED8" s="500"/>
      <c r="EE8" s="500"/>
      <c r="EF8" s="500"/>
      <c r="EG8" s="500"/>
      <c r="EH8" s="500"/>
      <c r="EI8" s="500"/>
      <c r="EJ8" s="500"/>
      <c r="EK8" s="501"/>
    </row>
    <row r="9" spans="1:142" s="62" customFormat="1" ht="12.75" x14ac:dyDescent="0.2">
      <c r="A9" s="63" t="s">
        <v>13</v>
      </c>
      <c r="Z9" s="288" t="str">
        <f>Лист1!$P$25</f>
        <v>Департамент образования Администрации города</v>
      </c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U9" s="59" t="s">
        <v>7</v>
      </c>
      <c r="DW9" s="499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1"/>
    </row>
    <row r="10" spans="1:142" s="62" customFormat="1" ht="12.75" x14ac:dyDescent="0.2">
      <c r="A10" s="63" t="s">
        <v>14</v>
      </c>
      <c r="Z10" s="288" t="str">
        <f>Лист1!$P$27</f>
        <v>город Сургут</v>
      </c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U10" s="59" t="s">
        <v>8</v>
      </c>
      <c r="DW10" s="499">
        <f>Лист1!$CI$26</f>
        <v>71876000001</v>
      </c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1"/>
    </row>
    <row r="11" spans="1:142" s="62" customFormat="1" ht="12.75" x14ac:dyDescent="0.2">
      <c r="A11" s="63" t="s">
        <v>15</v>
      </c>
      <c r="DU11" s="59"/>
      <c r="DW11" s="499"/>
      <c r="DX11" s="500"/>
      <c r="DY11" s="500"/>
      <c r="DZ11" s="500"/>
      <c r="EA11" s="500"/>
      <c r="EB11" s="500"/>
      <c r="EC11" s="500"/>
      <c r="ED11" s="500"/>
      <c r="EE11" s="500"/>
      <c r="EF11" s="500"/>
      <c r="EG11" s="500"/>
      <c r="EH11" s="500"/>
      <c r="EI11" s="500"/>
      <c r="EJ11" s="500"/>
      <c r="EK11" s="501"/>
    </row>
    <row r="12" spans="1:142" s="62" customFormat="1" ht="13.5" thickBot="1" x14ac:dyDescent="0.25">
      <c r="A12" s="63" t="s">
        <v>995</v>
      </c>
      <c r="DU12" s="59" t="s">
        <v>919</v>
      </c>
      <c r="DW12" s="260" t="s">
        <v>920</v>
      </c>
      <c r="DX12" s="261"/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261"/>
      <c r="EK12" s="262"/>
    </row>
    <row r="13" spans="1:142" s="62" customFormat="1" ht="12.75" x14ac:dyDescent="0.2">
      <c r="DU13" s="59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</row>
    <row r="14" spans="1:142" s="62" customFormat="1" ht="12.75" x14ac:dyDescent="0.2">
      <c r="DU14" s="59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</row>
    <row r="15" spans="1:142" s="62" customFormat="1" ht="12.75" x14ac:dyDescent="0.2">
      <c r="A15" s="365" t="s">
        <v>93</v>
      </c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7"/>
      <c r="AD15" s="347"/>
      <c r="AE15" s="347"/>
      <c r="AF15" s="347"/>
      <c r="AG15" s="347"/>
      <c r="AH15" s="347"/>
      <c r="AI15" s="347"/>
      <c r="AJ15" s="347"/>
      <c r="AK15" s="347"/>
      <c r="AL15" s="347"/>
      <c r="AM15" s="347" t="s">
        <v>18</v>
      </c>
      <c r="AN15" s="347"/>
      <c r="AO15" s="347"/>
      <c r="AP15" s="347"/>
      <c r="AQ15" s="347"/>
      <c r="AR15" s="347" t="s">
        <v>996</v>
      </c>
      <c r="AS15" s="347"/>
      <c r="AT15" s="347"/>
      <c r="AU15" s="347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 t="s">
        <v>998</v>
      </c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 t="s">
        <v>999</v>
      </c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8"/>
      <c r="EL15" s="76"/>
    </row>
    <row r="16" spans="1:142" s="62" customFormat="1" ht="12.75" x14ac:dyDescent="0.2">
      <c r="A16" s="364"/>
      <c r="B16" s="359"/>
      <c r="C16" s="359"/>
      <c r="D16" s="359"/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  <c r="AH16" s="359"/>
      <c r="AI16" s="359"/>
      <c r="AJ16" s="359"/>
      <c r="AK16" s="359"/>
      <c r="AL16" s="359"/>
      <c r="AM16" s="359" t="s">
        <v>21</v>
      </c>
      <c r="AN16" s="359"/>
      <c r="AO16" s="359"/>
      <c r="AP16" s="359"/>
      <c r="AQ16" s="359"/>
      <c r="AR16" s="359" t="s">
        <v>997</v>
      </c>
      <c r="AS16" s="359"/>
      <c r="AT16" s="359"/>
      <c r="AU16" s="359"/>
      <c r="AV16" s="359"/>
      <c r="AW16" s="359"/>
      <c r="AX16" s="359"/>
      <c r="AY16" s="359"/>
      <c r="AZ16" s="359"/>
      <c r="BA16" s="359"/>
      <c r="BB16" s="359"/>
      <c r="BC16" s="359"/>
      <c r="BD16" s="359"/>
      <c r="BE16" s="359"/>
      <c r="BF16" s="359" t="s">
        <v>238</v>
      </c>
      <c r="BG16" s="359"/>
      <c r="BH16" s="359"/>
      <c r="BI16" s="359"/>
      <c r="BJ16" s="359"/>
      <c r="BK16" s="359"/>
      <c r="BL16" s="359"/>
      <c r="BM16" s="359"/>
      <c r="BN16" s="359"/>
      <c r="BO16" s="359"/>
      <c r="BP16" s="359"/>
      <c r="BQ16" s="359"/>
      <c r="BR16" s="359"/>
      <c r="BS16" s="359"/>
      <c r="BT16" s="359"/>
      <c r="BU16" s="359"/>
      <c r="BV16" s="359"/>
      <c r="BW16" s="359"/>
      <c r="BX16" s="359"/>
      <c r="BY16" s="359"/>
      <c r="BZ16" s="359"/>
      <c r="CA16" s="359"/>
      <c r="CB16" s="359"/>
      <c r="CC16" s="359"/>
      <c r="CD16" s="359"/>
      <c r="CE16" s="359"/>
      <c r="CF16" s="359"/>
      <c r="CG16" s="359"/>
      <c r="CH16" s="359"/>
      <c r="CI16" s="359"/>
      <c r="CJ16" s="359"/>
      <c r="CK16" s="359"/>
      <c r="CL16" s="359"/>
      <c r="CM16" s="359"/>
      <c r="CN16" s="359"/>
      <c r="CO16" s="359"/>
      <c r="CP16" s="359"/>
      <c r="CQ16" s="359"/>
      <c r="CR16" s="359"/>
      <c r="CS16" s="359"/>
      <c r="CT16" s="359"/>
      <c r="CU16" s="359"/>
      <c r="CV16" s="359"/>
      <c r="CW16" s="359"/>
      <c r="CX16" s="359"/>
      <c r="CY16" s="359"/>
      <c r="CZ16" s="359"/>
      <c r="DA16" s="359"/>
      <c r="DB16" s="359"/>
      <c r="DC16" s="359"/>
      <c r="DD16" s="359"/>
      <c r="DE16" s="359"/>
      <c r="DF16" s="359"/>
      <c r="DG16" s="359"/>
      <c r="DH16" s="359"/>
      <c r="DI16" s="359"/>
      <c r="DJ16" s="359"/>
      <c r="DK16" s="359"/>
      <c r="DL16" s="359"/>
      <c r="DM16" s="359"/>
      <c r="DN16" s="359"/>
      <c r="DO16" s="359"/>
      <c r="DP16" s="359"/>
      <c r="DQ16" s="359"/>
      <c r="DR16" s="359"/>
      <c r="DS16" s="359"/>
      <c r="DT16" s="359"/>
      <c r="DU16" s="359"/>
      <c r="DV16" s="359"/>
      <c r="DW16" s="359"/>
      <c r="DX16" s="359"/>
      <c r="DY16" s="359"/>
      <c r="DZ16" s="359"/>
      <c r="EA16" s="359"/>
      <c r="EB16" s="359"/>
      <c r="EC16" s="359"/>
      <c r="ED16" s="359"/>
      <c r="EE16" s="359"/>
      <c r="EF16" s="359"/>
      <c r="EG16" s="359"/>
      <c r="EH16" s="359"/>
      <c r="EI16" s="359"/>
      <c r="EJ16" s="359"/>
      <c r="EK16" s="360"/>
      <c r="EL16" s="76"/>
    </row>
    <row r="17" spans="1:142" s="62" customFormat="1" ht="12.75" x14ac:dyDescent="0.2">
      <c r="A17" s="364"/>
      <c r="B17" s="359"/>
      <c r="C17" s="359"/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9"/>
      <c r="Z17" s="359"/>
      <c r="AA17" s="359"/>
      <c r="AB17" s="359"/>
      <c r="AC17" s="359"/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62" t="s">
        <v>211</v>
      </c>
      <c r="AS17" s="362"/>
      <c r="AT17" s="362"/>
      <c r="AU17" s="362"/>
      <c r="AV17" s="362"/>
      <c r="AW17" s="362"/>
      <c r="AX17" s="362"/>
      <c r="AY17" s="362"/>
      <c r="AZ17" s="362"/>
      <c r="BA17" s="362"/>
      <c r="BB17" s="362"/>
      <c r="BC17" s="362"/>
      <c r="BD17" s="362"/>
      <c r="BE17" s="362"/>
      <c r="BF17" s="362"/>
      <c r="BG17" s="362"/>
      <c r="BH17" s="362"/>
      <c r="BI17" s="362"/>
      <c r="BJ17" s="362"/>
      <c r="BK17" s="362"/>
      <c r="BL17" s="362"/>
      <c r="BM17" s="362"/>
      <c r="BN17" s="362"/>
      <c r="BO17" s="362"/>
      <c r="BP17" s="362"/>
      <c r="BQ17" s="362"/>
      <c r="BR17" s="362"/>
      <c r="BS17" s="362"/>
      <c r="BT17" s="362"/>
      <c r="BU17" s="362"/>
      <c r="BV17" s="362"/>
      <c r="BW17" s="362"/>
      <c r="BX17" s="362"/>
      <c r="BY17" s="362"/>
      <c r="BZ17" s="362"/>
      <c r="CA17" s="362"/>
      <c r="CB17" s="362"/>
      <c r="CC17" s="362"/>
      <c r="CD17" s="362"/>
      <c r="CE17" s="362"/>
      <c r="CF17" s="362"/>
      <c r="CG17" s="362"/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2"/>
      <c r="CZ17" s="362"/>
      <c r="DA17" s="362"/>
      <c r="DB17" s="362"/>
      <c r="DC17" s="362"/>
      <c r="DD17" s="362"/>
      <c r="DE17" s="362"/>
      <c r="DF17" s="362"/>
      <c r="DG17" s="362"/>
      <c r="DH17" s="362"/>
      <c r="DI17" s="362"/>
      <c r="DJ17" s="362"/>
      <c r="DK17" s="362"/>
      <c r="DL17" s="362"/>
      <c r="DM17" s="362"/>
      <c r="DN17" s="362"/>
      <c r="DO17" s="362"/>
      <c r="DP17" s="362"/>
      <c r="DQ17" s="362"/>
      <c r="DR17" s="362"/>
      <c r="DS17" s="362"/>
      <c r="DT17" s="362"/>
      <c r="DU17" s="362"/>
      <c r="DV17" s="362"/>
      <c r="DW17" s="362"/>
      <c r="DX17" s="362"/>
      <c r="DY17" s="362"/>
      <c r="DZ17" s="362"/>
      <c r="EA17" s="362"/>
      <c r="EB17" s="362"/>
      <c r="EC17" s="362"/>
      <c r="ED17" s="362"/>
      <c r="EE17" s="362"/>
      <c r="EF17" s="362"/>
      <c r="EG17" s="362"/>
      <c r="EH17" s="362"/>
      <c r="EI17" s="362"/>
      <c r="EJ17" s="362"/>
      <c r="EK17" s="363"/>
      <c r="EL17" s="76"/>
    </row>
    <row r="18" spans="1:142" s="62" customFormat="1" ht="12.75" x14ac:dyDescent="0.2">
      <c r="A18" s="364"/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59"/>
      <c r="AC18" s="359"/>
      <c r="AD18" s="359"/>
      <c r="AE18" s="359"/>
      <c r="AF18" s="359"/>
      <c r="AG18" s="359"/>
      <c r="AH18" s="359"/>
      <c r="AI18" s="359"/>
      <c r="AJ18" s="359"/>
      <c r="AK18" s="359"/>
      <c r="AL18" s="359"/>
      <c r="AM18" s="359"/>
      <c r="AN18" s="359"/>
      <c r="AO18" s="359"/>
      <c r="AP18" s="359"/>
      <c r="AQ18" s="359"/>
      <c r="AR18" s="359" t="s">
        <v>28</v>
      </c>
      <c r="AS18" s="359"/>
      <c r="AT18" s="359"/>
      <c r="AU18" s="359"/>
      <c r="AV18" s="359"/>
      <c r="AW18" s="359"/>
      <c r="AX18" s="359"/>
      <c r="AY18" s="359" t="s">
        <v>1000</v>
      </c>
      <c r="AZ18" s="359"/>
      <c r="BA18" s="359"/>
      <c r="BB18" s="359"/>
      <c r="BC18" s="359"/>
      <c r="BD18" s="359"/>
      <c r="BE18" s="359"/>
      <c r="BF18" s="359" t="s">
        <v>28</v>
      </c>
      <c r="BG18" s="359"/>
      <c r="BH18" s="359"/>
      <c r="BI18" s="359"/>
      <c r="BJ18" s="359"/>
      <c r="BK18" s="359"/>
      <c r="BL18" s="359"/>
      <c r="BM18" s="511" t="s">
        <v>1006</v>
      </c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356"/>
      <c r="DC18" s="359" t="s">
        <v>28</v>
      </c>
      <c r="DD18" s="359"/>
      <c r="DE18" s="359"/>
      <c r="DF18" s="359"/>
      <c r="DG18" s="359"/>
      <c r="DH18" s="359"/>
      <c r="DI18" s="359"/>
      <c r="DJ18" s="511" t="s">
        <v>133</v>
      </c>
      <c r="DK18" s="291"/>
      <c r="DL18" s="291"/>
      <c r="DM18" s="291"/>
      <c r="DN18" s="291"/>
      <c r="DO18" s="291"/>
      <c r="DP18" s="291"/>
      <c r="DQ18" s="291"/>
      <c r="DR18" s="291"/>
      <c r="DS18" s="291"/>
      <c r="DT18" s="291"/>
      <c r="DU18" s="291"/>
      <c r="DV18" s="291"/>
      <c r="DW18" s="291"/>
      <c r="DX18" s="291"/>
      <c r="DY18" s="291"/>
      <c r="DZ18" s="291"/>
      <c r="EA18" s="291"/>
      <c r="EB18" s="291"/>
      <c r="EC18" s="291"/>
      <c r="ED18" s="291"/>
      <c r="EE18" s="291"/>
      <c r="EF18" s="291"/>
      <c r="EG18" s="291"/>
      <c r="EH18" s="291"/>
      <c r="EI18" s="291"/>
      <c r="EJ18" s="291"/>
      <c r="EK18" s="291"/>
      <c r="EL18" s="76"/>
    </row>
    <row r="19" spans="1:142" s="62" customFormat="1" ht="12.75" x14ac:dyDescent="0.2">
      <c r="A19" s="364"/>
      <c r="B19" s="359"/>
      <c r="C19" s="359"/>
      <c r="D19" s="359"/>
      <c r="E19" s="359"/>
      <c r="F19" s="359"/>
      <c r="G19" s="359"/>
      <c r="H19" s="359"/>
      <c r="I19" s="359"/>
      <c r="J19" s="359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9"/>
      <c r="Z19" s="359"/>
      <c r="AA19" s="359"/>
      <c r="AB19" s="359"/>
      <c r="AC19" s="359"/>
      <c r="AD19" s="359"/>
      <c r="AE19" s="359"/>
      <c r="AF19" s="359"/>
      <c r="AG19" s="359"/>
      <c r="AH19" s="359"/>
      <c r="AI19" s="359"/>
      <c r="AJ19" s="359"/>
      <c r="AK19" s="359"/>
      <c r="AL19" s="359"/>
      <c r="AM19" s="359"/>
      <c r="AN19" s="359"/>
      <c r="AO19" s="359"/>
      <c r="AP19" s="359"/>
      <c r="AQ19" s="359"/>
      <c r="AR19" s="359"/>
      <c r="AS19" s="359"/>
      <c r="AT19" s="359"/>
      <c r="AU19" s="359"/>
      <c r="AV19" s="359"/>
      <c r="AW19" s="359"/>
      <c r="AX19" s="359"/>
      <c r="AY19" s="359" t="s">
        <v>1001</v>
      </c>
      <c r="AZ19" s="359"/>
      <c r="BA19" s="359"/>
      <c r="BB19" s="359"/>
      <c r="BC19" s="359"/>
      <c r="BD19" s="359"/>
      <c r="BE19" s="359"/>
      <c r="BF19" s="359"/>
      <c r="BG19" s="359"/>
      <c r="BH19" s="359"/>
      <c r="BI19" s="359"/>
      <c r="BJ19" s="359"/>
      <c r="BK19" s="359"/>
      <c r="BL19" s="359"/>
      <c r="BM19" s="359" t="s">
        <v>1007</v>
      </c>
      <c r="BN19" s="359"/>
      <c r="BO19" s="359"/>
      <c r="BP19" s="359"/>
      <c r="BQ19" s="359"/>
      <c r="BR19" s="359"/>
      <c r="BS19" s="359"/>
      <c r="BT19" s="359" t="s">
        <v>1008</v>
      </c>
      <c r="BU19" s="359"/>
      <c r="BV19" s="359"/>
      <c r="BW19" s="359"/>
      <c r="BX19" s="359"/>
      <c r="BY19" s="359"/>
      <c r="BZ19" s="359"/>
      <c r="CA19" s="359" t="s">
        <v>1010</v>
      </c>
      <c r="CB19" s="359"/>
      <c r="CC19" s="359"/>
      <c r="CD19" s="359"/>
      <c r="CE19" s="359"/>
      <c r="CF19" s="359"/>
      <c r="CG19" s="359"/>
      <c r="CH19" s="359" t="s">
        <v>1011</v>
      </c>
      <c r="CI19" s="359"/>
      <c r="CJ19" s="359"/>
      <c r="CK19" s="359"/>
      <c r="CL19" s="359"/>
      <c r="CM19" s="359"/>
      <c r="CN19" s="359"/>
      <c r="CO19" s="359" t="s">
        <v>1012</v>
      </c>
      <c r="CP19" s="359"/>
      <c r="CQ19" s="359"/>
      <c r="CR19" s="359"/>
      <c r="CS19" s="359"/>
      <c r="CT19" s="359"/>
      <c r="CU19" s="359"/>
      <c r="CV19" s="359" t="s">
        <v>1013</v>
      </c>
      <c r="CW19" s="359"/>
      <c r="CX19" s="359"/>
      <c r="CY19" s="359"/>
      <c r="CZ19" s="359"/>
      <c r="DA19" s="359"/>
      <c r="DB19" s="359"/>
      <c r="DC19" s="359"/>
      <c r="DD19" s="359"/>
      <c r="DE19" s="359"/>
      <c r="DF19" s="359"/>
      <c r="DG19" s="359"/>
      <c r="DH19" s="359"/>
      <c r="DI19" s="359"/>
      <c r="DJ19" s="359" t="s">
        <v>1018</v>
      </c>
      <c r="DK19" s="359"/>
      <c r="DL19" s="359"/>
      <c r="DM19" s="359"/>
      <c r="DN19" s="359"/>
      <c r="DO19" s="359"/>
      <c r="DP19" s="359"/>
      <c r="DQ19" s="359" t="s">
        <v>1020</v>
      </c>
      <c r="DR19" s="359"/>
      <c r="DS19" s="359"/>
      <c r="DT19" s="359"/>
      <c r="DU19" s="359"/>
      <c r="DV19" s="359"/>
      <c r="DW19" s="359"/>
      <c r="DX19" s="359" t="s">
        <v>1024</v>
      </c>
      <c r="DY19" s="359"/>
      <c r="DZ19" s="359"/>
      <c r="EA19" s="359"/>
      <c r="EB19" s="359"/>
      <c r="EC19" s="359"/>
      <c r="ED19" s="359"/>
      <c r="EE19" s="359" t="s">
        <v>1029</v>
      </c>
      <c r="EF19" s="359"/>
      <c r="EG19" s="359"/>
      <c r="EH19" s="359"/>
      <c r="EI19" s="359"/>
      <c r="EJ19" s="359"/>
      <c r="EK19" s="360"/>
      <c r="EL19" s="76"/>
    </row>
    <row r="20" spans="1:142" s="62" customFormat="1" ht="12.75" x14ac:dyDescent="0.2">
      <c r="A20" s="364"/>
      <c r="B20" s="359"/>
      <c r="C20" s="359"/>
      <c r="D20" s="359"/>
      <c r="E20" s="359"/>
      <c r="F20" s="359"/>
      <c r="G20" s="359"/>
      <c r="H20" s="359"/>
      <c r="I20" s="359"/>
      <c r="J20" s="359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59"/>
      <c r="Z20" s="359"/>
      <c r="AA20" s="359"/>
      <c r="AB20" s="359"/>
      <c r="AC20" s="359"/>
      <c r="AD20" s="359"/>
      <c r="AE20" s="359"/>
      <c r="AF20" s="359"/>
      <c r="AG20" s="359"/>
      <c r="AH20" s="359"/>
      <c r="AI20" s="359"/>
      <c r="AJ20" s="359"/>
      <c r="AK20" s="359"/>
      <c r="AL20" s="359"/>
      <c r="AM20" s="359"/>
      <c r="AN20" s="359"/>
      <c r="AO20" s="359"/>
      <c r="AP20" s="359"/>
      <c r="AQ20" s="359"/>
      <c r="AR20" s="359"/>
      <c r="AS20" s="359"/>
      <c r="AT20" s="359"/>
      <c r="AU20" s="359"/>
      <c r="AV20" s="359"/>
      <c r="AW20" s="359"/>
      <c r="AX20" s="359"/>
      <c r="AY20" s="359" t="s">
        <v>1002</v>
      </c>
      <c r="AZ20" s="359"/>
      <c r="BA20" s="359"/>
      <c r="BB20" s="359"/>
      <c r="BC20" s="359"/>
      <c r="BD20" s="359"/>
      <c r="BE20" s="359"/>
      <c r="BF20" s="359"/>
      <c r="BG20" s="359"/>
      <c r="BH20" s="359"/>
      <c r="BI20" s="359"/>
      <c r="BJ20" s="359"/>
      <c r="BK20" s="359"/>
      <c r="BL20" s="359"/>
      <c r="BM20" s="359" t="s">
        <v>28</v>
      </c>
      <c r="BN20" s="359"/>
      <c r="BO20" s="359"/>
      <c r="BP20" s="359"/>
      <c r="BQ20" s="359"/>
      <c r="BR20" s="359"/>
      <c r="BS20" s="359"/>
      <c r="BT20" s="359" t="s">
        <v>1009</v>
      </c>
      <c r="BU20" s="359"/>
      <c r="BV20" s="359"/>
      <c r="BW20" s="359"/>
      <c r="BX20" s="359"/>
      <c r="BY20" s="359"/>
      <c r="BZ20" s="359"/>
      <c r="CA20" s="359"/>
      <c r="CB20" s="359"/>
      <c r="CC20" s="359"/>
      <c r="CD20" s="359"/>
      <c r="CE20" s="359"/>
      <c r="CF20" s="359"/>
      <c r="CG20" s="359"/>
      <c r="CH20" s="359"/>
      <c r="CI20" s="359"/>
      <c r="CJ20" s="359"/>
      <c r="CK20" s="359"/>
      <c r="CL20" s="359"/>
      <c r="CM20" s="359"/>
      <c r="CN20" s="359"/>
      <c r="CO20" s="359"/>
      <c r="CP20" s="359"/>
      <c r="CQ20" s="359"/>
      <c r="CR20" s="359"/>
      <c r="CS20" s="359"/>
      <c r="CT20" s="359"/>
      <c r="CU20" s="359"/>
      <c r="CV20" s="359" t="s">
        <v>1014</v>
      </c>
      <c r="CW20" s="359"/>
      <c r="CX20" s="359"/>
      <c r="CY20" s="359"/>
      <c r="CZ20" s="359"/>
      <c r="DA20" s="359"/>
      <c r="DB20" s="359"/>
      <c r="DC20" s="359"/>
      <c r="DD20" s="359"/>
      <c r="DE20" s="359"/>
      <c r="DF20" s="359"/>
      <c r="DG20" s="359"/>
      <c r="DH20" s="359"/>
      <c r="DI20" s="359"/>
      <c r="DJ20" s="359" t="s">
        <v>1019</v>
      </c>
      <c r="DK20" s="359"/>
      <c r="DL20" s="359"/>
      <c r="DM20" s="359"/>
      <c r="DN20" s="359"/>
      <c r="DO20" s="359"/>
      <c r="DP20" s="359"/>
      <c r="DQ20" s="359" t="s">
        <v>1021</v>
      </c>
      <c r="DR20" s="359"/>
      <c r="DS20" s="359"/>
      <c r="DT20" s="359"/>
      <c r="DU20" s="359"/>
      <c r="DV20" s="359"/>
      <c r="DW20" s="359"/>
      <c r="DX20" s="359" t="s">
        <v>1025</v>
      </c>
      <c r="DY20" s="359"/>
      <c r="DZ20" s="359"/>
      <c r="EA20" s="359"/>
      <c r="EB20" s="359"/>
      <c r="EC20" s="359"/>
      <c r="ED20" s="359"/>
      <c r="EE20" s="359"/>
      <c r="EF20" s="359"/>
      <c r="EG20" s="359"/>
      <c r="EH20" s="359"/>
      <c r="EI20" s="359"/>
      <c r="EJ20" s="359"/>
      <c r="EK20" s="360"/>
      <c r="EL20" s="76"/>
    </row>
    <row r="21" spans="1:142" s="62" customFormat="1" ht="12.75" x14ac:dyDescent="0.2">
      <c r="A21" s="364"/>
      <c r="B21" s="359"/>
      <c r="C21" s="359"/>
      <c r="D21" s="359"/>
      <c r="E21" s="359"/>
      <c r="F21" s="359"/>
      <c r="G21" s="359"/>
      <c r="H21" s="359"/>
      <c r="I21" s="359"/>
      <c r="J21" s="359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 t="s">
        <v>1003</v>
      </c>
      <c r="AZ21" s="359"/>
      <c r="BA21" s="359"/>
      <c r="BB21" s="359"/>
      <c r="BC21" s="359"/>
      <c r="BD21" s="359"/>
      <c r="BE21" s="359"/>
      <c r="BF21" s="359"/>
      <c r="BG21" s="359"/>
      <c r="BH21" s="359"/>
      <c r="BI21" s="359"/>
      <c r="BJ21" s="359"/>
      <c r="BK21" s="359"/>
      <c r="BL21" s="359"/>
      <c r="BM21" s="359"/>
      <c r="BN21" s="359"/>
      <c r="BO21" s="359"/>
      <c r="BP21" s="359"/>
      <c r="BQ21" s="359"/>
      <c r="BR21" s="359"/>
      <c r="BS21" s="359"/>
      <c r="BT21" s="359"/>
      <c r="BU21" s="359"/>
      <c r="BV21" s="359"/>
      <c r="BW21" s="359"/>
      <c r="BX21" s="359"/>
      <c r="BY21" s="359"/>
      <c r="BZ21" s="359"/>
      <c r="CA21" s="359"/>
      <c r="CB21" s="359"/>
      <c r="CC21" s="359"/>
      <c r="CD21" s="359"/>
      <c r="CE21" s="359"/>
      <c r="CF21" s="359"/>
      <c r="CG21" s="359"/>
      <c r="CH21" s="359"/>
      <c r="CI21" s="359"/>
      <c r="CJ21" s="359"/>
      <c r="CK21" s="359"/>
      <c r="CL21" s="359"/>
      <c r="CM21" s="359"/>
      <c r="CN21" s="359"/>
      <c r="CO21" s="359"/>
      <c r="CP21" s="359"/>
      <c r="CQ21" s="359"/>
      <c r="CR21" s="359"/>
      <c r="CS21" s="359"/>
      <c r="CT21" s="359"/>
      <c r="CU21" s="359"/>
      <c r="CV21" s="359" t="s">
        <v>1015</v>
      </c>
      <c r="CW21" s="359"/>
      <c r="CX21" s="359"/>
      <c r="CY21" s="359"/>
      <c r="CZ21" s="359"/>
      <c r="DA21" s="359"/>
      <c r="DB21" s="359"/>
      <c r="DC21" s="359"/>
      <c r="DD21" s="359"/>
      <c r="DE21" s="359"/>
      <c r="DF21" s="359"/>
      <c r="DG21" s="359"/>
      <c r="DH21" s="359"/>
      <c r="DI21" s="359"/>
      <c r="DJ21" s="359"/>
      <c r="DK21" s="359"/>
      <c r="DL21" s="359"/>
      <c r="DM21" s="359"/>
      <c r="DN21" s="359"/>
      <c r="DO21" s="359"/>
      <c r="DP21" s="359"/>
      <c r="DQ21" s="359" t="s">
        <v>1022</v>
      </c>
      <c r="DR21" s="359"/>
      <c r="DS21" s="359"/>
      <c r="DT21" s="359"/>
      <c r="DU21" s="359"/>
      <c r="DV21" s="359"/>
      <c r="DW21" s="359"/>
      <c r="DX21" s="359" t="s">
        <v>1026</v>
      </c>
      <c r="DY21" s="359"/>
      <c r="DZ21" s="359"/>
      <c r="EA21" s="359"/>
      <c r="EB21" s="359"/>
      <c r="EC21" s="359"/>
      <c r="ED21" s="359"/>
      <c r="EE21" s="359"/>
      <c r="EF21" s="359"/>
      <c r="EG21" s="359"/>
      <c r="EH21" s="359"/>
      <c r="EI21" s="359"/>
      <c r="EJ21" s="359"/>
      <c r="EK21" s="360"/>
      <c r="EL21" s="76"/>
    </row>
    <row r="22" spans="1:142" s="62" customFormat="1" ht="12.75" x14ac:dyDescent="0.2">
      <c r="A22" s="364"/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 t="s">
        <v>1004</v>
      </c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 t="s">
        <v>1016</v>
      </c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 t="s">
        <v>1023</v>
      </c>
      <c r="DR22" s="359"/>
      <c r="DS22" s="359"/>
      <c r="DT22" s="359"/>
      <c r="DU22" s="359"/>
      <c r="DV22" s="359"/>
      <c r="DW22" s="359"/>
      <c r="DX22" s="359" t="s">
        <v>1027</v>
      </c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60"/>
      <c r="EL22" s="76"/>
    </row>
    <row r="23" spans="1:142" s="62" customFormat="1" ht="12.75" x14ac:dyDescent="0.2">
      <c r="A23" s="364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 t="s">
        <v>1005</v>
      </c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 t="s">
        <v>1017</v>
      </c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 t="s">
        <v>1028</v>
      </c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60"/>
      <c r="EL23" s="76"/>
    </row>
    <row r="24" spans="1:142" s="62" customFormat="1" ht="13.5" thickBot="1" x14ac:dyDescent="0.25">
      <c r="A24" s="356">
        <v>1</v>
      </c>
      <c r="B24" s="357"/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/>
      <c r="AL24" s="357"/>
      <c r="AM24" s="347">
        <v>2</v>
      </c>
      <c r="AN24" s="347"/>
      <c r="AO24" s="347"/>
      <c r="AP24" s="347"/>
      <c r="AQ24" s="347"/>
      <c r="AR24" s="347">
        <v>3</v>
      </c>
      <c r="AS24" s="347"/>
      <c r="AT24" s="347"/>
      <c r="AU24" s="347"/>
      <c r="AV24" s="347"/>
      <c r="AW24" s="347"/>
      <c r="AX24" s="347"/>
      <c r="AY24" s="347">
        <v>4</v>
      </c>
      <c r="AZ24" s="347"/>
      <c r="BA24" s="347"/>
      <c r="BB24" s="347"/>
      <c r="BC24" s="347"/>
      <c r="BD24" s="347"/>
      <c r="BE24" s="347"/>
      <c r="BF24" s="347">
        <v>5</v>
      </c>
      <c r="BG24" s="347"/>
      <c r="BH24" s="347"/>
      <c r="BI24" s="347"/>
      <c r="BJ24" s="347"/>
      <c r="BK24" s="347"/>
      <c r="BL24" s="347"/>
      <c r="BM24" s="347">
        <v>6</v>
      </c>
      <c r="BN24" s="347"/>
      <c r="BO24" s="347"/>
      <c r="BP24" s="347"/>
      <c r="BQ24" s="347"/>
      <c r="BR24" s="347"/>
      <c r="BS24" s="347"/>
      <c r="BT24" s="347">
        <v>7</v>
      </c>
      <c r="BU24" s="347"/>
      <c r="BV24" s="347"/>
      <c r="BW24" s="347"/>
      <c r="BX24" s="347"/>
      <c r="BY24" s="347"/>
      <c r="BZ24" s="347"/>
      <c r="CA24" s="347">
        <v>8</v>
      </c>
      <c r="CB24" s="347"/>
      <c r="CC24" s="347"/>
      <c r="CD24" s="347"/>
      <c r="CE24" s="347"/>
      <c r="CF24" s="347"/>
      <c r="CG24" s="347"/>
      <c r="CH24" s="347">
        <v>9</v>
      </c>
      <c r="CI24" s="347"/>
      <c r="CJ24" s="347"/>
      <c r="CK24" s="347"/>
      <c r="CL24" s="347"/>
      <c r="CM24" s="347"/>
      <c r="CN24" s="347"/>
      <c r="CO24" s="347">
        <v>10</v>
      </c>
      <c r="CP24" s="347"/>
      <c r="CQ24" s="347"/>
      <c r="CR24" s="347"/>
      <c r="CS24" s="347"/>
      <c r="CT24" s="347"/>
      <c r="CU24" s="347"/>
      <c r="CV24" s="347">
        <v>11</v>
      </c>
      <c r="CW24" s="347"/>
      <c r="CX24" s="347"/>
      <c r="CY24" s="347"/>
      <c r="CZ24" s="347"/>
      <c r="DA24" s="347"/>
      <c r="DB24" s="347"/>
      <c r="DC24" s="347">
        <v>12</v>
      </c>
      <c r="DD24" s="347"/>
      <c r="DE24" s="347"/>
      <c r="DF24" s="347"/>
      <c r="DG24" s="347"/>
      <c r="DH24" s="347"/>
      <c r="DI24" s="347"/>
      <c r="DJ24" s="347">
        <v>13</v>
      </c>
      <c r="DK24" s="347"/>
      <c r="DL24" s="347"/>
      <c r="DM24" s="347"/>
      <c r="DN24" s="347"/>
      <c r="DO24" s="347"/>
      <c r="DP24" s="347"/>
      <c r="DQ24" s="347">
        <v>14</v>
      </c>
      <c r="DR24" s="347"/>
      <c r="DS24" s="347"/>
      <c r="DT24" s="347"/>
      <c r="DU24" s="347"/>
      <c r="DV24" s="347"/>
      <c r="DW24" s="347"/>
      <c r="DX24" s="347">
        <v>15</v>
      </c>
      <c r="DY24" s="347"/>
      <c r="DZ24" s="347"/>
      <c r="EA24" s="347"/>
      <c r="EB24" s="347"/>
      <c r="EC24" s="347"/>
      <c r="ED24" s="347"/>
      <c r="EE24" s="347">
        <v>16</v>
      </c>
      <c r="EF24" s="347"/>
      <c r="EG24" s="347"/>
      <c r="EH24" s="347"/>
      <c r="EI24" s="347"/>
      <c r="EJ24" s="347"/>
      <c r="EK24" s="348"/>
      <c r="EL24" s="76"/>
    </row>
    <row r="25" spans="1:142" s="62" customFormat="1" ht="12.75" x14ac:dyDescent="0.2">
      <c r="A25" s="563" t="s">
        <v>130</v>
      </c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  <c r="AK25" s="564"/>
      <c r="AL25" s="565"/>
      <c r="AM25" s="349" t="s">
        <v>40</v>
      </c>
      <c r="AN25" s="350"/>
      <c r="AO25" s="350"/>
      <c r="AP25" s="350"/>
      <c r="AQ25" s="350"/>
      <c r="AR25" s="573"/>
      <c r="AS25" s="573"/>
      <c r="AT25" s="573"/>
      <c r="AU25" s="573"/>
      <c r="AV25" s="573"/>
      <c r="AW25" s="573"/>
      <c r="AX25" s="573"/>
      <c r="AY25" s="573"/>
      <c r="AZ25" s="573"/>
      <c r="BA25" s="573"/>
      <c r="BB25" s="573"/>
      <c r="BC25" s="573"/>
      <c r="BD25" s="573"/>
      <c r="BE25" s="573"/>
      <c r="BF25" s="573"/>
      <c r="BG25" s="573"/>
      <c r="BH25" s="573"/>
      <c r="BI25" s="573"/>
      <c r="BJ25" s="573"/>
      <c r="BK25" s="573"/>
      <c r="BL25" s="573"/>
      <c r="BM25" s="573"/>
      <c r="BN25" s="573"/>
      <c r="BO25" s="573"/>
      <c r="BP25" s="573"/>
      <c r="BQ25" s="573"/>
      <c r="BR25" s="573"/>
      <c r="BS25" s="573"/>
      <c r="BT25" s="573"/>
      <c r="BU25" s="573"/>
      <c r="BV25" s="573"/>
      <c r="BW25" s="573"/>
      <c r="BX25" s="573"/>
      <c r="BY25" s="573"/>
      <c r="BZ25" s="573"/>
      <c r="CA25" s="573"/>
      <c r="CB25" s="573"/>
      <c r="CC25" s="573"/>
      <c r="CD25" s="573"/>
      <c r="CE25" s="573"/>
      <c r="CF25" s="573"/>
      <c r="CG25" s="573"/>
      <c r="CH25" s="573"/>
      <c r="CI25" s="573"/>
      <c r="CJ25" s="573"/>
      <c r="CK25" s="573"/>
      <c r="CL25" s="573"/>
      <c r="CM25" s="573"/>
      <c r="CN25" s="573"/>
      <c r="CO25" s="573"/>
      <c r="CP25" s="573"/>
      <c r="CQ25" s="573"/>
      <c r="CR25" s="573"/>
      <c r="CS25" s="573"/>
      <c r="CT25" s="573"/>
      <c r="CU25" s="573"/>
      <c r="CV25" s="573"/>
      <c r="CW25" s="573"/>
      <c r="CX25" s="573"/>
      <c r="CY25" s="573"/>
      <c r="CZ25" s="573"/>
      <c r="DA25" s="573"/>
      <c r="DB25" s="573"/>
      <c r="DC25" s="575">
        <f>DJ25+DQ25+DX25+EE25</f>
        <v>991596.11</v>
      </c>
      <c r="DD25" s="575"/>
      <c r="DE25" s="575"/>
      <c r="DF25" s="575"/>
      <c r="DG25" s="575"/>
      <c r="DH25" s="575"/>
      <c r="DI25" s="575"/>
      <c r="DJ25" s="573">
        <v>991596.11</v>
      </c>
      <c r="DK25" s="573"/>
      <c r="DL25" s="573"/>
      <c r="DM25" s="573"/>
      <c r="DN25" s="573"/>
      <c r="DO25" s="573"/>
      <c r="DP25" s="573"/>
      <c r="DQ25" s="573"/>
      <c r="DR25" s="573"/>
      <c r="DS25" s="573"/>
      <c r="DT25" s="573"/>
      <c r="DU25" s="573"/>
      <c r="DV25" s="573"/>
      <c r="DW25" s="573"/>
      <c r="DX25" s="573"/>
      <c r="DY25" s="573"/>
      <c r="DZ25" s="573"/>
      <c r="EA25" s="573"/>
      <c r="EB25" s="573"/>
      <c r="EC25" s="573"/>
      <c r="ED25" s="573"/>
      <c r="EE25" s="573"/>
      <c r="EF25" s="573"/>
      <c r="EG25" s="573"/>
      <c r="EH25" s="573"/>
      <c r="EI25" s="573"/>
      <c r="EJ25" s="573"/>
      <c r="EK25" s="574"/>
    </row>
    <row r="26" spans="1:142" s="62" customFormat="1" ht="12.75" x14ac:dyDescent="0.2">
      <c r="A26" s="563" t="s">
        <v>131</v>
      </c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  <c r="AB26" s="564"/>
      <c r="AC26" s="564"/>
      <c r="AD26" s="564"/>
      <c r="AE26" s="564"/>
      <c r="AF26" s="564"/>
      <c r="AG26" s="564"/>
      <c r="AH26" s="564"/>
      <c r="AI26" s="564"/>
      <c r="AJ26" s="564"/>
      <c r="AK26" s="564"/>
      <c r="AL26" s="565"/>
      <c r="AM26" s="305" t="s">
        <v>41</v>
      </c>
      <c r="AN26" s="306"/>
      <c r="AO26" s="306"/>
      <c r="AP26" s="306"/>
      <c r="AQ26" s="306"/>
      <c r="AR26" s="554"/>
      <c r="AS26" s="554"/>
      <c r="AT26" s="554"/>
      <c r="AU26" s="554"/>
      <c r="AV26" s="554"/>
      <c r="AW26" s="554"/>
      <c r="AX26" s="554"/>
      <c r="AY26" s="554"/>
      <c r="AZ26" s="554"/>
      <c r="BA26" s="554"/>
      <c r="BB26" s="554"/>
      <c r="BC26" s="554"/>
      <c r="BD26" s="554"/>
      <c r="BE26" s="554"/>
      <c r="BF26" s="554"/>
      <c r="BG26" s="554"/>
      <c r="BH26" s="554"/>
      <c r="BI26" s="554"/>
      <c r="BJ26" s="554"/>
      <c r="BK26" s="554"/>
      <c r="BL26" s="554"/>
      <c r="BM26" s="554"/>
      <c r="BN26" s="554"/>
      <c r="BO26" s="554"/>
      <c r="BP26" s="554"/>
      <c r="BQ26" s="554"/>
      <c r="BR26" s="554"/>
      <c r="BS26" s="554"/>
      <c r="BT26" s="554"/>
      <c r="BU26" s="554"/>
      <c r="BV26" s="554"/>
      <c r="BW26" s="554"/>
      <c r="BX26" s="554"/>
      <c r="BY26" s="554"/>
      <c r="BZ26" s="554"/>
      <c r="CA26" s="554"/>
      <c r="CB26" s="554"/>
      <c r="CC26" s="554"/>
      <c r="CD26" s="554"/>
      <c r="CE26" s="554"/>
      <c r="CF26" s="554"/>
      <c r="CG26" s="554"/>
      <c r="CH26" s="554"/>
      <c r="CI26" s="554"/>
      <c r="CJ26" s="554"/>
      <c r="CK26" s="554"/>
      <c r="CL26" s="554"/>
      <c r="CM26" s="554"/>
      <c r="CN26" s="554"/>
      <c r="CO26" s="554"/>
      <c r="CP26" s="554"/>
      <c r="CQ26" s="554"/>
      <c r="CR26" s="554"/>
      <c r="CS26" s="554"/>
      <c r="CT26" s="554"/>
      <c r="CU26" s="554"/>
      <c r="CV26" s="554"/>
      <c r="CW26" s="554"/>
      <c r="CX26" s="554"/>
      <c r="CY26" s="554"/>
      <c r="CZ26" s="554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554"/>
      <c r="DM26" s="554"/>
      <c r="DN26" s="554"/>
      <c r="DO26" s="554"/>
      <c r="DP26" s="554"/>
      <c r="DQ26" s="554"/>
      <c r="DR26" s="554"/>
      <c r="DS26" s="554"/>
      <c r="DT26" s="554"/>
      <c r="DU26" s="554"/>
      <c r="DV26" s="554"/>
      <c r="DW26" s="554"/>
      <c r="DX26" s="554"/>
      <c r="DY26" s="554"/>
      <c r="DZ26" s="554"/>
      <c r="EA26" s="554"/>
      <c r="EB26" s="554"/>
      <c r="EC26" s="554"/>
      <c r="ED26" s="554"/>
      <c r="EE26" s="554"/>
      <c r="EF26" s="554"/>
      <c r="EG26" s="554"/>
      <c r="EH26" s="554"/>
      <c r="EI26" s="554"/>
      <c r="EJ26" s="554"/>
      <c r="EK26" s="555"/>
    </row>
    <row r="27" spans="1:142" s="62" customFormat="1" ht="12.75" x14ac:dyDescent="0.2">
      <c r="A27" s="563" t="s">
        <v>132</v>
      </c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  <c r="AB27" s="564"/>
      <c r="AC27" s="564"/>
      <c r="AD27" s="564"/>
      <c r="AE27" s="564"/>
      <c r="AF27" s="564"/>
      <c r="AG27" s="564"/>
      <c r="AH27" s="564"/>
      <c r="AI27" s="564"/>
      <c r="AJ27" s="564"/>
      <c r="AK27" s="564"/>
      <c r="AL27" s="565"/>
      <c r="AM27" s="305" t="s">
        <v>168</v>
      </c>
      <c r="AN27" s="306"/>
      <c r="AO27" s="306"/>
      <c r="AP27" s="306"/>
      <c r="AQ27" s="306"/>
      <c r="AR27" s="554">
        <f>AR28+AR30+AR32+AR34</f>
        <v>77377</v>
      </c>
      <c r="AS27" s="554"/>
      <c r="AT27" s="554"/>
      <c r="AU27" s="554"/>
      <c r="AV27" s="554"/>
      <c r="AW27" s="554"/>
      <c r="AX27" s="554"/>
      <c r="AY27" s="554">
        <f>AY28+AY30+AY32+AY34</f>
        <v>77377</v>
      </c>
      <c r="AZ27" s="554"/>
      <c r="BA27" s="554"/>
      <c r="BB27" s="554"/>
      <c r="BC27" s="554"/>
      <c r="BD27" s="554"/>
      <c r="BE27" s="554"/>
      <c r="BF27" s="554"/>
      <c r="BG27" s="554"/>
      <c r="BH27" s="554"/>
      <c r="BI27" s="554"/>
      <c r="BJ27" s="554"/>
      <c r="BK27" s="554"/>
      <c r="BL27" s="554"/>
      <c r="BM27" s="554"/>
      <c r="BN27" s="554"/>
      <c r="BO27" s="554"/>
      <c r="BP27" s="554"/>
      <c r="BQ27" s="554"/>
      <c r="BR27" s="554"/>
      <c r="BS27" s="554"/>
      <c r="BT27" s="554"/>
      <c r="BU27" s="554"/>
      <c r="BV27" s="554"/>
      <c r="BW27" s="554"/>
      <c r="BX27" s="554"/>
      <c r="BY27" s="554"/>
      <c r="BZ27" s="554"/>
      <c r="CA27" s="554"/>
      <c r="CB27" s="554"/>
      <c r="CC27" s="554"/>
      <c r="CD27" s="554"/>
      <c r="CE27" s="554"/>
      <c r="CF27" s="554"/>
      <c r="CG27" s="554"/>
      <c r="CH27" s="554"/>
      <c r="CI27" s="554"/>
      <c r="CJ27" s="554"/>
      <c r="CK27" s="554"/>
      <c r="CL27" s="554"/>
      <c r="CM27" s="554"/>
      <c r="CN27" s="554"/>
      <c r="CO27" s="554"/>
      <c r="CP27" s="554"/>
      <c r="CQ27" s="554"/>
      <c r="CR27" s="554"/>
      <c r="CS27" s="554"/>
      <c r="CT27" s="554"/>
      <c r="CU27" s="554"/>
      <c r="CV27" s="554"/>
      <c r="CW27" s="554"/>
      <c r="CX27" s="554"/>
      <c r="CY27" s="554"/>
      <c r="CZ27" s="554"/>
      <c r="DA27" s="554"/>
      <c r="DB27" s="554"/>
      <c r="DC27" s="554">
        <f>DC28+DC30+DC32+DC34</f>
        <v>492379.36</v>
      </c>
      <c r="DD27" s="554"/>
      <c r="DE27" s="554"/>
      <c r="DF27" s="554"/>
      <c r="DG27" s="554"/>
      <c r="DH27" s="554"/>
      <c r="DI27" s="554"/>
      <c r="DJ27" s="554">
        <f>DJ28+DJ30+DJ32+DJ34</f>
        <v>492379.36</v>
      </c>
      <c r="DK27" s="554"/>
      <c r="DL27" s="554"/>
      <c r="DM27" s="554"/>
      <c r="DN27" s="554"/>
      <c r="DO27" s="554"/>
      <c r="DP27" s="554"/>
      <c r="DQ27" s="554"/>
      <c r="DR27" s="554"/>
      <c r="DS27" s="554"/>
      <c r="DT27" s="554"/>
      <c r="DU27" s="554"/>
      <c r="DV27" s="554"/>
      <c r="DW27" s="554"/>
      <c r="DX27" s="554"/>
      <c r="DY27" s="554"/>
      <c r="DZ27" s="554"/>
      <c r="EA27" s="554"/>
      <c r="EB27" s="554"/>
      <c r="EC27" s="554"/>
      <c r="ED27" s="554"/>
      <c r="EE27" s="554"/>
      <c r="EF27" s="554"/>
      <c r="EG27" s="554"/>
      <c r="EH27" s="554"/>
      <c r="EI27" s="554"/>
      <c r="EJ27" s="554"/>
      <c r="EK27" s="555"/>
    </row>
    <row r="28" spans="1:142" s="62" customFormat="1" ht="12.75" x14ac:dyDescent="0.2">
      <c r="A28" s="560" t="s">
        <v>133</v>
      </c>
      <c r="B28" s="561"/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R28" s="561"/>
      <c r="S28" s="561"/>
      <c r="T28" s="561"/>
      <c r="U28" s="561"/>
      <c r="V28" s="561"/>
      <c r="W28" s="561"/>
      <c r="X28" s="561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2"/>
      <c r="AM28" s="305" t="s">
        <v>167</v>
      </c>
      <c r="AN28" s="306"/>
      <c r="AO28" s="306"/>
      <c r="AP28" s="306"/>
      <c r="AQ28" s="306"/>
      <c r="AR28" s="554"/>
      <c r="AS28" s="554"/>
      <c r="AT28" s="554"/>
      <c r="AU28" s="554"/>
      <c r="AV28" s="554"/>
      <c r="AW28" s="554"/>
      <c r="AX28" s="554"/>
      <c r="AY28" s="554"/>
      <c r="AZ28" s="554"/>
      <c r="BA28" s="554"/>
      <c r="BB28" s="554"/>
      <c r="BC28" s="554"/>
      <c r="BD28" s="554"/>
      <c r="BE28" s="554"/>
      <c r="BF28" s="554"/>
      <c r="BG28" s="554"/>
      <c r="BH28" s="554"/>
      <c r="BI28" s="554"/>
      <c r="BJ28" s="554"/>
      <c r="BK28" s="554"/>
      <c r="BL28" s="554"/>
      <c r="BM28" s="554"/>
      <c r="BN28" s="554"/>
      <c r="BO28" s="554"/>
      <c r="BP28" s="554"/>
      <c r="BQ28" s="554"/>
      <c r="BR28" s="554"/>
      <c r="BS28" s="554"/>
      <c r="BT28" s="554"/>
      <c r="BU28" s="554"/>
      <c r="BV28" s="554"/>
      <c r="BW28" s="554"/>
      <c r="BX28" s="554"/>
      <c r="BY28" s="554"/>
      <c r="BZ28" s="554"/>
      <c r="CA28" s="554"/>
      <c r="CB28" s="554"/>
      <c r="CC28" s="554"/>
      <c r="CD28" s="554"/>
      <c r="CE28" s="554"/>
      <c r="CF28" s="554"/>
      <c r="CG28" s="554"/>
      <c r="CH28" s="554"/>
      <c r="CI28" s="554"/>
      <c r="CJ28" s="554"/>
      <c r="CK28" s="554"/>
      <c r="CL28" s="554"/>
      <c r="CM28" s="554"/>
      <c r="CN28" s="554"/>
      <c r="CO28" s="554"/>
      <c r="CP28" s="554"/>
      <c r="CQ28" s="554"/>
      <c r="CR28" s="554"/>
      <c r="CS28" s="554"/>
      <c r="CT28" s="554"/>
      <c r="CU28" s="554"/>
      <c r="CV28" s="554"/>
      <c r="CW28" s="554"/>
      <c r="CX28" s="554"/>
      <c r="CY28" s="554"/>
      <c r="CZ28" s="554"/>
      <c r="DA28" s="554"/>
      <c r="DB28" s="554"/>
      <c r="DC28" s="554">
        <f t="shared" ref="DC28:DC29" si="0">DJ28+DQ28+DX28+EE28</f>
        <v>148170</v>
      </c>
      <c r="DD28" s="554"/>
      <c r="DE28" s="554"/>
      <c r="DF28" s="554"/>
      <c r="DG28" s="554"/>
      <c r="DH28" s="554"/>
      <c r="DI28" s="554"/>
      <c r="DJ28" s="554">
        <v>148170</v>
      </c>
      <c r="DK28" s="554"/>
      <c r="DL28" s="554"/>
      <c r="DM28" s="554"/>
      <c r="DN28" s="554"/>
      <c r="DO28" s="554"/>
      <c r="DP28" s="554"/>
      <c r="DQ28" s="554"/>
      <c r="DR28" s="554"/>
      <c r="DS28" s="554"/>
      <c r="DT28" s="554"/>
      <c r="DU28" s="554"/>
      <c r="DV28" s="554"/>
      <c r="DW28" s="554"/>
      <c r="DX28" s="554"/>
      <c r="DY28" s="554"/>
      <c r="DZ28" s="554"/>
      <c r="EA28" s="554"/>
      <c r="EB28" s="554"/>
      <c r="EC28" s="554"/>
      <c r="ED28" s="554"/>
      <c r="EE28" s="554"/>
      <c r="EF28" s="554"/>
      <c r="EG28" s="554"/>
      <c r="EH28" s="554"/>
      <c r="EI28" s="554"/>
      <c r="EJ28" s="554"/>
      <c r="EK28" s="555"/>
    </row>
    <row r="29" spans="1:142" s="62" customFormat="1" ht="12.75" x14ac:dyDescent="0.2">
      <c r="A29" s="557" t="s">
        <v>1153</v>
      </c>
      <c r="B29" s="558"/>
      <c r="C29" s="558"/>
      <c r="D29" s="558"/>
      <c r="E29" s="558"/>
      <c r="F29" s="558"/>
      <c r="G29" s="558"/>
      <c r="H29" s="558"/>
      <c r="I29" s="558"/>
      <c r="J29" s="558"/>
      <c r="K29" s="558"/>
      <c r="L29" s="558"/>
      <c r="M29" s="558"/>
      <c r="N29" s="558"/>
      <c r="O29" s="558"/>
      <c r="P29" s="558"/>
      <c r="Q29" s="558"/>
      <c r="R29" s="558"/>
      <c r="S29" s="558"/>
      <c r="T29" s="558"/>
      <c r="U29" s="558"/>
      <c r="V29" s="558"/>
      <c r="W29" s="558"/>
      <c r="X29" s="558"/>
      <c r="Y29" s="558"/>
      <c r="Z29" s="558"/>
      <c r="AA29" s="558"/>
      <c r="AB29" s="558"/>
      <c r="AC29" s="558"/>
      <c r="AD29" s="558"/>
      <c r="AE29" s="558"/>
      <c r="AF29" s="558"/>
      <c r="AG29" s="558"/>
      <c r="AH29" s="558"/>
      <c r="AI29" s="558"/>
      <c r="AJ29" s="558"/>
      <c r="AK29" s="558"/>
      <c r="AL29" s="559"/>
      <c r="AM29" s="305"/>
      <c r="AN29" s="306"/>
      <c r="AO29" s="306"/>
      <c r="AP29" s="306"/>
      <c r="AQ29" s="306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554"/>
      <c r="BL29" s="554"/>
      <c r="BM29" s="554"/>
      <c r="BN29" s="554"/>
      <c r="BO29" s="554"/>
      <c r="BP29" s="554"/>
      <c r="BQ29" s="554"/>
      <c r="BR29" s="554"/>
      <c r="BS29" s="554"/>
      <c r="BT29" s="554"/>
      <c r="BU29" s="554"/>
      <c r="BV29" s="554"/>
      <c r="BW29" s="554"/>
      <c r="BX29" s="554"/>
      <c r="BY29" s="554"/>
      <c r="BZ29" s="554"/>
      <c r="CA29" s="554"/>
      <c r="CB29" s="554"/>
      <c r="CC29" s="554"/>
      <c r="CD29" s="554"/>
      <c r="CE29" s="554"/>
      <c r="CF29" s="554"/>
      <c r="CG29" s="554"/>
      <c r="CH29" s="554"/>
      <c r="CI29" s="554"/>
      <c r="CJ29" s="554"/>
      <c r="CK29" s="554"/>
      <c r="CL29" s="554"/>
      <c r="CM29" s="554"/>
      <c r="CN29" s="554"/>
      <c r="CO29" s="554"/>
      <c r="CP29" s="554"/>
      <c r="CQ29" s="554"/>
      <c r="CR29" s="554"/>
      <c r="CS29" s="554"/>
      <c r="CT29" s="554"/>
      <c r="CU29" s="554"/>
      <c r="CV29" s="554"/>
      <c r="CW29" s="554"/>
      <c r="CX29" s="554"/>
      <c r="CY29" s="554"/>
      <c r="CZ29" s="554"/>
      <c r="DA29" s="554"/>
      <c r="DB29" s="554"/>
      <c r="DC29" s="554">
        <f t="shared" si="0"/>
        <v>0</v>
      </c>
      <c r="DD29" s="554"/>
      <c r="DE29" s="554"/>
      <c r="DF29" s="554"/>
      <c r="DG29" s="554"/>
      <c r="DH29" s="554"/>
      <c r="DI29" s="554"/>
      <c r="DJ29" s="554"/>
      <c r="DK29" s="554"/>
      <c r="DL29" s="554"/>
      <c r="DM29" s="554"/>
      <c r="DN29" s="554"/>
      <c r="DO29" s="554"/>
      <c r="DP29" s="554"/>
      <c r="DQ29" s="554"/>
      <c r="DR29" s="554"/>
      <c r="DS29" s="554"/>
      <c r="DT29" s="554"/>
      <c r="DU29" s="554"/>
      <c r="DV29" s="554"/>
      <c r="DW29" s="554"/>
      <c r="DX29" s="554"/>
      <c r="DY29" s="554"/>
      <c r="DZ29" s="554"/>
      <c r="EA29" s="554"/>
      <c r="EB29" s="554"/>
      <c r="EC29" s="554"/>
      <c r="ED29" s="554"/>
      <c r="EE29" s="554"/>
      <c r="EF29" s="554"/>
      <c r="EG29" s="554"/>
      <c r="EH29" s="554"/>
      <c r="EI29" s="554"/>
      <c r="EJ29" s="554"/>
      <c r="EK29" s="555"/>
    </row>
    <row r="30" spans="1:142" s="62" customFormat="1" ht="12.75" x14ac:dyDescent="0.2">
      <c r="A30" s="560" t="s">
        <v>1030</v>
      </c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2"/>
      <c r="AM30" s="305" t="s">
        <v>166</v>
      </c>
      <c r="AN30" s="306"/>
      <c r="AO30" s="306"/>
      <c r="AP30" s="306"/>
      <c r="AQ30" s="306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  <c r="BK30" s="554"/>
      <c r="BL30" s="554"/>
      <c r="BM30" s="554"/>
      <c r="BN30" s="554"/>
      <c r="BO30" s="554"/>
      <c r="BP30" s="554"/>
      <c r="BQ30" s="554"/>
      <c r="BR30" s="554"/>
      <c r="BS30" s="554"/>
      <c r="BT30" s="554"/>
      <c r="BU30" s="554"/>
      <c r="BV30" s="554"/>
      <c r="BW30" s="554"/>
      <c r="BX30" s="554"/>
      <c r="BY30" s="554"/>
      <c r="BZ30" s="554"/>
      <c r="CA30" s="554"/>
      <c r="CB30" s="554"/>
      <c r="CC30" s="554"/>
      <c r="CD30" s="554"/>
      <c r="CE30" s="554"/>
      <c r="CF30" s="554"/>
      <c r="CG30" s="554"/>
      <c r="CH30" s="554"/>
      <c r="CI30" s="554"/>
      <c r="CJ30" s="554"/>
      <c r="CK30" s="554"/>
      <c r="CL30" s="554"/>
      <c r="CM30" s="554"/>
      <c r="CN30" s="554"/>
      <c r="CO30" s="554"/>
      <c r="CP30" s="554"/>
      <c r="CQ30" s="554"/>
      <c r="CR30" s="554"/>
      <c r="CS30" s="554"/>
      <c r="CT30" s="554"/>
      <c r="CU30" s="554"/>
      <c r="CV30" s="554"/>
      <c r="CW30" s="554"/>
      <c r="CX30" s="554"/>
      <c r="CY30" s="554"/>
      <c r="CZ30" s="554"/>
      <c r="DA30" s="554"/>
      <c r="DB30" s="554"/>
      <c r="DC30" s="554">
        <f t="shared" ref="DC30:DC31" si="1">DJ30+DQ30+DX30+EE30</f>
        <v>344209.36</v>
      </c>
      <c r="DD30" s="554"/>
      <c r="DE30" s="554"/>
      <c r="DF30" s="554"/>
      <c r="DG30" s="554"/>
      <c r="DH30" s="554"/>
      <c r="DI30" s="554"/>
      <c r="DJ30" s="554">
        <v>344209.36</v>
      </c>
      <c r="DK30" s="554"/>
      <c r="DL30" s="554"/>
      <c r="DM30" s="554"/>
      <c r="DN30" s="554"/>
      <c r="DO30" s="554"/>
      <c r="DP30" s="554"/>
      <c r="DQ30" s="554"/>
      <c r="DR30" s="554"/>
      <c r="DS30" s="554"/>
      <c r="DT30" s="554"/>
      <c r="DU30" s="554"/>
      <c r="DV30" s="554"/>
      <c r="DW30" s="554"/>
      <c r="DX30" s="554"/>
      <c r="DY30" s="554"/>
      <c r="DZ30" s="554"/>
      <c r="EA30" s="554"/>
      <c r="EB30" s="554"/>
      <c r="EC30" s="554"/>
      <c r="ED30" s="554"/>
      <c r="EE30" s="554"/>
      <c r="EF30" s="554"/>
      <c r="EG30" s="554"/>
      <c r="EH30" s="554"/>
      <c r="EI30" s="554"/>
      <c r="EJ30" s="554"/>
      <c r="EK30" s="555"/>
    </row>
    <row r="31" spans="1:142" s="62" customFormat="1" ht="12.75" x14ac:dyDescent="0.2">
      <c r="A31" s="557" t="s">
        <v>629</v>
      </c>
      <c r="B31" s="558"/>
      <c r="C31" s="558"/>
      <c r="D31" s="558"/>
      <c r="E31" s="558"/>
      <c r="F31" s="558"/>
      <c r="G31" s="558"/>
      <c r="H31" s="558"/>
      <c r="I31" s="558"/>
      <c r="J31" s="558"/>
      <c r="K31" s="558"/>
      <c r="L31" s="558"/>
      <c r="M31" s="558"/>
      <c r="N31" s="558"/>
      <c r="O31" s="558"/>
      <c r="P31" s="558"/>
      <c r="Q31" s="558"/>
      <c r="R31" s="558"/>
      <c r="S31" s="558"/>
      <c r="T31" s="558"/>
      <c r="U31" s="558"/>
      <c r="V31" s="558"/>
      <c r="W31" s="558"/>
      <c r="X31" s="558"/>
      <c r="Y31" s="558"/>
      <c r="Z31" s="558"/>
      <c r="AA31" s="558"/>
      <c r="AB31" s="558"/>
      <c r="AC31" s="558"/>
      <c r="AD31" s="558"/>
      <c r="AE31" s="558"/>
      <c r="AF31" s="558"/>
      <c r="AG31" s="558"/>
      <c r="AH31" s="558"/>
      <c r="AI31" s="558"/>
      <c r="AJ31" s="558"/>
      <c r="AK31" s="558"/>
      <c r="AL31" s="559"/>
      <c r="AM31" s="305"/>
      <c r="AN31" s="306"/>
      <c r="AO31" s="306"/>
      <c r="AP31" s="306"/>
      <c r="AQ31" s="306"/>
      <c r="AR31" s="554"/>
      <c r="AS31" s="554"/>
      <c r="AT31" s="554"/>
      <c r="AU31" s="554"/>
      <c r="AV31" s="554"/>
      <c r="AW31" s="554"/>
      <c r="AX31" s="554"/>
      <c r="AY31" s="554"/>
      <c r="AZ31" s="554"/>
      <c r="BA31" s="554"/>
      <c r="BB31" s="554"/>
      <c r="BC31" s="554"/>
      <c r="BD31" s="554"/>
      <c r="BE31" s="554"/>
      <c r="BF31" s="554"/>
      <c r="BG31" s="554"/>
      <c r="BH31" s="554"/>
      <c r="BI31" s="554"/>
      <c r="BJ31" s="554"/>
      <c r="BK31" s="554"/>
      <c r="BL31" s="554"/>
      <c r="BM31" s="554"/>
      <c r="BN31" s="554"/>
      <c r="BO31" s="554"/>
      <c r="BP31" s="554"/>
      <c r="BQ31" s="554"/>
      <c r="BR31" s="554"/>
      <c r="BS31" s="554"/>
      <c r="BT31" s="554"/>
      <c r="BU31" s="554"/>
      <c r="BV31" s="554"/>
      <c r="BW31" s="554"/>
      <c r="BX31" s="554"/>
      <c r="BY31" s="554"/>
      <c r="BZ31" s="554"/>
      <c r="CA31" s="554"/>
      <c r="CB31" s="554"/>
      <c r="CC31" s="554"/>
      <c r="CD31" s="554"/>
      <c r="CE31" s="554"/>
      <c r="CF31" s="554"/>
      <c r="CG31" s="554"/>
      <c r="CH31" s="554"/>
      <c r="CI31" s="554"/>
      <c r="CJ31" s="554"/>
      <c r="CK31" s="554"/>
      <c r="CL31" s="554"/>
      <c r="CM31" s="554"/>
      <c r="CN31" s="554"/>
      <c r="CO31" s="554"/>
      <c r="CP31" s="554"/>
      <c r="CQ31" s="554"/>
      <c r="CR31" s="554"/>
      <c r="CS31" s="554"/>
      <c r="CT31" s="554"/>
      <c r="CU31" s="554"/>
      <c r="CV31" s="554"/>
      <c r="CW31" s="554"/>
      <c r="CX31" s="554"/>
      <c r="CY31" s="554"/>
      <c r="CZ31" s="554"/>
      <c r="DA31" s="554"/>
      <c r="DB31" s="554"/>
      <c r="DC31" s="554">
        <f t="shared" si="1"/>
        <v>0</v>
      </c>
      <c r="DD31" s="554"/>
      <c r="DE31" s="554"/>
      <c r="DF31" s="554"/>
      <c r="DG31" s="554"/>
      <c r="DH31" s="554"/>
      <c r="DI31" s="554"/>
      <c r="DJ31" s="554"/>
      <c r="DK31" s="554"/>
      <c r="DL31" s="554"/>
      <c r="DM31" s="554"/>
      <c r="DN31" s="554"/>
      <c r="DO31" s="554"/>
      <c r="DP31" s="554"/>
      <c r="DQ31" s="554"/>
      <c r="DR31" s="554"/>
      <c r="DS31" s="554"/>
      <c r="DT31" s="554"/>
      <c r="DU31" s="554"/>
      <c r="DV31" s="554"/>
      <c r="DW31" s="554"/>
      <c r="DX31" s="554"/>
      <c r="DY31" s="554"/>
      <c r="DZ31" s="554"/>
      <c r="EA31" s="554"/>
      <c r="EB31" s="554"/>
      <c r="EC31" s="554"/>
      <c r="ED31" s="554"/>
      <c r="EE31" s="554"/>
      <c r="EF31" s="554"/>
      <c r="EG31" s="554"/>
      <c r="EH31" s="554"/>
      <c r="EI31" s="554"/>
      <c r="EJ31" s="554"/>
      <c r="EK31" s="555"/>
    </row>
    <row r="32" spans="1:142" s="62" customFormat="1" ht="12.75" x14ac:dyDescent="0.2">
      <c r="A32" s="560" t="s">
        <v>1031</v>
      </c>
      <c r="B32" s="561"/>
      <c r="C32" s="561"/>
      <c r="D32" s="561"/>
      <c r="E32" s="561"/>
      <c r="F32" s="561"/>
      <c r="G32" s="561"/>
      <c r="H32" s="561"/>
      <c r="I32" s="561"/>
      <c r="J32" s="561"/>
      <c r="K32" s="561"/>
      <c r="L32" s="561"/>
      <c r="M32" s="561"/>
      <c r="N32" s="561"/>
      <c r="O32" s="561"/>
      <c r="P32" s="561"/>
      <c r="Q32" s="561"/>
      <c r="R32" s="561"/>
      <c r="S32" s="561"/>
      <c r="T32" s="561"/>
      <c r="U32" s="561"/>
      <c r="V32" s="561"/>
      <c r="W32" s="561"/>
      <c r="X32" s="561"/>
      <c r="Y32" s="561"/>
      <c r="Z32" s="561"/>
      <c r="AA32" s="561"/>
      <c r="AB32" s="561"/>
      <c r="AC32" s="561"/>
      <c r="AD32" s="561"/>
      <c r="AE32" s="561"/>
      <c r="AF32" s="561"/>
      <c r="AG32" s="561"/>
      <c r="AH32" s="561"/>
      <c r="AI32" s="561"/>
      <c r="AJ32" s="561"/>
      <c r="AK32" s="561"/>
      <c r="AL32" s="562"/>
      <c r="AM32" s="305" t="s">
        <v>165</v>
      </c>
      <c r="AN32" s="306"/>
      <c r="AO32" s="306"/>
      <c r="AP32" s="306"/>
      <c r="AQ32" s="306"/>
      <c r="AR32" s="554">
        <v>77377</v>
      </c>
      <c r="AS32" s="554"/>
      <c r="AT32" s="554"/>
      <c r="AU32" s="554"/>
      <c r="AV32" s="554"/>
      <c r="AW32" s="554"/>
      <c r="AX32" s="554"/>
      <c r="AY32" s="554">
        <v>77377</v>
      </c>
      <c r="AZ32" s="554"/>
      <c r="BA32" s="554"/>
      <c r="BB32" s="554"/>
      <c r="BC32" s="554"/>
      <c r="BD32" s="554"/>
      <c r="BE32" s="554"/>
      <c r="BF32" s="554"/>
      <c r="BG32" s="554"/>
      <c r="BH32" s="554"/>
      <c r="BI32" s="554"/>
      <c r="BJ32" s="554"/>
      <c r="BK32" s="554"/>
      <c r="BL32" s="554"/>
      <c r="BM32" s="554"/>
      <c r="BN32" s="554"/>
      <c r="BO32" s="554"/>
      <c r="BP32" s="554"/>
      <c r="BQ32" s="554"/>
      <c r="BR32" s="554"/>
      <c r="BS32" s="554"/>
      <c r="BT32" s="554"/>
      <c r="BU32" s="554"/>
      <c r="BV32" s="554"/>
      <c r="BW32" s="554"/>
      <c r="BX32" s="554"/>
      <c r="BY32" s="554"/>
      <c r="BZ32" s="554"/>
      <c r="CA32" s="554"/>
      <c r="CB32" s="554"/>
      <c r="CC32" s="554"/>
      <c r="CD32" s="554"/>
      <c r="CE32" s="554"/>
      <c r="CF32" s="554"/>
      <c r="CG32" s="554"/>
      <c r="CH32" s="554"/>
      <c r="CI32" s="554"/>
      <c r="CJ32" s="554"/>
      <c r="CK32" s="554"/>
      <c r="CL32" s="554"/>
      <c r="CM32" s="554"/>
      <c r="CN32" s="554"/>
      <c r="CO32" s="554"/>
      <c r="CP32" s="554"/>
      <c r="CQ32" s="554"/>
      <c r="CR32" s="554"/>
      <c r="CS32" s="554"/>
      <c r="CT32" s="554"/>
      <c r="CU32" s="554"/>
      <c r="CV32" s="554"/>
      <c r="CW32" s="554"/>
      <c r="CX32" s="554"/>
      <c r="CY32" s="554"/>
      <c r="CZ32" s="554"/>
      <c r="DA32" s="554"/>
      <c r="DB32" s="554"/>
      <c r="DC32" s="554"/>
      <c r="DD32" s="554"/>
      <c r="DE32" s="554"/>
      <c r="DF32" s="554"/>
      <c r="DG32" s="554"/>
      <c r="DH32" s="554"/>
      <c r="DI32" s="554"/>
      <c r="DJ32" s="554"/>
      <c r="DK32" s="554"/>
      <c r="DL32" s="554"/>
      <c r="DM32" s="554"/>
      <c r="DN32" s="554"/>
      <c r="DO32" s="554"/>
      <c r="DP32" s="554"/>
      <c r="DQ32" s="554"/>
      <c r="DR32" s="554"/>
      <c r="DS32" s="554"/>
      <c r="DT32" s="554"/>
      <c r="DU32" s="554"/>
      <c r="DV32" s="554"/>
      <c r="DW32" s="554"/>
      <c r="DX32" s="554"/>
      <c r="DY32" s="554"/>
      <c r="DZ32" s="554"/>
      <c r="EA32" s="554"/>
      <c r="EB32" s="554"/>
      <c r="EC32" s="554"/>
      <c r="ED32" s="554"/>
      <c r="EE32" s="554"/>
      <c r="EF32" s="554"/>
      <c r="EG32" s="554"/>
      <c r="EH32" s="554"/>
      <c r="EI32" s="554"/>
      <c r="EJ32" s="554"/>
      <c r="EK32" s="555"/>
    </row>
    <row r="33" spans="1:141" s="62" customFormat="1" ht="12.75" x14ac:dyDescent="0.2">
      <c r="A33" s="557" t="s">
        <v>1032</v>
      </c>
      <c r="B33" s="558"/>
      <c r="C33" s="558"/>
      <c r="D33" s="558"/>
      <c r="E33" s="558"/>
      <c r="F33" s="558"/>
      <c r="G33" s="558"/>
      <c r="H33" s="558"/>
      <c r="I33" s="558"/>
      <c r="J33" s="558"/>
      <c r="K33" s="558"/>
      <c r="L33" s="558"/>
      <c r="M33" s="558"/>
      <c r="N33" s="558"/>
      <c r="O33" s="558"/>
      <c r="P33" s="558"/>
      <c r="Q33" s="558"/>
      <c r="R33" s="558"/>
      <c r="S33" s="558"/>
      <c r="T33" s="558"/>
      <c r="U33" s="558"/>
      <c r="V33" s="558"/>
      <c r="W33" s="558"/>
      <c r="X33" s="558"/>
      <c r="Y33" s="558"/>
      <c r="Z33" s="558"/>
      <c r="AA33" s="558"/>
      <c r="AB33" s="558"/>
      <c r="AC33" s="558"/>
      <c r="AD33" s="558"/>
      <c r="AE33" s="558"/>
      <c r="AF33" s="558"/>
      <c r="AG33" s="558"/>
      <c r="AH33" s="558"/>
      <c r="AI33" s="558"/>
      <c r="AJ33" s="558"/>
      <c r="AK33" s="558"/>
      <c r="AL33" s="559"/>
      <c r="AM33" s="305"/>
      <c r="AN33" s="306"/>
      <c r="AO33" s="306"/>
      <c r="AP33" s="306"/>
      <c r="AQ33" s="306"/>
      <c r="AR33" s="554"/>
      <c r="AS33" s="554"/>
      <c r="AT33" s="554"/>
      <c r="AU33" s="554"/>
      <c r="AV33" s="554"/>
      <c r="AW33" s="554"/>
      <c r="AX33" s="554"/>
      <c r="AY33" s="554"/>
      <c r="AZ33" s="554"/>
      <c r="BA33" s="554"/>
      <c r="BB33" s="554"/>
      <c r="BC33" s="554"/>
      <c r="BD33" s="554"/>
      <c r="BE33" s="554"/>
      <c r="BF33" s="554"/>
      <c r="BG33" s="554"/>
      <c r="BH33" s="554"/>
      <c r="BI33" s="554"/>
      <c r="BJ33" s="554"/>
      <c r="BK33" s="554"/>
      <c r="BL33" s="554"/>
      <c r="BM33" s="554"/>
      <c r="BN33" s="554"/>
      <c r="BO33" s="554"/>
      <c r="BP33" s="554"/>
      <c r="BQ33" s="554"/>
      <c r="BR33" s="554"/>
      <c r="BS33" s="554"/>
      <c r="BT33" s="554"/>
      <c r="BU33" s="554"/>
      <c r="BV33" s="554"/>
      <c r="BW33" s="554"/>
      <c r="BX33" s="554"/>
      <c r="BY33" s="554"/>
      <c r="BZ33" s="554"/>
      <c r="CA33" s="554"/>
      <c r="CB33" s="554"/>
      <c r="CC33" s="554"/>
      <c r="CD33" s="554"/>
      <c r="CE33" s="554"/>
      <c r="CF33" s="554"/>
      <c r="CG33" s="554"/>
      <c r="CH33" s="554"/>
      <c r="CI33" s="554"/>
      <c r="CJ33" s="554"/>
      <c r="CK33" s="554"/>
      <c r="CL33" s="554"/>
      <c r="CM33" s="554"/>
      <c r="CN33" s="554"/>
      <c r="CO33" s="554"/>
      <c r="CP33" s="554"/>
      <c r="CQ33" s="554"/>
      <c r="CR33" s="554"/>
      <c r="CS33" s="554"/>
      <c r="CT33" s="554"/>
      <c r="CU33" s="554"/>
      <c r="CV33" s="554"/>
      <c r="CW33" s="554"/>
      <c r="CX33" s="554"/>
      <c r="CY33" s="554"/>
      <c r="CZ33" s="554"/>
      <c r="DA33" s="554"/>
      <c r="DB33" s="554"/>
      <c r="DC33" s="554"/>
      <c r="DD33" s="554"/>
      <c r="DE33" s="554"/>
      <c r="DF33" s="554"/>
      <c r="DG33" s="554"/>
      <c r="DH33" s="554"/>
      <c r="DI33" s="554"/>
      <c r="DJ33" s="554"/>
      <c r="DK33" s="554"/>
      <c r="DL33" s="554"/>
      <c r="DM33" s="554"/>
      <c r="DN33" s="554"/>
      <c r="DO33" s="554"/>
      <c r="DP33" s="554"/>
      <c r="DQ33" s="554"/>
      <c r="DR33" s="554"/>
      <c r="DS33" s="554"/>
      <c r="DT33" s="554"/>
      <c r="DU33" s="554"/>
      <c r="DV33" s="554"/>
      <c r="DW33" s="554"/>
      <c r="DX33" s="554"/>
      <c r="DY33" s="554"/>
      <c r="DZ33" s="554"/>
      <c r="EA33" s="554"/>
      <c r="EB33" s="554"/>
      <c r="EC33" s="554"/>
      <c r="ED33" s="554"/>
      <c r="EE33" s="554"/>
      <c r="EF33" s="554"/>
      <c r="EG33" s="554"/>
      <c r="EH33" s="554"/>
      <c r="EI33" s="554"/>
      <c r="EJ33" s="554"/>
      <c r="EK33" s="555"/>
    </row>
    <row r="34" spans="1:141" s="62" customFormat="1" ht="12.75" x14ac:dyDescent="0.2">
      <c r="A34" s="560" t="s">
        <v>1033</v>
      </c>
      <c r="B34" s="561"/>
      <c r="C34" s="561"/>
      <c r="D34" s="561"/>
      <c r="E34" s="561"/>
      <c r="F34" s="561"/>
      <c r="G34" s="561"/>
      <c r="H34" s="561"/>
      <c r="I34" s="561"/>
      <c r="J34" s="561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561"/>
      <c r="Z34" s="561"/>
      <c r="AA34" s="561"/>
      <c r="AB34" s="561"/>
      <c r="AC34" s="561"/>
      <c r="AD34" s="561"/>
      <c r="AE34" s="561"/>
      <c r="AF34" s="561"/>
      <c r="AG34" s="561"/>
      <c r="AH34" s="561"/>
      <c r="AI34" s="561"/>
      <c r="AJ34" s="561"/>
      <c r="AK34" s="561"/>
      <c r="AL34" s="562"/>
      <c r="AM34" s="305" t="s">
        <v>164</v>
      </c>
      <c r="AN34" s="306"/>
      <c r="AO34" s="306"/>
      <c r="AP34" s="306"/>
      <c r="AQ34" s="306"/>
      <c r="AR34" s="554"/>
      <c r="AS34" s="554"/>
      <c r="AT34" s="554"/>
      <c r="AU34" s="554"/>
      <c r="AV34" s="554"/>
      <c r="AW34" s="554"/>
      <c r="AX34" s="554"/>
      <c r="AY34" s="554"/>
      <c r="AZ34" s="554"/>
      <c r="BA34" s="554"/>
      <c r="BB34" s="554"/>
      <c r="BC34" s="554"/>
      <c r="BD34" s="554"/>
      <c r="BE34" s="554"/>
      <c r="BF34" s="554"/>
      <c r="BG34" s="554"/>
      <c r="BH34" s="554"/>
      <c r="BI34" s="554"/>
      <c r="BJ34" s="554"/>
      <c r="BK34" s="554"/>
      <c r="BL34" s="554"/>
      <c r="BM34" s="554"/>
      <c r="BN34" s="554"/>
      <c r="BO34" s="554"/>
      <c r="BP34" s="554"/>
      <c r="BQ34" s="554"/>
      <c r="BR34" s="554"/>
      <c r="BS34" s="554"/>
      <c r="BT34" s="554"/>
      <c r="BU34" s="554"/>
      <c r="BV34" s="554"/>
      <c r="BW34" s="554"/>
      <c r="BX34" s="554"/>
      <c r="BY34" s="554"/>
      <c r="BZ34" s="554"/>
      <c r="CA34" s="554"/>
      <c r="CB34" s="554"/>
      <c r="CC34" s="554"/>
      <c r="CD34" s="554"/>
      <c r="CE34" s="554"/>
      <c r="CF34" s="554"/>
      <c r="CG34" s="554"/>
      <c r="CH34" s="554"/>
      <c r="CI34" s="554"/>
      <c r="CJ34" s="554"/>
      <c r="CK34" s="554"/>
      <c r="CL34" s="554"/>
      <c r="CM34" s="554"/>
      <c r="CN34" s="554"/>
      <c r="CO34" s="554"/>
      <c r="CP34" s="554"/>
      <c r="CQ34" s="554"/>
      <c r="CR34" s="554"/>
      <c r="CS34" s="554"/>
      <c r="CT34" s="554"/>
      <c r="CU34" s="554"/>
      <c r="CV34" s="554"/>
      <c r="CW34" s="554"/>
      <c r="CX34" s="554"/>
      <c r="CY34" s="554"/>
      <c r="CZ34" s="554"/>
      <c r="DA34" s="554"/>
      <c r="DB34" s="554"/>
      <c r="DC34" s="554"/>
      <c r="DD34" s="554"/>
      <c r="DE34" s="554"/>
      <c r="DF34" s="554"/>
      <c r="DG34" s="554"/>
      <c r="DH34" s="554"/>
      <c r="DI34" s="554"/>
      <c r="DJ34" s="554"/>
      <c r="DK34" s="554"/>
      <c r="DL34" s="554"/>
      <c r="DM34" s="554"/>
      <c r="DN34" s="554"/>
      <c r="DO34" s="554"/>
      <c r="DP34" s="554"/>
      <c r="DQ34" s="554"/>
      <c r="DR34" s="554"/>
      <c r="DS34" s="554"/>
      <c r="DT34" s="554"/>
      <c r="DU34" s="554"/>
      <c r="DV34" s="554"/>
      <c r="DW34" s="554"/>
      <c r="DX34" s="554"/>
      <c r="DY34" s="554"/>
      <c r="DZ34" s="554"/>
      <c r="EA34" s="554"/>
      <c r="EB34" s="554"/>
      <c r="EC34" s="554"/>
      <c r="ED34" s="554"/>
      <c r="EE34" s="554"/>
      <c r="EF34" s="554"/>
      <c r="EG34" s="554"/>
      <c r="EH34" s="554"/>
      <c r="EI34" s="554"/>
      <c r="EJ34" s="554"/>
      <c r="EK34" s="555"/>
    </row>
    <row r="35" spans="1:141" s="62" customFormat="1" ht="12.75" x14ac:dyDescent="0.2">
      <c r="A35" s="557" t="s">
        <v>1034</v>
      </c>
      <c r="B35" s="558"/>
      <c r="C35" s="558"/>
      <c r="D35" s="558"/>
      <c r="E35" s="558"/>
      <c r="F35" s="558"/>
      <c r="G35" s="558"/>
      <c r="H35" s="558"/>
      <c r="I35" s="558"/>
      <c r="J35" s="558"/>
      <c r="K35" s="558"/>
      <c r="L35" s="558"/>
      <c r="M35" s="558"/>
      <c r="N35" s="558"/>
      <c r="O35" s="558"/>
      <c r="P35" s="558"/>
      <c r="Q35" s="558"/>
      <c r="R35" s="558"/>
      <c r="S35" s="558"/>
      <c r="T35" s="558"/>
      <c r="U35" s="558"/>
      <c r="V35" s="558"/>
      <c r="W35" s="558"/>
      <c r="X35" s="558"/>
      <c r="Y35" s="558"/>
      <c r="Z35" s="558"/>
      <c r="AA35" s="558"/>
      <c r="AB35" s="558"/>
      <c r="AC35" s="558"/>
      <c r="AD35" s="558"/>
      <c r="AE35" s="558"/>
      <c r="AF35" s="558"/>
      <c r="AG35" s="558"/>
      <c r="AH35" s="558"/>
      <c r="AI35" s="558"/>
      <c r="AJ35" s="558"/>
      <c r="AK35" s="558"/>
      <c r="AL35" s="559"/>
      <c r="AM35" s="305"/>
      <c r="AN35" s="306"/>
      <c r="AO35" s="306"/>
      <c r="AP35" s="306"/>
      <c r="AQ35" s="306"/>
      <c r="AR35" s="554"/>
      <c r="AS35" s="554"/>
      <c r="AT35" s="554"/>
      <c r="AU35" s="554"/>
      <c r="AV35" s="554"/>
      <c r="AW35" s="554"/>
      <c r="AX35" s="554"/>
      <c r="AY35" s="554"/>
      <c r="AZ35" s="554"/>
      <c r="BA35" s="554"/>
      <c r="BB35" s="554"/>
      <c r="BC35" s="554"/>
      <c r="BD35" s="554"/>
      <c r="BE35" s="554"/>
      <c r="BF35" s="554"/>
      <c r="BG35" s="554"/>
      <c r="BH35" s="554"/>
      <c r="BI35" s="554"/>
      <c r="BJ35" s="554"/>
      <c r="BK35" s="554"/>
      <c r="BL35" s="554"/>
      <c r="BM35" s="554"/>
      <c r="BN35" s="554"/>
      <c r="BO35" s="554"/>
      <c r="BP35" s="554"/>
      <c r="BQ35" s="554"/>
      <c r="BR35" s="554"/>
      <c r="BS35" s="554"/>
      <c r="BT35" s="554"/>
      <c r="BU35" s="554"/>
      <c r="BV35" s="554"/>
      <c r="BW35" s="554"/>
      <c r="BX35" s="554"/>
      <c r="BY35" s="554"/>
      <c r="BZ35" s="554"/>
      <c r="CA35" s="554"/>
      <c r="CB35" s="554"/>
      <c r="CC35" s="554"/>
      <c r="CD35" s="554"/>
      <c r="CE35" s="554"/>
      <c r="CF35" s="554"/>
      <c r="CG35" s="554"/>
      <c r="CH35" s="554"/>
      <c r="CI35" s="554"/>
      <c r="CJ35" s="554"/>
      <c r="CK35" s="554"/>
      <c r="CL35" s="554"/>
      <c r="CM35" s="554"/>
      <c r="CN35" s="554"/>
      <c r="CO35" s="554"/>
      <c r="CP35" s="554"/>
      <c r="CQ35" s="554"/>
      <c r="CR35" s="554"/>
      <c r="CS35" s="554"/>
      <c r="CT35" s="554"/>
      <c r="CU35" s="554"/>
      <c r="CV35" s="554"/>
      <c r="CW35" s="554"/>
      <c r="CX35" s="554"/>
      <c r="CY35" s="554"/>
      <c r="CZ35" s="554"/>
      <c r="DA35" s="554"/>
      <c r="DB35" s="554"/>
      <c r="DC35" s="554"/>
      <c r="DD35" s="554"/>
      <c r="DE35" s="554"/>
      <c r="DF35" s="554"/>
      <c r="DG35" s="554"/>
      <c r="DH35" s="554"/>
      <c r="DI35" s="554"/>
      <c r="DJ35" s="554"/>
      <c r="DK35" s="554"/>
      <c r="DL35" s="554"/>
      <c r="DM35" s="554"/>
      <c r="DN35" s="554"/>
      <c r="DO35" s="554"/>
      <c r="DP35" s="554"/>
      <c r="DQ35" s="554"/>
      <c r="DR35" s="554"/>
      <c r="DS35" s="554"/>
      <c r="DT35" s="554"/>
      <c r="DU35" s="554"/>
      <c r="DV35" s="554"/>
      <c r="DW35" s="554"/>
      <c r="DX35" s="554"/>
      <c r="DY35" s="554"/>
      <c r="DZ35" s="554"/>
      <c r="EA35" s="554"/>
      <c r="EB35" s="554"/>
      <c r="EC35" s="554"/>
      <c r="ED35" s="554"/>
      <c r="EE35" s="554"/>
      <c r="EF35" s="554"/>
      <c r="EG35" s="554"/>
      <c r="EH35" s="554"/>
      <c r="EI35" s="554"/>
      <c r="EJ35" s="554"/>
      <c r="EK35" s="555"/>
    </row>
    <row r="36" spans="1:141" s="62" customFormat="1" ht="12.75" x14ac:dyDescent="0.2">
      <c r="A36" s="570" t="s">
        <v>143</v>
      </c>
      <c r="B36" s="571"/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1"/>
      <c r="N36" s="571"/>
      <c r="O36" s="571"/>
      <c r="P36" s="571"/>
      <c r="Q36" s="571"/>
      <c r="R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  <c r="AI36" s="571"/>
      <c r="AJ36" s="571"/>
      <c r="AK36" s="571"/>
      <c r="AL36" s="572"/>
      <c r="AM36" s="305" t="s">
        <v>163</v>
      </c>
      <c r="AN36" s="306"/>
      <c r="AO36" s="306"/>
      <c r="AP36" s="306"/>
      <c r="AQ36" s="306"/>
      <c r="AR36" s="554"/>
      <c r="AS36" s="554"/>
      <c r="AT36" s="554"/>
      <c r="AU36" s="554"/>
      <c r="AV36" s="554"/>
      <c r="AW36" s="554"/>
      <c r="AX36" s="554"/>
      <c r="AY36" s="554"/>
      <c r="AZ36" s="554"/>
      <c r="BA36" s="554"/>
      <c r="BB36" s="554"/>
      <c r="BC36" s="554"/>
      <c r="BD36" s="554"/>
      <c r="BE36" s="554"/>
      <c r="BF36" s="554"/>
      <c r="BG36" s="554"/>
      <c r="BH36" s="554"/>
      <c r="BI36" s="554"/>
      <c r="BJ36" s="554"/>
      <c r="BK36" s="554"/>
      <c r="BL36" s="554"/>
      <c r="BM36" s="554"/>
      <c r="BN36" s="554"/>
      <c r="BO36" s="554"/>
      <c r="BP36" s="554"/>
      <c r="BQ36" s="554"/>
      <c r="BR36" s="554"/>
      <c r="BS36" s="554"/>
      <c r="BT36" s="554"/>
      <c r="BU36" s="554"/>
      <c r="BV36" s="554"/>
      <c r="BW36" s="554"/>
      <c r="BX36" s="554"/>
      <c r="BY36" s="554"/>
      <c r="BZ36" s="554"/>
      <c r="CA36" s="554"/>
      <c r="CB36" s="554"/>
      <c r="CC36" s="554"/>
      <c r="CD36" s="554"/>
      <c r="CE36" s="554"/>
      <c r="CF36" s="554"/>
      <c r="CG36" s="554"/>
      <c r="CH36" s="554"/>
      <c r="CI36" s="554"/>
      <c r="CJ36" s="554"/>
      <c r="CK36" s="554"/>
      <c r="CL36" s="554"/>
      <c r="CM36" s="554"/>
      <c r="CN36" s="554"/>
      <c r="CO36" s="554"/>
      <c r="CP36" s="554"/>
      <c r="CQ36" s="554"/>
      <c r="CR36" s="554"/>
      <c r="CS36" s="554"/>
      <c r="CT36" s="554"/>
      <c r="CU36" s="554"/>
      <c r="CV36" s="554"/>
      <c r="CW36" s="554"/>
      <c r="CX36" s="554"/>
      <c r="CY36" s="554"/>
      <c r="CZ36" s="554"/>
      <c r="DA36" s="554"/>
      <c r="DB36" s="554"/>
      <c r="DC36" s="554"/>
      <c r="DD36" s="554"/>
      <c r="DE36" s="554"/>
      <c r="DF36" s="554"/>
      <c r="DG36" s="554"/>
      <c r="DH36" s="554"/>
      <c r="DI36" s="554"/>
      <c r="DJ36" s="554"/>
      <c r="DK36" s="554"/>
      <c r="DL36" s="554"/>
      <c r="DM36" s="554"/>
      <c r="DN36" s="554"/>
      <c r="DO36" s="554"/>
      <c r="DP36" s="554"/>
      <c r="DQ36" s="554"/>
      <c r="DR36" s="554"/>
      <c r="DS36" s="554"/>
      <c r="DT36" s="554"/>
      <c r="DU36" s="554"/>
      <c r="DV36" s="554"/>
      <c r="DW36" s="554"/>
      <c r="DX36" s="554"/>
      <c r="DY36" s="554"/>
      <c r="DZ36" s="554"/>
      <c r="EA36" s="554"/>
      <c r="EB36" s="554"/>
      <c r="EC36" s="554"/>
      <c r="ED36" s="554"/>
      <c r="EE36" s="554"/>
      <c r="EF36" s="554"/>
      <c r="EG36" s="554"/>
      <c r="EH36" s="554"/>
      <c r="EI36" s="554"/>
      <c r="EJ36" s="554"/>
      <c r="EK36" s="555"/>
    </row>
    <row r="37" spans="1:141" s="62" customFormat="1" ht="12.75" x14ac:dyDescent="0.2">
      <c r="A37" s="567" t="s">
        <v>1035</v>
      </c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  <c r="AA37" s="568"/>
      <c r="AB37" s="568"/>
      <c r="AC37" s="568"/>
      <c r="AD37" s="568"/>
      <c r="AE37" s="568"/>
      <c r="AF37" s="568"/>
      <c r="AG37" s="568"/>
      <c r="AH37" s="568"/>
      <c r="AI37" s="568"/>
      <c r="AJ37" s="568"/>
      <c r="AK37" s="568"/>
      <c r="AL37" s="569"/>
      <c r="AM37" s="305"/>
      <c r="AN37" s="306"/>
      <c r="AO37" s="306"/>
      <c r="AP37" s="306"/>
      <c r="AQ37" s="306"/>
      <c r="AR37" s="554"/>
      <c r="AS37" s="554"/>
      <c r="AT37" s="554"/>
      <c r="AU37" s="554"/>
      <c r="AV37" s="554"/>
      <c r="AW37" s="554"/>
      <c r="AX37" s="554"/>
      <c r="AY37" s="554"/>
      <c r="AZ37" s="554"/>
      <c r="BA37" s="554"/>
      <c r="BB37" s="554"/>
      <c r="BC37" s="554"/>
      <c r="BD37" s="554"/>
      <c r="BE37" s="554"/>
      <c r="BF37" s="554"/>
      <c r="BG37" s="554"/>
      <c r="BH37" s="554"/>
      <c r="BI37" s="554"/>
      <c r="BJ37" s="554"/>
      <c r="BK37" s="554"/>
      <c r="BL37" s="554"/>
      <c r="BM37" s="554"/>
      <c r="BN37" s="554"/>
      <c r="BO37" s="554"/>
      <c r="BP37" s="554"/>
      <c r="BQ37" s="554"/>
      <c r="BR37" s="554"/>
      <c r="BS37" s="554"/>
      <c r="BT37" s="554"/>
      <c r="BU37" s="554"/>
      <c r="BV37" s="554"/>
      <c r="BW37" s="554"/>
      <c r="BX37" s="554"/>
      <c r="BY37" s="554"/>
      <c r="BZ37" s="554"/>
      <c r="CA37" s="554"/>
      <c r="CB37" s="554"/>
      <c r="CC37" s="554"/>
      <c r="CD37" s="554"/>
      <c r="CE37" s="554"/>
      <c r="CF37" s="554"/>
      <c r="CG37" s="554"/>
      <c r="CH37" s="554"/>
      <c r="CI37" s="554"/>
      <c r="CJ37" s="554"/>
      <c r="CK37" s="554"/>
      <c r="CL37" s="554"/>
      <c r="CM37" s="554"/>
      <c r="CN37" s="554"/>
      <c r="CO37" s="554"/>
      <c r="CP37" s="554"/>
      <c r="CQ37" s="554"/>
      <c r="CR37" s="554"/>
      <c r="CS37" s="554"/>
      <c r="CT37" s="554"/>
      <c r="CU37" s="554"/>
      <c r="CV37" s="554"/>
      <c r="CW37" s="554"/>
      <c r="CX37" s="554"/>
      <c r="CY37" s="554"/>
      <c r="CZ37" s="554"/>
      <c r="DA37" s="554"/>
      <c r="DB37" s="554"/>
      <c r="DC37" s="554"/>
      <c r="DD37" s="554"/>
      <c r="DE37" s="554"/>
      <c r="DF37" s="554"/>
      <c r="DG37" s="554"/>
      <c r="DH37" s="554"/>
      <c r="DI37" s="554"/>
      <c r="DJ37" s="554"/>
      <c r="DK37" s="554"/>
      <c r="DL37" s="554"/>
      <c r="DM37" s="554"/>
      <c r="DN37" s="554"/>
      <c r="DO37" s="554"/>
      <c r="DP37" s="554"/>
      <c r="DQ37" s="554"/>
      <c r="DR37" s="554"/>
      <c r="DS37" s="554"/>
      <c r="DT37" s="554"/>
      <c r="DU37" s="554"/>
      <c r="DV37" s="554"/>
      <c r="DW37" s="554"/>
      <c r="DX37" s="554"/>
      <c r="DY37" s="554"/>
      <c r="DZ37" s="554"/>
      <c r="EA37" s="554"/>
      <c r="EB37" s="554"/>
      <c r="EC37" s="554"/>
      <c r="ED37" s="554"/>
      <c r="EE37" s="554"/>
      <c r="EF37" s="554"/>
      <c r="EG37" s="554"/>
      <c r="EH37" s="554"/>
      <c r="EI37" s="554"/>
      <c r="EJ37" s="554"/>
      <c r="EK37" s="555"/>
    </row>
    <row r="38" spans="1:141" s="62" customFormat="1" ht="12.75" x14ac:dyDescent="0.2">
      <c r="A38" s="570" t="s">
        <v>1036</v>
      </c>
      <c r="B38" s="571"/>
      <c r="C38" s="571"/>
      <c r="D38" s="571"/>
      <c r="E38" s="571"/>
      <c r="F38" s="571"/>
      <c r="G38" s="571"/>
      <c r="H38" s="571"/>
      <c r="I38" s="571"/>
      <c r="J38" s="571"/>
      <c r="K38" s="571"/>
      <c r="L38" s="571"/>
      <c r="M38" s="571"/>
      <c r="N38" s="571"/>
      <c r="O38" s="571"/>
      <c r="P38" s="571"/>
      <c r="Q38" s="571"/>
      <c r="R38" s="571"/>
      <c r="S38" s="571"/>
      <c r="T38" s="571"/>
      <c r="U38" s="571"/>
      <c r="V38" s="571"/>
      <c r="W38" s="571"/>
      <c r="X38" s="571"/>
      <c r="Y38" s="571"/>
      <c r="Z38" s="571"/>
      <c r="AA38" s="571"/>
      <c r="AB38" s="571"/>
      <c r="AC38" s="571"/>
      <c r="AD38" s="571"/>
      <c r="AE38" s="571"/>
      <c r="AF38" s="571"/>
      <c r="AG38" s="571"/>
      <c r="AH38" s="571"/>
      <c r="AI38" s="571"/>
      <c r="AJ38" s="571"/>
      <c r="AK38" s="571"/>
      <c r="AL38" s="572"/>
      <c r="AM38" s="305" t="s">
        <v>162</v>
      </c>
      <c r="AN38" s="306"/>
      <c r="AO38" s="306"/>
      <c r="AP38" s="306"/>
      <c r="AQ38" s="306"/>
      <c r="AR38" s="554"/>
      <c r="AS38" s="554"/>
      <c r="AT38" s="554"/>
      <c r="AU38" s="554"/>
      <c r="AV38" s="554"/>
      <c r="AW38" s="554"/>
      <c r="AX38" s="554"/>
      <c r="AY38" s="554"/>
      <c r="AZ38" s="554"/>
      <c r="BA38" s="554"/>
      <c r="BB38" s="554"/>
      <c r="BC38" s="554"/>
      <c r="BD38" s="554"/>
      <c r="BE38" s="554"/>
      <c r="BF38" s="554"/>
      <c r="BG38" s="554"/>
      <c r="BH38" s="554"/>
      <c r="BI38" s="554"/>
      <c r="BJ38" s="554"/>
      <c r="BK38" s="554"/>
      <c r="BL38" s="554"/>
      <c r="BM38" s="554"/>
      <c r="BN38" s="554"/>
      <c r="BO38" s="554"/>
      <c r="BP38" s="554"/>
      <c r="BQ38" s="554"/>
      <c r="BR38" s="554"/>
      <c r="BS38" s="554"/>
      <c r="BT38" s="554"/>
      <c r="BU38" s="554"/>
      <c r="BV38" s="554"/>
      <c r="BW38" s="554"/>
      <c r="BX38" s="554"/>
      <c r="BY38" s="554"/>
      <c r="BZ38" s="554"/>
      <c r="CA38" s="554"/>
      <c r="CB38" s="554"/>
      <c r="CC38" s="554"/>
      <c r="CD38" s="554"/>
      <c r="CE38" s="554"/>
      <c r="CF38" s="554"/>
      <c r="CG38" s="554"/>
      <c r="CH38" s="554"/>
      <c r="CI38" s="554"/>
      <c r="CJ38" s="554"/>
      <c r="CK38" s="554"/>
      <c r="CL38" s="554"/>
      <c r="CM38" s="554"/>
      <c r="CN38" s="554"/>
      <c r="CO38" s="554"/>
      <c r="CP38" s="554"/>
      <c r="CQ38" s="554"/>
      <c r="CR38" s="554"/>
      <c r="CS38" s="554"/>
      <c r="CT38" s="554"/>
      <c r="CU38" s="554"/>
      <c r="CV38" s="554"/>
      <c r="CW38" s="554"/>
      <c r="CX38" s="554"/>
      <c r="CY38" s="554"/>
      <c r="CZ38" s="554"/>
      <c r="DA38" s="554"/>
      <c r="DB38" s="554"/>
      <c r="DC38" s="554"/>
      <c r="DD38" s="554"/>
      <c r="DE38" s="554"/>
      <c r="DF38" s="554"/>
      <c r="DG38" s="554"/>
      <c r="DH38" s="554"/>
      <c r="DI38" s="554"/>
      <c r="DJ38" s="554"/>
      <c r="DK38" s="554"/>
      <c r="DL38" s="554"/>
      <c r="DM38" s="554"/>
      <c r="DN38" s="554"/>
      <c r="DO38" s="554"/>
      <c r="DP38" s="554"/>
      <c r="DQ38" s="554"/>
      <c r="DR38" s="554"/>
      <c r="DS38" s="554"/>
      <c r="DT38" s="554"/>
      <c r="DU38" s="554"/>
      <c r="DV38" s="554"/>
      <c r="DW38" s="554"/>
      <c r="DX38" s="554"/>
      <c r="DY38" s="554"/>
      <c r="DZ38" s="554"/>
      <c r="EA38" s="554"/>
      <c r="EB38" s="554"/>
      <c r="EC38" s="554"/>
      <c r="ED38" s="554"/>
      <c r="EE38" s="554"/>
      <c r="EF38" s="554"/>
      <c r="EG38" s="554"/>
      <c r="EH38" s="554"/>
      <c r="EI38" s="554"/>
      <c r="EJ38" s="554"/>
      <c r="EK38" s="555"/>
    </row>
    <row r="39" spans="1:141" s="62" customFormat="1" ht="12.75" x14ac:dyDescent="0.2">
      <c r="A39" s="567" t="s">
        <v>142</v>
      </c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  <c r="AA39" s="568"/>
      <c r="AB39" s="568"/>
      <c r="AC39" s="568"/>
      <c r="AD39" s="568"/>
      <c r="AE39" s="568"/>
      <c r="AF39" s="568"/>
      <c r="AG39" s="568"/>
      <c r="AH39" s="568"/>
      <c r="AI39" s="568"/>
      <c r="AJ39" s="568"/>
      <c r="AK39" s="568"/>
      <c r="AL39" s="569"/>
      <c r="AM39" s="305"/>
      <c r="AN39" s="306"/>
      <c r="AO39" s="306"/>
      <c r="AP39" s="306"/>
      <c r="AQ39" s="306"/>
      <c r="AR39" s="554"/>
      <c r="AS39" s="554"/>
      <c r="AT39" s="554"/>
      <c r="AU39" s="554"/>
      <c r="AV39" s="554"/>
      <c r="AW39" s="554"/>
      <c r="AX39" s="554"/>
      <c r="AY39" s="554"/>
      <c r="AZ39" s="554"/>
      <c r="BA39" s="554"/>
      <c r="BB39" s="554"/>
      <c r="BC39" s="554"/>
      <c r="BD39" s="554"/>
      <c r="BE39" s="554"/>
      <c r="BF39" s="554"/>
      <c r="BG39" s="554"/>
      <c r="BH39" s="554"/>
      <c r="BI39" s="554"/>
      <c r="BJ39" s="554"/>
      <c r="BK39" s="554"/>
      <c r="BL39" s="554"/>
      <c r="BM39" s="554"/>
      <c r="BN39" s="554"/>
      <c r="BO39" s="554"/>
      <c r="BP39" s="554"/>
      <c r="BQ39" s="554"/>
      <c r="BR39" s="554"/>
      <c r="BS39" s="554"/>
      <c r="BT39" s="554"/>
      <c r="BU39" s="554"/>
      <c r="BV39" s="554"/>
      <c r="BW39" s="554"/>
      <c r="BX39" s="554"/>
      <c r="BY39" s="554"/>
      <c r="BZ39" s="554"/>
      <c r="CA39" s="554"/>
      <c r="CB39" s="554"/>
      <c r="CC39" s="554"/>
      <c r="CD39" s="554"/>
      <c r="CE39" s="554"/>
      <c r="CF39" s="554"/>
      <c r="CG39" s="554"/>
      <c r="CH39" s="554"/>
      <c r="CI39" s="554"/>
      <c r="CJ39" s="554"/>
      <c r="CK39" s="554"/>
      <c r="CL39" s="554"/>
      <c r="CM39" s="554"/>
      <c r="CN39" s="554"/>
      <c r="CO39" s="554"/>
      <c r="CP39" s="554"/>
      <c r="CQ39" s="554"/>
      <c r="CR39" s="554"/>
      <c r="CS39" s="554"/>
      <c r="CT39" s="554"/>
      <c r="CU39" s="554"/>
      <c r="CV39" s="554"/>
      <c r="CW39" s="554"/>
      <c r="CX39" s="554"/>
      <c r="CY39" s="554"/>
      <c r="CZ39" s="554"/>
      <c r="DA39" s="554"/>
      <c r="DB39" s="554"/>
      <c r="DC39" s="554"/>
      <c r="DD39" s="554"/>
      <c r="DE39" s="554"/>
      <c r="DF39" s="554"/>
      <c r="DG39" s="554"/>
      <c r="DH39" s="554"/>
      <c r="DI39" s="554"/>
      <c r="DJ39" s="554"/>
      <c r="DK39" s="554"/>
      <c r="DL39" s="554"/>
      <c r="DM39" s="554"/>
      <c r="DN39" s="554"/>
      <c r="DO39" s="554"/>
      <c r="DP39" s="554"/>
      <c r="DQ39" s="554"/>
      <c r="DR39" s="554"/>
      <c r="DS39" s="554"/>
      <c r="DT39" s="554"/>
      <c r="DU39" s="554"/>
      <c r="DV39" s="554"/>
      <c r="DW39" s="554"/>
      <c r="DX39" s="554"/>
      <c r="DY39" s="554"/>
      <c r="DZ39" s="554"/>
      <c r="EA39" s="554"/>
      <c r="EB39" s="554"/>
      <c r="EC39" s="554"/>
      <c r="ED39" s="554"/>
      <c r="EE39" s="554"/>
      <c r="EF39" s="554"/>
      <c r="EG39" s="554"/>
      <c r="EH39" s="554"/>
      <c r="EI39" s="554"/>
      <c r="EJ39" s="554"/>
      <c r="EK39" s="555"/>
    </row>
    <row r="40" spans="1:141" s="62" customFormat="1" ht="12.75" x14ac:dyDescent="0.2">
      <c r="A40" s="570" t="s">
        <v>1037</v>
      </c>
      <c r="B40" s="571"/>
      <c r="C40" s="571"/>
      <c r="D40" s="571"/>
      <c r="E40" s="571"/>
      <c r="F40" s="571"/>
      <c r="G40" s="571"/>
      <c r="H40" s="571"/>
      <c r="I40" s="571"/>
      <c r="J40" s="571"/>
      <c r="K40" s="571"/>
      <c r="L40" s="571"/>
      <c r="M40" s="571"/>
      <c r="N40" s="571"/>
      <c r="O40" s="571"/>
      <c r="P40" s="571"/>
      <c r="Q40" s="571"/>
      <c r="R40" s="571"/>
      <c r="S40" s="571"/>
      <c r="T40" s="571"/>
      <c r="U40" s="571"/>
      <c r="V40" s="571"/>
      <c r="W40" s="571"/>
      <c r="X40" s="571"/>
      <c r="Y40" s="571"/>
      <c r="Z40" s="571"/>
      <c r="AA40" s="571"/>
      <c r="AB40" s="571"/>
      <c r="AC40" s="571"/>
      <c r="AD40" s="571"/>
      <c r="AE40" s="571"/>
      <c r="AF40" s="571"/>
      <c r="AG40" s="571"/>
      <c r="AH40" s="571"/>
      <c r="AI40" s="571"/>
      <c r="AJ40" s="571"/>
      <c r="AK40" s="571"/>
      <c r="AL40" s="572"/>
      <c r="AM40" s="305" t="s">
        <v>161</v>
      </c>
      <c r="AN40" s="306"/>
      <c r="AO40" s="306"/>
      <c r="AP40" s="306"/>
      <c r="AQ40" s="306"/>
      <c r="AR40" s="554"/>
      <c r="AS40" s="554"/>
      <c r="AT40" s="554"/>
      <c r="AU40" s="554"/>
      <c r="AV40" s="554"/>
      <c r="AW40" s="554"/>
      <c r="AX40" s="554"/>
      <c r="AY40" s="554"/>
      <c r="AZ40" s="554"/>
      <c r="BA40" s="554"/>
      <c r="BB40" s="554"/>
      <c r="BC40" s="554"/>
      <c r="BD40" s="554"/>
      <c r="BE40" s="554"/>
      <c r="BF40" s="554"/>
      <c r="BG40" s="554"/>
      <c r="BH40" s="554"/>
      <c r="BI40" s="554"/>
      <c r="BJ40" s="554"/>
      <c r="BK40" s="554"/>
      <c r="BL40" s="554"/>
      <c r="BM40" s="554"/>
      <c r="BN40" s="554"/>
      <c r="BO40" s="554"/>
      <c r="BP40" s="554"/>
      <c r="BQ40" s="554"/>
      <c r="BR40" s="554"/>
      <c r="BS40" s="554"/>
      <c r="BT40" s="554"/>
      <c r="BU40" s="554"/>
      <c r="BV40" s="554"/>
      <c r="BW40" s="554"/>
      <c r="BX40" s="554"/>
      <c r="BY40" s="554"/>
      <c r="BZ40" s="554"/>
      <c r="CA40" s="554"/>
      <c r="CB40" s="554"/>
      <c r="CC40" s="554"/>
      <c r="CD40" s="554"/>
      <c r="CE40" s="554"/>
      <c r="CF40" s="554"/>
      <c r="CG40" s="554"/>
      <c r="CH40" s="554"/>
      <c r="CI40" s="554"/>
      <c r="CJ40" s="554"/>
      <c r="CK40" s="554"/>
      <c r="CL40" s="554"/>
      <c r="CM40" s="554"/>
      <c r="CN40" s="554"/>
      <c r="CO40" s="554"/>
      <c r="CP40" s="554"/>
      <c r="CQ40" s="554"/>
      <c r="CR40" s="554"/>
      <c r="CS40" s="554"/>
      <c r="CT40" s="554"/>
      <c r="CU40" s="554"/>
      <c r="CV40" s="554"/>
      <c r="CW40" s="554"/>
      <c r="CX40" s="554"/>
      <c r="CY40" s="554"/>
      <c r="CZ40" s="554"/>
      <c r="DA40" s="554"/>
      <c r="DB40" s="554"/>
      <c r="DC40" s="554"/>
      <c r="DD40" s="554"/>
      <c r="DE40" s="554"/>
      <c r="DF40" s="554"/>
      <c r="DG40" s="554"/>
      <c r="DH40" s="554"/>
      <c r="DI40" s="554"/>
      <c r="DJ40" s="554"/>
      <c r="DK40" s="554"/>
      <c r="DL40" s="554"/>
      <c r="DM40" s="554"/>
      <c r="DN40" s="554"/>
      <c r="DO40" s="554"/>
      <c r="DP40" s="554"/>
      <c r="DQ40" s="554"/>
      <c r="DR40" s="554"/>
      <c r="DS40" s="554"/>
      <c r="DT40" s="554"/>
      <c r="DU40" s="554"/>
      <c r="DV40" s="554"/>
      <c r="DW40" s="554"/>
      <c r="DX40" s="554"/>
      <c r="DY40" s="554"/>
      <c r="DZ40" s="554"/>
      <c r="EA40" s="554"/>
      <c r="EB40" s="554"/>
      <c r="EC40" s="554"/>
      <c r="ED40" s="554"/>
      <c r="EE40" s="554"/>
      <c r="EF40" s="554"/>
      <c r="EG40" s="554"/>
      <c r="EH40" s="554"/>
      <c r="EI40" s="554"/>
      <c r="EJ40" s="554"/>
      <c r="EK40" s="555"/>
    </row>
    <row r="41" spans="1:141" s="62" customFormat="1" ht="12.75" x14ac:dyDescent="0.2">
      <c r="A41" s="567" t="s">
        <v>1038</v>
      </c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  <c r="AE41" s="568"/>
      <c r="AF41" s="568"/>
      <c r="AG41" s="568"/>
      <c r="AH41" s="568"/>
      <c r="AI41" s="568"/>
      <c r="AJ41" s="568"/>
      <c r="AK41" s="568"/>
      <c r="AL41" s="569"/>
      <c r="AM41" s="305"/>
      <c r="AN41" s="306"/>
      <c r="AO41" s="306"/>
      <c r="AP41" s="306"/>
      <c r="AQ41" s="306"/>
      <c r="AR41" s="554"/>
      <c r="AS41" s="554"/>
      <c r="AT41" s="554"/>
      <c r="AU41" s="554"/>
      <c r="AV41" s="554"/>
      <c r="AW41" s="554"/>
      <c r="AX41" s="554"/>
      <c r="AY41" s="554"/>
      <c r="AZ41" s="554"/>
      <c r="BA41" s="554"/>
      <c r="BB41" s="554"/>
      <c r="BC41" s="554"/>
      <c r="BD41" s="554"/>
      <c r="BE41" s="554"/>
      <c r="BF41" s="554"/>
      <c r="BG41" s="554"/>
      <c r="BH41" s="554"/>
      <c r="BI41" s="554"/>
      <c r="BJ41" s="554"/>
      <c r="BK41" s="554"/>
      <c r="BL41" s="554"/>
      <c r="BM41" s="554"/>
      <c r="BN41" s="554"/>
      <c r="BO41" s="554"/>
      <c r="BP41" s="554"/>
      <c r="BQ41" s="554"/>
      <c r="BR41" s="554"/>
      <c r="BS41" s="554"/>
      <c r="BT41" s="554"/>
      <c r="BU41" s="554"/>
      <c r="BV41" s="554"/>
      <c r="BW41" s="554"/>
      <c r="BX41" s="554"/>
      <c r="BY41" s="554"/>
      <c r="BZ41" s="554"/>
      <c r="CA41" s="554"/>
      <c r="CB41" s="554"/>
      <c r="CC41" s="554"/>
      <c r="CD41" s="554"/>
      <c r="CE41" s="554"/>
      <c r="CF41" s="554"/>
      <c r="CG41" s="554"/>
      <c r="CH41" s="554"/>
      <c r="CI41" s="554"/>
      <c r="CJ41" s="554"/>
      <c r="CK41" s="554"/>
      <c r="CL41" s="554"/>
      <c r="CM41" s="554"/>
      <c r="CN41" s="554"/>
      <c r="CO41" s="554"/>
      <c r="CP41" s="554"/>
      <c r="CQ41" s="554"/>
      <c r="CR41" s="554"/>
      <c r="CS41" s="554"/>
      <c r="CT41" s="554"/>
      <c r="CU41" s="554"/>
      <c r="CV41" s="554"/>
      <c r="CW41" s="554"/>
      <c r="CX41" s="554"/>
      <c r="CY41" s="554"/>
      <c r="CZ41" s="554"/>
      <c r="DA41" s="554"/>
      <c r="DB41" s="554"/>
      <c r="DC41" s="554"/>
      <c r="DD41" s="554"/>
      <c r="DE41" s="554"/>
      <c r="DF41" s="554"/>
      <c r="DG41" s="554"/>
      <c r="DH41" s="554"/>
      <c r="DI41" s="554"/>
      <c r="DJ41" s="554"/>
      <c r="DK41" s="554"/>
      <c r="DL41" s="554"/>
      <c r="DM41" s="554"/>
      <c r="DN41" s="554"/>
      <c r="DO41" s="554"/>
      <c r="DP41" s="554"/>
      <c r="DQ41" s="554"/>
      <c r="DR41" s="554"/>
      <c r="DS41" s="554"/>
      <c r="DT41" s="554"/>
      <c r="DU41" s="554"/>
      <c r="DV41" s="554"/>
      <c r="DW41" s="554"/>
      <c r="DX41" s="554"/>
      <c r="DY41" s="554"/>
      <c r="DZ41" s="554"/>
      <c r="EA41" s="554"/>
      <c r="EB41" s="554"/>
      <c r="EC41" s="554"/>
      <c r="ED41" s="554"/>
      <c r="EE41" s="554"/>
      <c r="EF41" s="554"/>
      <c r="EG41" s="554"/>
      <c r="EH41" s="554"/>
      <c r="EI41" s="554"/>
      <c r="EJ41" s="554"/>
      <c r="EK41" s="555"/>
    </row>
    <row r="42" spans="1:141" s="62" customFormat="1" ht="12.75" x14ac:dyDescent="0.2">
      <c r="A42" s="563" t="s">
        <v>152</v>
      </c>
      <c r="B42" s="564"/>
      <c r="C42" s="564"/>
      <c r="D42" s="564"/>
      <c r="E42" s="564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  <c r="AA42" s="564"/>
      <c r="AB42" s="564"/>
      <c r="AC42" s="564"/>
      <c r="AD42" s="564"/>
      <c r="AE42" s="564"/>
      <c r="AF42" s="564"/>
      <c r="AG42" s="564"/>
      <c r="AH42" s="564"/>
      <c r="AI42" s="564"/>
      <c r="AJ42" s="564"/>
      <c r="AK42" s="564"/>
      <c r="AL42" s="565"/>
      <c r="AM42" s="305" t="s">
        <v>160</v>
      </c>
      <c r="AN42" s="306"/>
      <c r="AO42" s="306"/>
      <c r="AP42" s="306"/>
      <c r="AQ42" s="306"/>
      <c r="AR42" s="554">
        <v>737674.82</v>
      </c>
      <c r="AS42" s="554"/>
      <c r="AT42" s="554"/>
      <c r="AU42" s="554"/>
      <c r="AV42" s="554"/>
      <c r="AW42" s="554"/>
      <c r="AX42" s="554"/>
      <c r="AY42" s="554">
        <v>737674.82</v>
      </c>
      <c r="AZ42" s="554"/>
      <c r="BA42" s="554"/>
      <c r="BB42" s="554"/>
      <c r="BC42" s="554"/>
      <c r="BD42" s="554"/>
      <c r="BE42" s="554"/>
      <c r="BF42" s="554">
        <v>4675.8900000000003</v>
      </c>
      <c r="BG42" s="554"/>
      <c r="BH42" s="554"/>
      <c r="BI42" s="554"/>
      <c r="BJ42" s="554"/>
      <c r="BK42" s="554"/>
      <c r="BL42" s="554"/>
      <c r="BM42" s="554">
        <v>4675.8900000000003</v>
      </c>
      <c r="BN42" s="554"/>
      <c r="BO42" s="554"/>
      <c r="BP42" s="554"/>
      <c r="BQ42" s="554"/>
      <c r="BR42" s="554"/>
      <c r="BS42" s="554"/>
      <c r="BT42" s="554">
        <v>4675.8900000000003</v>
      </c>
      <c r="BU42" s="554"/>
      <c r="BV42" s="554"/>
      <c r="BW42" s="554"/>
      <c r="BX42" s="554"/>
      <c r="BY42" s="554"/>
      <c r="BZ42" s="554"/>
      <c r="CA42" s="554"/>
      <c r="CB42" s="554"/>
      <c r="CC42" s="554"/>
      <c r="CD42" s="554"/>
      <c r="CE42" s="554"/>
      <c r="CF42" s="554"/>
      <c r="CG42" s="554"/>
      <c r="CH42" s="554"/>
      <c r="CI42" s="554"/>
      <c r="CJ42" s="554"/>
      <c r="CK42" s="554"/>
      <c r="CL42" s="554"/>
      <c r="CM42" s="554"/>
      <c r="CN42" s="554"/>
      <c r="CO42" s="554"/>
      <c r="CP42" s="554"/>
      <c r="CQ42" s="554"/>
      <c r="CR42" s="554"/>
      <c r="CS42" s="554"/>
      <c r="CT42" s="554"/>
      <c r="CU42" s="554"/>
      <c r="CV42" s="554"/>
      <c r="CW42" s="554"/>
      <c r="CX42" s="554"/>
      <c r="CY42" s="554"/>
      <c r="CZ42" s="554"/>
      <c r="DA42" s="554"/>
      <c r="DB42" s="554"/>
      <c r="DC42" s="554"/>
      <c r="DD42" s="554"/>
      <c r="DE42" s="554"/>
      <c r="DF42" s="554"/>
      <c r="DG42" s="554"/>
      <c r="DH42" s="554"/>
      <c r="DI42" s="554"/>
      <c r="DJ42" s="554"/>
      <c r="DK42" s="554"/>
      <c r="DL42" s="554"/>
      <c r="DM42" s="554"/>
      <c r="DN42" s="554"/>
      <c r="DO42" s="554"/>
      <c r="DP42" s="554"/>
      <c r="DQ42" s="554"/>
      <c r="DR42" s="554"/>
      <c r="DS42" s="554"/>
      <c r="DT42" s="554"/>
      <c r="DU42" s="554"/>
      <c r="DV42" s="554"/>
      <c r="DW42" s="554"/>
      <c r="DX42" s="554"/>
      <c r="DY42" s="554"/>
      <c r="DZ42" s="554"/>
      <c r="EA42" s="554"/>
      <c r="EB42" s="554"/>
      <c r="EC42" s="554"/>
      <c r="ED42" s="554"/>
      <c r="EE42" s="554"/>
      <c r="EF42" s="554"/>
      <c r="EG42" s="554"/>
      <c r="EH42" s="554"/>
      <c r="EI42" s="554"/>
      <c r="EJ42" s="554"/>
      <c r="EK42" s="555"/>
    </row>
    <row r="43" spans="1:141" s="62" customFormat="1" ht="12.75" x14ac:dyDescent="0.2">
      <c r="A43" s="560" t="s">
        <v>143</v>
      </c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561"/>
      <c r="W43" s="561"/>
      <c r="X43" s="561"/>
      <c r="Y43" s="561"/>
      <c r="Z43" s="561"/>
      <c r="AA43" s="561"/>
      <c r="AB43" s="561"/>
      <c r="AC43" s="561"/>
      <c r="AD43" s="561"/>
      <c r="AE43" s="561"/>
      <c r="AF43" s="561"/>
      <c r="AG43" s="561"/>
      <c r="AH43" s="561"/>
      <c r="AI43" s="561"/>
      <c r="AJ43" s="561"/>
      <c r="AK43" s="561"/>
      <c r="AL43" s="562"/>
      <c r="AM43" s="305" t="s">
        <v>159</v>
      </c>
      <c r="AN43" s="306"/>
      <c r="AO43" s="306"/>
      <c r="AP43" s="306"/>
      <c r="AQ43" s="306"/>
      <c r="AR43" s="554"/>
      <c r="AS43" s="554"/>
      <c r="AT43" s="554"/>
      <c r="AU43" s="554"/>
      <c r="AV43" s="554"/>
      <c r="AW43" s="554"/>
      <c r="AX43" s="554"/>
      <c r="AY43" s="554"/>
      <c r="AZ43" s="554"/>
      <c r="BA43" s="554"/>
      <c r="BB43" s="554"/>
      <c r="BC43" s="554"/>
      <c r="BD43" s="554"/>
      <c r="BE43" s="554"/>
      <c r="BF43" s="554"/>
      <c r="BG43" s="554"/>
      <c r="BH43" s="554"/>
      <c r="BI43" s="554"/>
      <c r="BJ43" s="554"/>
      <c r="BK43" s="554"/>
      <c r="BL43" s="554"/>
      <c r="BM43" s="554"/>
      <c r="BN43" s="554"/>
      <c r="BO43" s="554"/>
      <c r="BP43" s="554"/>
      <c r="BQ43" s="554"/>
      <c r="BR43" s="554"/>
      <c r="BS43" s="554"/>
      <c r="BT43" s="554"/>
      <c r="BU43" s="554"/>
      <c r="BV43" s="554"/>
      <c r="BW43" s="554"/>
      <c r="BX43" s="554"/>
      <c r="BY43" s="554"/>
      <c r="BZ43" s="554"/>
      <c r="CA43" s="554"/>
      <c r="CB43" s="554"/>
      <c r="CC43" s="554"/>
      <c r="CD43" s="554"/>
      <c r="CE43" s="554"/>
      <c r="CF43" s="554"/>
      <c r="CG43" s="554"/>
      <c r="CH43" s="554"/>
      <c r="CI43" s="554"/>
      <c r="CJ43" s="554"/>
      <c r="CK43" s="554"/>
      <c r="CL43" s="554"/>
      <c r="CM43" s="554"/>
      <c r="CN43" s="554"/>
      <c r="CO43" s="554"/>
      <c r="CP43" s="554"/>
      <c r="CQ43" s="554"/>
      <c r="CR43" s="554"/>
      <c r="CS43" s="554"/>
      <c r="CT43" s="554"/>
      <c r="CU43" s="554"/>
      <c r="CV43" s="554"/>
      <c r="CW43" s="554"/>
      <c r="CX43" s="554"/>
      <c r="CY43" s="554"/>
      <c r="CZ43" s="554"/>
      <c r="DA43" s="554"/>
      <c r="DB43" s="554"/>
      <c r="DC43" s="554"/>
      <c r="DD43" s="554"/>
      <c r="DE43" s="554"/>
      <c r="DF43" s="554"/>
      <c r="DG43" s="554"/>
      <c r="DH43" s="554"/>
      <c r="DI43" s="554"/>
      <c r="DJ43" s="554"/>
      <c r="DK43" s="554"/>
      <c r="DL43" s="554"/>
      <c r="DM43" s="554"/>
      <c r="DN43" s="554"/>
      <c r="DO43" s="554"/>
      <c r="DP43" s="554"/>
      <c r="DQ43" s="554"/>
      <c r="DR43" s="554"/>
      <c r="DS43" s="554"/>
      <c r="DT43" s="554"/>
      <c r="DU43" s="554"/>
      <c r="DV43" s="554"/>
      <c r="DW43" s="554"/>
      <c r="DX43" s="554"/>
      <c r="DY43" s="554"/>
      <c r="DZ43" s="554"/>
      <c r="EA43" s="554"/>
      <c r="EB43" s="554"/>
      <c r="EC43" s="554"/>
      <c r="ED43" s="554"/>
      <c r="EE43" s="554"/>
      <c r="EF43" s="554"/>
      <c r="EG43" s="554"/>
      <c r="EH43" s="554"/>
      <c r="EI43" s="554"/>
      <c r="EJ43" s="554"/>
      <c r="EK43" s="555"/>
    </row>
    <row r="44" spans="1:141" s="62" customFormat="1" ht="12.75" x14ac:dyDescent="0.2">
      <c r="A44" s="557" t="s">
        <v>153</v>
      </c>
      <c r="B44" s="558"/>
      <c r="C44" s="558"/>
      <c r="D44" s="558"/>
      <c r="E44" s="558"/>
      <c r="F44" s="558"/>
      <c r="G44" s="558"/>
      <c r="H44" s="558"/>
      <c r="I44" s="558"/>
      <c r="J44" s="558"/>
      <c r="K44" s="558"/>
      <c r="L44" s="558"/>
      <c r="M44" s="558"/>
      <c r="N44" s="558"/>
      <c r="O44" s="558"/>
      <c r="P44" s="558"/>
      <c r="Q44" s="558"/>
      <c r="R44" s="558"/>
      <c r="S44" s="558"/>
      <c r="T44" s="558"/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8"/>
      <c r="AF44" s="558"/>
      <c r="AG44" s="558"/>
      <c r="AH44" s="558"/>
      <c r="AI44" s="558"/>
      <c r="AJ44" s="558"/>
      <c r="AK44" s="558"/>
      <c r="AL44" s="559"/>
      <c r="AM44" s="305"/>
      <c r="AN44" s="306"/>
      <c r="AO44" s="306"/>
      <c r="AP44" s="306"/>
      <c r="AQ44" s="306"/>
      <c r="AR44" s="554"/>
      <c r="AS44" s="554"/>
      <c r="AT44" s="554"/>
      <c r="AU44" s="554"/>
      <c r="AV44" s="554"/>
      <c r="AW44" s="554"/>
      <c r="AX44" s="554"/>
      <c r="AY44" s="554"/>
      <c r="AZ44" s="554"/>
      <c r="BA44" s="554"/>
      <c r="BB44" s="554"/>
      <c r="BC44" s="554"/>
      <c r="BD44" s="554"/>
      <c r="BE44" s="554"/>
      <c r="BF44" s="554"/>
      <c r="BG44" s="554"/>
      <c r="BH44" s="554"/>
      <c r="BI44" s="554"/>
      <c r="BJ44" s="554"/>
      <c r="BK44" s="554"/>
      <c r="BL44" s="554"/>
      <c r="BM44" s="554"/>
      <c r="BN44" s="554"/>
      <c r="BO44" s="554"/>
      <c r="BP44" s="554"/>
      <c r="BQ44" s="554"/>
      <c r="BR44" s="554"/>
      <c r="BS44" s="554"/>
      <c r="BT44" s="554"/>
      <c r="BU44" s="554"/>
      <c r="BV44" s="554"/>
      <c r="BW44" s="554"/>
      <c r="BX44" s="554"/>
      <c r="BY44" s="554"/>
      <c r="BZ44" s="554"/>
      <c r="CA44" s="554"/>
      <c r="CB44" s="554"/>
      <c r="CC44" s="554"/>
      <c r="CD44" s="554"/>
      <c r="CE44" s="554"/>
      <c r="CF44" s="554"/>
      <c r="CG44" s="554"/>
      <c r="CH44" s="554"/>
      <c r="CI44" s="554"/>
      <c r="CJ44" s="554"/>
      <c r="CK44" s="554"/>
      <c r="CL44" s="554"/>
      <c r="CM44" s="554"/>
      <c r="CN44" s="554"/>
      <c r="CO44" s="554"/>
      <c r="CP44" s="554"/>
      <c r="CQ44" s="554"/>
      <c r="CR44" s="554"/>
      <c r="CS44" s="554"/>
      <c r="CT44" s="554"/>
      <c r="CU44" s="554"/>
      <c r="CV44" s="554"/>
      <c r="CW44" s="554"/>
      <c r="CX44" s="554"/>
      <c r="CY44" s="554"/>
      <c r="CZ44" s="554"/>
      <c r="DA44" s="554"/>
      <c r="DB44" s="554"/>
      <c r="DC44" s="554"/>
      <c r="DD44" s="554"/>
      <c r="DE44" s="554"/>
      <c r="DF44" s="554"/>
      <c r="DG44" s="554"/>
      <c r="DH44" s="554"/>
      <c r="DI44" s="554"/>
      <c r="DJ44" s="554"/>
      <c r="DK44" s="554"/>
      <c r="DL44" s="554"/>
      <c r="DM44" s="554"/>
      <c r="DN44" s="554"/>
      <c r="DO44" s="554"/>
      <c r="DP44" s="554"/>
      <c r="DQ44" s="554"/>
      <c r="DR44" s="554"/>
      <c r="DS44" s="554"/>
      <c r="DT44" s="554"/>
      <c r="DU44" s="554"/>
      <c r="DV44" s="554"/>
      <c r="DW44" s="554"/>
      <c r="DX44" s="554"/>
      <c r="DY44" s="554"/>
      <c r="DZ44" s="554"/>
      <c r="EA44" s="554"/>
      <c r="EB44" s="554"/>
      <c r="EC44" s="554"/>
      <c r="ED44" s="554"/>
      <c r="EE44" s="554"/>
      <c r="EF44" s="554"/>
      <c r="EG44" s="554"/>
      <c r="EH44" s="554"/>
      <c r="EI44" s="554"/>
      <c r="EJ44" s="554"/>
      <c r="EK44" s="555"/>
    </row>
    <row r="45" spans="1:141" s="62" customFormat="1" ht="12.75" x14ac:dyDescent="0.2">
      <c r="A45" s="563" t="s">
        <v>154</v>
      </c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  <c r="AA45" s="564"/>
      <c r="AB45" s="564"/>
      <c r="AC45" s="564"/>
      <c r="AD45" s="564"/>
      <c r="AE45" s="564"/>
      <c r="AF45" s="564"/>
      <c r="AG45" s="564"/>
      <c r="AH45" s="564"/>
      <c r="AI45" s="564"/>
      <c r="AJ45" s="564"/>
      <c r="AK45" s="564"/>
      <c r="AL45" s="565"/>
      <c r="AM45" s="305" t="s">
        <v>158</v>
      </c>
      <c r="AN45" s="306"/>
      <c r="AO45" s="306"/>
      <c r="AP45" s="306"/>
      <c r="AQ45" s="306"/>
      <c r="AR45" s="554"/>
      <c r="AS45" s="554"/>
      <c r="AT45" s="554"/>
      <c r="AU45" s="554"/>
      <c r="AV45" s="554"/>
      <c r="AW45" s="554"/>
      <c r="AX45" s="554"/>
      <c r="AY45" s="554"/>
      <c r="AZ45" s="554"/>
      <c r="BA45" s="554"/>
      <c r="BB45" s="554"/>
      <c r="BC45" s="554"/>
      <c r="BD45" s="554"/>
      <c r="BE45" s="554"/>
      <c r="BF45" s="554"/>
      <c r="BG45" s="554"/>
      <c r="BH45" s="554"/>
      <c r="BI45" s="554"/>
      <c r="BJ45" s="554"/>
      <c r="BK45" s="554"/>
      <c r="BL45" s="554"/>
      <c r="BM45" s="554"/>
      <c r="BN45" s="554"/>
      <c r="BO45" s="554"/>
      <c r="BP45" s="554"/>
      <c r="BQ45" s="554"/>
      <c r="BR45" s="554"/>
      <c r="BS45" s="554"/>
      <c r="BT45" s="554"/>
      <c r="BU45" s="554"/>
      <c r="BV45" s="554"/>
      <c r="BW45" s="554"/>
      <c r="BX45" s="554"/>
      <c r="BY45" s="554"/>
      <c r="BZ45" s="554"/>
      <c r="CA45" s="554"/>
      <c r="CB45" s="554"/>
      <c r="CC45" s="554"/>
      <c r="CD45" s="554"/>
      <c r="CE45" s="554"/>
      <c r="CF45" s="554"/>
      <c r="CG45" s="554"/>
      <c r="CH45" s="554"/>
      <c r="CI45" s="554"/>
      <c r="CJ45" s="554"/>
      <c r="CK45" s="554"/>
      <c r="CL45" s="554"/>
      <c r="CM45" s="554"/>
      <c r="CN45" s="554"/>
      <c r="CO45" s="554"/>
      <c r="CP45" s="554"/>
      <c r="CQ45" s="554"/>
      <c r="CR45" s="554"/>
      <c r="CS45" s="554"/>
      <c r="CT45" s="554"/>
      <c r="CU45" s="554"/>
      <c r="CV45" s="554"/>
      <c r="CW45" s="554"/>
      <c r="CX45" s="554"/>
      <c r="CY45" s="554"/>
      <c r="CZ45" s="554"/>
      <c r="DA45" s="554"/>
      <c r="DB45" s="554"/>
      <c r="DC45" s="554"/>
      <c r="DD45" s="554"/>
      <c r="DE45" s="554"/>
      <c r="DF45" s="554"/>
      <c r="DG45" s="554"/>
      <c r="DH45" s="554"/>
      <c r="DI45" s="554"/>
      <c r="DJ45" s="554"/>
      <c r="DK45" s="554"/>
      <c r="DL45" s="554"/>
      <c r="DM45" s="554"/>
      <c r="DN45" s="554"/>
      <c r="DO45" s="554"/>
      <c r="DP45" s="554"/>
      <c r="DQ45" s="554"/>
      <c r="DR45" s="554"/>
      <c r="DS45" s="554"/>
      <c r="DT45" s="554"/>
      <c r="DU45" s="554"/>
      <c r="DV45" s="554"/>
      <c r="DW45" s="554"/>
      <c r="DX45" s="554"/>
      <c r="DY45" s="554"/>
      <c r="DZ45" s="554"/>
      <c r="EA45" s="554"/>
      <c r="EB45" s="554"/>
      <c r="EC45" s="554"/>
      <c r="ED45" s="554"/>
      <c r="EE45" s="554"/>
      <c r="EF45" s="554"/>
      <c r="EG45" s="554"/>
      <c r="EH45" s="554"/>
      <c r="EI45" s="554"/>
      <c r="EJ45" s="554"/>
      <c r="EK45" s="555"/>
    </row>
    <row r="46" spans="1:141" s="62" customFormat="1" ht="12.75" x14ac:dyDescent="0.2">
      <c r="A46" s="560" t="s">
        <v>143</v>
      </c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  <c r="W46" s="561"/>
      <c r="X46" s="561"/>
      <c r="Y46" s="561"/>
      <c r="Z46" s="561"/>
      <c r="AA46" s="561"/>
      <c r="AB46" s="561"/>
      <c r="AC46" s="561"/>
      <c r="AD46" s="561"/>
      <c r="AE46" s="561"/>
      <c r="AF46" s="561"/>
      <c r="AG46" s="561"/>
      <c r="AH46" s="561"/>
      <c r="AI46" s="561"/>
      <c r="AJ46" s="561"/>
      <c r="AK46" s="561"/>
      <c r="AL46" s="562"/>
      <c r="AM46" s="305" t="s">
        <v>157</v>
      </c>
      <c r="AN46" s="306"/>
      <c r="AO46" s="306"/>
      <c r="AP46" s="306"/>
      <c r="AQ46" s="306"/>
      <c r="AR46" s="554"/>
      <c r="AS46" s="554"/>
      <c r="AT46" s="554"/>
      <c r="AU46" s="554"/>
      <c r="AV46" s="554"/>
      <c r="AW46" s="554"/>
      <c r="AX46" s="554"/>
      <c r="AY46" s="554"/>
      <c r="AZ46" s="554"/>
      <c r="BA46" s="554"/>
      <c r="BB46" s="554"/>
      <c r="BC46" s="554"/>
      <c r="BD46" s="554"/>
      <c r="BE46" s="554"/>
      <c r="BF46" s="554"/>
      <c r="BG46" s="554"/>
      <c r="BH46" s="554"/>
      <c r="BI46" s="554"/>
      <c r="BJ46" s="554"/>
      <c r="BK46" s="554"/>
      <c r="BL46" s="554"/>
      <c r="BM46" s="554"/>
      <c r="BN46" s="554"/>
      <c r="BO46" s="554"/>
      <c r="BP46" s="554"/>
      <c r="BQ46" s="554"/>
      <c r="BR46" s="554"/>
      <c r="BS46" s="554"/>
      <c r="BT46" s="554"/>
      <c r="BU46" s="554"/>
      <c r="BV46" s="554"/>
      <c r="BW46" s="554"/>
      <c r="BX46" s="554"/>
      <c r="BY46" s="554"/>
      <c r="BZ46" s="554"/>
      <c r="CA46" s="554"/>
      <c r="CB46" s="554"/>
      <c r="CC46" s="554"/>
      <c r="CD46" s="554"/>
      <c r="CE46" s="554"/>
      <c r="CF46" s="554"/>
      <c r="CG46" s="554"/>
      <c r="CH46" s="554"/>
      <c r="CI46" s="554"/>
      <c r="CJ46" s="554"/>
      <c r="CK46" s="554"/>
      <c r="CL46" s="554"/>
      <c r="CM46" s="554"/>
      <c r="CN46" s="554"/>
      <c r="CO46" s="554"/>
      <c r="CP46" s="554"/>
      <c r="CQ46" s="554"/>
      <c r="CR46" s="554"/>
      <c r="CS46" s="554"/>
      <c r="CT46" s="554"/>
      <c r="CU46" s="554"/>
      <c r="CV46" s="554"/>
      <c r="CW46" s="554"/>
      <c r="CX46" s="554"/>
      <c r="CY46" s="554"/>
      <c r="CZ46" s="554"/>
      <c r="DA46" s="554"/>
      <c r="DB46" s="554"/>
      <c r="DC46" s="554"/>
      <c r="DD46" s="554"/>
      <c r="DE46" s="554"/>
      <c r="DF46" s="554"/>
      <c r="DG46" s="554"/>
      <c r="DH46" s="554"/>
      <c r="DI46" s="554"/>
      <c r="DJ46" s="554"/>
      <c r="DK46" s="554"/>
      <c r="DL46" s="554"/>
      <c r="DM46" s="554"/>
      <c r="DN46" s="554"/>
      <c r="DO46" s="554"/>
      <c r="DP46" s="554"/>
      <c r="DQ46" s="554"/>
      <c r="DR46" s="554"/>
      <c r="DS46" s="554"/>
      <c r="DT46" s="554"/>
      <c r="DU46" s="554"/>
      <c r="DV46" s="554"/>
      <c r="DW46" s="554"/>
      <c r="DX46" s="554"/>
      <c r="DY46" s="554"/>
      <c r="DZ46" s="554"/>
      <c r="EA46" s="554"/>
      <c r="EB46" s="554"/>
      <c r="EC46" s="554"/>
      <c r="ED46" s="554"/>
      <c r="EE46" s="554"/>
      <c r="EF46" s="554"/>
      <c r="EG46" s="554"/>
      <c r="EH46" s="554"/>
      <c r="EI46" s="554"/>
      <c r="EJ46" s="554"/>
      <c r="EK46" s="555"/>
    </row>
    <row r="47" spans="1:141" s="62" customFormat="1" ht="12.75" x14ac:dyDescent="0.2">
      <c r="A47" s="557" t="s">
        <v>1039</v>
      </c>
      <c r="B47" s="558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8"/>
      <c r="AE47" s="558"/>
      <c r="AF47" s="558"/>
      <c r="AG47" s="558"/>
      <c r="AH47" s="558"/>
      <c r="AI47" s="558"/>
      <c r="AJ47" s="558"/>
      <c r="AK47" s="558"/>
      <c r="AL47" s="559"/>
      <c r="AM47" s="305"/>
      <c r="AN47" s="306"/>
      <c r="AO47" s="306"/>
      <c r="AP47" s="306"/>
      <c r="AQ47" s="306"/>
      <c r="AR47" s="554"/>
      <c r="AS47" s="554"/>
      <c r="AT47" s="554"/>
      <c r="AU47" s="554"/>
      <c r="AV47" s="554"/>
      <c r="AW47" s="554"/>
      <c r="AX47" s="554"/>
      <c r="AY47" s="554"/>
      <c r="AZ47" s="554"/>
      <c r="BA47" s="554"/>
      <c r="BB47" s="554"/>
      <c r="BC47" s="554"/>
      <c r="BD47" s="554"/>
      <c r="BE47" s="554"/>
      <c r="BF47" s="554"/>
      <c r="BG47" s="554"/>
      <c r="BH47" s="554"/>
      <c r="BI47" s="554"/>
      <c r="BJ47" s="554"/>
      <c r="BK47" s="554"/>
      <c r="BL47" s="554"/>
      <c r="BM47" s="554"/>
      <c r="BN47" s="554"/>
      <c r="BO47" s="554"/>
      <c r="BP47" s="554"/>
      <c r="BQ47" s="554"/>
      <c r="BR47" s="554"/>
      <c r="BS47" s="554"/>
      <c r="BT47" s="554"/>
      <c r="BU47" s="554"/>
      <c r="BV47" s="554"/>
      <c r="BW47" s="554"/>
      <c r="BX47" s="554"/>
      <c r="BY47" s="554"/>
      <c r="BZ47" s="554"/>
      <c r="CA47" s="554"/>
      <c r="CB47" s="554"/>
      <c r="CC47" s="554"/>
      <c r="CD47" s="554"/>
      <c r="CE47" s="554"/>
      <c r="CF47" s="554"/>
      <c r="CG47" s="554"/>
      <c r="CH47" s="554"/>
      <c r="CI47" s="554"/>
      <c r="CJ47" s="554"/>
      <c r="CK47" s="554"/>
      <c r="CL47" s="554"/>
      <c r="CM47" s="554"/>
      <c r="CN47" s="554"/>
      <c r="CO47" s="554"/>
      <c r="CP47" s="554"/>
      <c r="CQ47" s="554"/>
      <c r="CR47" s="554"/>
      <c r="CS47" s="554"/>
      <c r="CT47" s="554"/>
      <c r="CU47" s="554"/>
      <c r="CV47" s="554"/>
      <c r="CW47" s="554"/>
      <c r="CX47" s="554"/>
      <c r="CY47" s="554"/>
      <c r="CZ47" s="554"/>
      <c r="DA47" s="554"/>
      <c r="DB47" s="554"/>
      <c r="DC47" s="554"/>
      <c r="DD47" s="554"/>
      <c r="DE47" s="554"/>
      <c r="DF47" s="554"/>
      <c r="DG47" s="554"/>
      <c r="DH47" s="554"/>
      <c r="DI47" s="554"/>
      <c r="DJ47" s="554"/>
      <c r="DK47" s="554"/>
      <c r="DL47" s="554"/>
      <c r="DM47" s="554"/>
      <c r="DN47" s="554"/>
      <c r="DO47" s="554"/>
      <c r="DP47" s="554"/>
      <c r="DQ47" s="554"/>
      <c r="DR47" s="554"/>
      <c r="DS47" s="554"/>
      <c r="DT47" s="554"/>
      <c r="DU47" s="554"/>
      <c r="DV47" s="554"/>
      <c r="DW47" s="554"/>
      <c r="DX47" s="554"/>
      <c r="DY47" s="554"/>
      <c r="DZ47" s="554"/>
      <c r="EA47" s="554"/>
      <c r="EB47" s="554"/>
      <c r="EC47" s="554"/>
      <c r="ED47" s="554"/>
      <c r="EE47" s="554"/>
      <c r="EF47" s="554"/>
      <c r="EG47" s="554"/>
      <c r="EH47" s="554"/>
      <c r="EI47" s="554"/>
      <c r="EJ47" s="554"/>
      <c r="EK47" s="555"/>
    </row>
    <row r="48" spans="1:141" s="62" customFormat="1" ht="13.5" thickBot="1" x14ac:dyDescent="0.25">
      <c r="A48" s="302" t="s">
        <v>38</v>
      </c>
      <c r="B48" s="302"/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260" t="s">
        <v>42</v>
      </c>
      <c r="AN48" s="261"/>
      <c r="AO48" s="261"/>
      <c r="AP48" s="261"/>
      <c r="AQ48" s="261"/>
      <c r="AR48" s="556">
        <f>AR25+AR26+AR27+AR42+AR45</f>
        <v>815051.82</v>
      </c>
      <c r="AS48" s="556"/>
      <c r="AT48" s="556"/>
      <c r="AU48" s="556"/>
      <c r="AV48" s="556"/>
      <c r="AW48" s="556"/>
      <c r="AX48" s="556"/>
      <c r="AY48" s="527" t="s">
        <v>39</v>
      </c>
      <c r="AZ48" s="527"/>
      <c r="BA48" s="527"/>
      <c r="BB48" s="527"/>
      <c r="BC48" s="527"/>
      <c r="BD48" s="527"/>
      <c r="BE48" s="527"/>
      <c r="BF48" s="527" t="s">
        <v>39</v>
      </c>
      <c r="BG48" s="527"/>
      <c r="BH48" s="527"/>
      <c r="BI48" s="527"/>
      <c r="BJ48" s="527"/>
      <c r="BK48" s="527"/>
      <c r="BL48" s="527"/>
      <c r="BM48" s="556">
        <f>BM25+BM26+BM27+BM42+BM45</f>
        <v>4675.8900000000003</v>
      </c>
      <c r="BN48" s="556"/>
      <c r="BO48" s="556"/>
      <c r="BP48" s="556"/>
      <c r="BQ48" s="556"/>
      <c r="BR48" s="556"/>
      <c r="BS48" s="556"/>
      <c r="BT48" s="556">
        <f t="shared" ref="BT48" si="2">BT25+BT26+BT27+BT42+BT45</f>
        <v>4675.8900000000003</v>
      </c>
      <c r="BU48" s="556"/>
      <c r="BV48" s="556"/>
      <c r="BW48" s="556"/>
      <c r="BX48" s="556"/>
      <c r="BY48" s="556"/>
      <c r="BZ48" s="556"/>
      <c r="CA48" s="556">
        <f t="shared" ref="CA48" si="3">CA25+CA26+CA27+CA42+CA45</f>
        <v>0</v>
      </c>
      <c r="CB48" s="556"/>
      <c r="CC48" s="556"/>
      <c r="CD48" s="556"/>
      <c r="CE48" s="556"/>
      <c r="CF48" s="556"/>
      <c r="CG48" s="556"/>
      <c r="CH48" s="556">
        <f t="shared" ref="CH48" si="4">CH25+CH26+CH27+CH42+CH45</f>
        <v>0</v>
      </c>
      <c r="CI48" s="556"/>
      <c r="CJ48" s="556"/>
      <c r="CK48" s="556"/>
      <c r="CL48" s="556"/>
      <c r="CM48" s="556"/>
      <c r="CN48" s="556"/>
      <c r="CO48" s="556">
        <f t="shared" ref="CO48" si="5">CO25+CO26+CO27+CO42+CO45</f>
        <v>0</v>
      </c>
      <c r="CP48" s="556"/>
      <c r="CQ48" s="556"/>
      <c r="CR48" s="556"/>
      <c r="CS48" s="556"/>
      <c r="CT48" s="556"/>
      <c r="CU48" s="556"/>
      <c r="CV48" s="556">
        <f t="shared" ref="CV48" si="6">CV25+CV26+CV27+CV42+CV45</f>
        <v>0</v>
      </c>
      <c r="CW48" s="556"/>
      <c r="CX48" s="556"/>
      <c r="CY48" s="556"/>
      <c r="CZ48" s="556"/>
      <c r="DA48" s="556"/>
      <c r="DB48" s="556"/>
      <c r="DC48" s="556">
        <f t="shared" ref="DC48" si="7">DC25+DC26+DC27+DC42+DC45</f>
        <v>1483975.47</v>
      </c>
      <c r="DD48" s="556"/>
      <c r="DE48" s="556"/>
      <c r="DF48" s="556"/>
      <c r="DG48" s="556"/>
      <c r="DH48" s="556"/>
      <c r="DI48" s="556"/>
      <c r="DJ48" s="556">
        <f t="shared" ref="DJ48" si="8">DJ25+DJ26+DJ27+DJ42+DJ45</f>
        <v>1483975.47</v>
      </c>
      <c r="DK48" s="556"/>
      <c r="DL48" s="556"/>
      <c r="DM48" s="556"/>
      <c r="DN48" s="556"/>
      <c r="DO48" s="556"/>
      <c r="DP48" s="556"/>
      <c r="DQ48" s="556">
        <f t="shared" ref="DQ48" si="9">DQ25+DQ26+DQ27+DQ42+DQ45</f>
        <v>0</v>
      </c>
      <c r="DR48" s="556"/>
      <c r="DS48" s="556"/>
      <c r="DT48" s="556"/>
      <c r="DU48" s="556"/>
      <c r="DV48" s="556"/>
      <c r="DW48" s="556"/>
      <c r="DX48" s="556">
        <f t="shared" ref="DX48" si="10">DX25+DX26+DX27+DX42+DX45</f>
        <v>0</v>
      </c>
      <c r="DY48" s="556"/>
      <c r="DZ48" s="556"/>
      <c r="EA48" s="556"/>
      <c r="EB48" s="556"/>
      <c r="EC48" s="556"/>
      <c r="ED48" s="556"/>
      <c r="EE48" s="556">
        <f t="shared" ref="EE48" si="11">EE25+EE26+EE27+EE42+EE45</f>
        <v>0</v>
      </c>
      <c r="EF48" s="556"/>
      <c r="EG48" s="556"/>
      <c r="EH48" s="556"/>
      <c r="EI48" s="556"/>
      <c r="EJ48" s="556"/>
      <c r="EK48" s="566"/>
    </row>
    <row r="50" spans="1:128" s="62" customFormat="1" ht="12.75" x14ac:dyDescent="0.2">
      <c r="A50" s="63" t="s">
        <v>45</v>
      </c>
    </row>
    <row r="51" spans="1:128" s="62" customFormat="1" ht="12.75" x14ac:dyDescent="0.2">
      <c r="A51" s="63" t="s">
        <v>50</v>
      </c>
      <c r="W51" s="288" t="str">
        <f>Лист1!$O$68</f>
        <v>директор</v>
      </c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88"/>
      <c r="AZ51" s="288"/>
      <c r="BA51" s="288"/>
      <c r="BB51" s="288"/>
      <c r="BC51" s="288"/>
      <c r="BD51" s="288"/>
      <c r="BG51" s="288" t="str">
        <f>Лист1!$BB$68</f>
        <v>И.Ю. Лодырев</v>
      </c>
      <c r="BH51" s="288"/>
      <c r="BI51" s="288"/>
      <c r="BJ51" s="288"/>
      <c r="BK51" s="288"/>
      <c r="BL51" s="288"/>
      <c r="BM51" s="288"/>
      <c r="BN51" s="288"/>
      <c r="BO51" s="288"/>
      <c r="BP51" s="288"/>
      <c r="BQ51" s="288"/>
      <c r="BR51" s="288"/>
      <c r="BS51" s="288"/>
      <c r="BT51" s="288"/>
      <c r="BU51" s="288"/>
      <c r="BV51" s="288"/>
      <c r="BW51" s="288"/>
      <c r="BX51" s="288"/>
      <c r="BY51" s="288"/>
      <c r="BZ51" s="288"/>
      <c r="CA51" s="288"/>
      <c r="CB51" s="288"/>
      <c r="CC51" s="288"/>
      <c r="CD51" s="288"/>
      <c r="CE51" s="288"/>
      <c r="CF51" s="288"/>
      <c r="CG51" s="288"/>
      <c r="CH51" s="288"/>
      <c r="CI51" s="288"/>
      <c r="CJ51" s="288"/>
      <c r="CK51" s="288"/>
      <c r="CL51" s="288"/>
      <c r="CM51" s="288"/>
      <c r="CN51" s="288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</row>
    <row r="52" spans="1:128" s="60" customFormat="1" ht="10.5" x14ac:dyDescent="0.2">
      <c r="W52" s="287" t="s">
        <v>46</v>
      </c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7"/>
      <c r="BC52" s="287"/>
      <c r="BD52" s="287"/>
      <c r="BG52" s="287" t="s">
        <v>48</v>
      </c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7"/>
      <c r="BY52" s="287"/>
      <c r="BZ52" s="287"/>
      <c r="CA52" s="287"/>
      <c r="CB52" s="287"/>
      <c r="CC52" s="287"/>
      <c r="CD52" s="287"/>
      <c r="CE52" s="287"/>
      <c r="CF52" s="287"/>
      <c r="CG52" s="287"/>
      <c r="CH52" s="287"/>
      <c r="CI52" s="287"/>
      <c r="CJ52" s="287"/>
      <c r="CK52" s="287"/>
      <c r="CL52" s="287"/>
      <c r="CM52" s="287"/>
      <c r="CN52" s="28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</row>
    <row r="53" spans="1:128" s="60" customFormat="1" ht="3" customHeight="1" x14ac:dyDescent="0.2"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</row>
    <row r="54" spans="1:128" s="62" customFormat="1" ht="12.75" x14ac:dyDescent="0.2">
      <c r="A54" s="63" t="s">
        <v>49</v>
      </c>
      <c r="W54" s="288" t="s">
        <v>1592</v>
      </c>
      <c r="X54" s="288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  <c r="BC54" s="288"/>
      <c r="BD54" s="288"/>
      <c r="BG54" s="284" t="s">
        <v>1593</v>
      </c>
      <c r="BH54" s="284"/>
      <c r="BI54" s="284"/>
      <c r="BJ54" s="284"/>
      <c r="BK54" s="284"/>
      <c r="BL54" s="284"/>
      <c r="BM54" s="284"/>
      <c r="BN54" s="284"/>
      <c r="BO54" s="284"/>
      <c r="BP54" s="284"/>
      <c r="BQ54" s="284"/>
      <c r="BR54" s="284"/>
      <c r="BS54" s="284"/>
      <c r="BT54" s="284"/>
      <c r="BU54" s="284"/>
      <c r="BV54" s="284"/>
      <c r="BW54" s="284"/>
      <c r="BX54" s="284"/>
      <c r="BY54" s="284"/>
      <c r="BZ54" s="284"/>
      <c r="CA54" s="284"/>
      <c r="CB54" s="284"/>
      <c r="CC54" s="284"/>
      <c r="CD54" s="284"/>
      <c r="CE54" s="284"/>
      <c r="CF54" s="284"/>
      <c r="CG54" s="284"/>
      <c r="CH54" s="284"/>
      <c r="CI54" s="284"/>
      <c r="CJ54" s="284"/>
      <c r="CK54" s="284"/>
      <c r="CL54" s="284"/>
      <c r="CM54" s="284"/>
      <c r="CN54" s="284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</row>
    <row r="55" spans="1:128" s="60" customFormat="1" ht="10.5" x14ac:dyDescent="0.2">
      <c r="W55" s="287" t="s">
        <v>46</v>
      </c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  <c r="BA55" s="287"/>
      <c r="BB55" s="287"/>
      <c r="BC55" s="287"/>
      <c r="BD55" s="287"/>
      <c r="BG55" s="287" t="s">
        <v>169</v>
      </c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7"/>
      <c r="BY55" s="287"/>
      <c r="BZ55" s="287"/>
      <c r="CA55" s="287"/>
      <c r="CB55" s="287"/>
      <c r="CC55" s="287"/>
      <c r="CD55" s="287"/>
      <c r="CE55" s="287"/>
      <c r="CF55" s="287"/>
      <c r="CG55" s="287"/>
      <c r="CH55" s="287"/>
      <c r="CI55" s="287"/>
      <c r="CJ55" s="287"/>
      <c r="CK55" s="287"/>
      <c r="CL55" s="287"/>
      <c r="CM55" s="287"/>
      <c r="CN55" s="28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</row>
    <row r="56" spans="1:128" s="60" customFormat="1" ht="3" customHeight="1" x14ac:dyDescent="0.2"/>
    <row r="57" spans="1:128" s="62" customFormat="1" ht="12.75" x14ac:dyDescent="0.2">
      <c r="A57" s="59" t="s">
        <v>51</v>
      </c>
      <c r="B57" s="540" t="str">
        <f>Лист1!$B$74</f>
        <v>20</v>
      </c>
      <c r="C57" s="540"/>
      <c r="D57" s="540"/>
      <c r="E57" s="63" t="s">
        <v>52</v>
      </c>
      <c r="G57" s="284" t="str">
        <f>Лист1!$G$74</f>
        <v>февраля</v>
      </c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5">
        <v>20</v>
      </c>
      <c r="S57" s="285"/>
      <c r="T57" s="285"/>
      <c r="U57" s="541" t="str">
        <f>Лист1!$U$74</f>
        <v>25</v>
      </c>
      <c r="V57" s="541"/>
      <c r="W57" s="541"/>
      <c r="X57" s="63" t="s">
        <v>10</v>
      </c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96">
    <mergeCell ref="A1:EK1"/>
    <mergeCell ref="DW3:EK3"/>
    <mergeCell ref="BM4:BW4"/>
    <mergeCell ref="BX4:BZ4"/>
    <mergeCell ref="CA4:CC4"/>
    <mergeCell ref="DW4:EK4"/>
    <mergeCell ref="A16:AL16"/>
    <mergeCell ref="AM16:AQ16"/>
    <mergeCell ref="AR16:BE16"/>
    <mergeCell ref="Z10:DE10"/>
    <mergeCell ref="DW10:EK10"/>
    <mergeCell ref="DW12:EK12"/>
    <mergeCell ref="DW5:EK5"/>
    <mergeCell ref="DW6:EK6"/>
    <mergeCell ref="Z7:DE7"/>
    <mergeCell ref="DW7:EK7"/>
    <mergeCell ref="DW8:EK9"/>
    <mergeCell ref="Z9:DE9"/>
    <mergeCell ref="AM15:AQ15"/>
    <mergeCell ref="A15:AL15"/>
    <mergeCell ref="AR15:BE15"/>
    <mergeCell ref="DW11:EK11"/>
    <mergeCell ref="AR22:AX22"/>
    <mergeCell ref="AR21:AX21"/>
    <mergeCell ref="CO20:CU20"/>
    <mergeCell ref="CV20:DB20"/>
    <mergeCell ref="DC20:DI20"/>
    <mergeCell ref="DJ20:DP20"/>
    <mergeCell ref="AR20:AX20"/>
    <mergeCell ref="AR19:AX19"/>
    <mergeCell ref="BM18:DB18"/>
    <mergeCell ref="AR18:AX18"/>
    <mergeCell ref="DJ22:DP22"/>
    <mergeCell ref="AY18:BE18"/>
    <mergeCell ref="BF18:BL18"/>
    <mergeCell ref="DC18:DI18"/>
    <mergeCell ref="DJ19:DP19"/>
    <mergeCell ref="DJ21:DP21"/>
    <mergeCell ref="DJ18:EK18"/>
    <mergeCell ref="BT21:BZ21"/>
    <mergeCell ref="CA21:CG21"/>
    <mergeCell ref="CH21:CN21"/>
    <mergeCell ref="CO21:CU21"/>
    <mergeCell ref="DQ19:DW19"/>
    <mergeCell ref="DX19:ED19"/>
    <mergeCell ref="EE19:EK19"/>
    <mergeCell ref="W55:BD55"/>
    <mergeCell ref="BG55:CN55"/>
    <mergeCell ref="B57:D57"/>
    <mergeCell ref="G57:Q57"/>
    <mergeCell ref="R57:T57"/>
    <mergeCell ref="U57:W57"/>
    <mergeCell ref="W52:BD52"/>
    <mergeCell ref="BG52:CN52"/>
    <mergeCell ref="W54:BD54"/>
    <mergeCell ref="BG54:CN54"/>
    <mergeCell ref="W51:BD51"/>
    <mergeCell ref="BG51:CN51"/>
    <mergeCell ref="AR24:AX24"/>
    <mergeCell ref="AY24:BE24"/>
    <mergeCell ref="BF24:BL24"/>
    <mergeCell ref="AR23:AX23"/>
    <mergeCell ref="CO22:CU22"/>
    <mergeCell ref="CV22:DB22"/>
    <mergeCell ref="DC22:DI22"/>
    <mergeCell ref="DC24:DI24"/>
    <mergeCell ref="BM27:BS27"/>
    <mergeCell ref="BT27:BZ27"/>
    <mergeCell ref="CA27:CG27"/>
    <mergeCell ref="CH27:CN27"/>
    <mergeCell ref="CO27:CU27"/>
    <mergeCell ref="A25:AL25"/>
    <mergeCell ref="AM25:AQ25"/>
    <mergeCell ref="AY25:BE25"/>
    <mergeCell ref="BF25:BL25"/>
    <mergeCell ref="BM25:BS25"/>
    <mergeCell ref="BT25:BZ25"/>
    <mergeCell ref="CA25:CG25"/>
    <mergeCell ref="CH25:CN25"/>
    <mergeCell ref="A29:AL29"/>
    <mergeCell ref="DQ24:DW24"/>
    <mergeCell ref="DX24:ED24"/>
    <mergeCell ref="EE24:EK24"/>
    <mergeCell ref="BM24:BS24"/>
    <mergeCell ref="BT24:BZ24"/>
    <mergeCell ref="CA24:CG24"/>
    <mergeCell ref="CH24:CN24"/>
    <mergeCell ref="CO24:CU24"/>
    <mergeCell ref="CV24:DB24"/>
    <mergeCell ref="CO19:CU19"/>
    <mergeCell ref="CV19:DB19"/>
    <mergeCell ref="DC19:DI19"/>
    <mergeCell ref="AR26:AX26"/>
    <mergeCell ref="AY26:BE26"/>
    <mergeCell ref="BF26:BL26"/>
    <mergeCell ref="BM26:BS26"/>
    <mergeCell ref="BT26:BZ26"/>
    <mergeCell ref="CA26:CG26"/>
    <mergeCell ref="CV23:DB23"/>
    <mergeCell ref="DC23:DI23"/>
    <mergeCell ref="AR25:AX25"/>
    <mergeCell ref="AY20:BE20"/>
    <mergeCell ref="BF20:BL20"/>
    <mergeCell ref="BM20:BS20"/>
    <mergeCell ref="BT20:BZ20"/>
    <mergeCell ref="CA20:CG20"/>
    <mergeCell ref="CH20:CN20"/>
    <mergeCell ref="AY19:BE19"/>
    <mergeCell ref="BF19:BL19"/>
    <mergeCell ref="BM19:BS19"/>
    <mergeCell ref="BT19:BZ19"/>
    <mergeCell ref="CA19:CG19"/>
    <mergeCell ref="CH19:CN19"/>
    <mergeCell ref="DJ23:DP23"/>
    <mergeCell ref="AY23:BE23"/>
    <mergeCell ref="BF23:BL23"/>
    <mergeCell ref="BM23:BS23"/>
    <mergeCell ref="BT23:BZ23"/>
    <mergeCell ref="CA23:CG23"/>
    <mergeCell ref="CH23:CN23"/>
    <mergeCell ref="CO23:CU23"/>
    <mergeCell ref="CH26:CN26"/>
    <mergeCell ref="CO26:CU26"/>
    <mergeCell ref="CV26:DB26"/>
    <mergeCell ref="DC26:DI26"/>
    <mergeCell ref="DJ24:DP24"/>
    <mergeCell ref="AR17:BE17"/>
    <mergeCell ref="BF17:DB17"/>
    <mergeCell ref="BF16:DB16"/>
    <mergeCell ref="BF15:DB15"/>
    <mergeCell ref="DC17:EK17"/>
    <mergeCell ref="DC16:EK16"/>
    <mergeCell ref="DC15:EK15"/>
    <mergeCell ref="A26:AL26"/>
    <mergeCell ref="AM26:AQ26"/>
    <mergeCell ref="A24:AL24"/>
    <mergeCell ref="AM24:AQ24"/>
    <mergeCell ref="A23:AL23"/>
    <mergeCell ref="AM23:AQ23"/>
    <mergeCell ref="A20:AL20"/>
    <mergeCell ref="AM20:AQ20"/>
    <mergeCell ref="A21:AL21"/>
    <mergeCell ref="AM21:AQ21"/>
    <mergeCell ref="A22:AL22"/>
    <mergeCell ref="AM22:AQ22"/>
    <mergeCell ref="A17:AL17"/>
    <mergeCell ref="AM17:AQ17"/>
    <mergeCell ref="A18:AL18"/>
    <mergeCell ref="AM18:AQ18"/>
    <mergeCell ref="A19:AL19"/>
    <mergeCell ref="AM19:AQ19"/>
    <mergeCell ref="DX23:ED23"/>
    <mergeCell ref="EE23:EK23"/>
    <mergeCell ref="DQ22:DW22"/>
    <mergeCell ref="DX22:ED22"/>
    <mergeCell ref="EE22:EK22"/>
    <mergeCell ref="AY22:BE22"/>
    <mergeCell ref="BF22:BL22"/>
    <mergeCell ref="BM22:BS22"/>
    <mergeCell ref="BT22:BZ22"/>
    <mergeCell ref="CA22:CG22"/>
    <mergeCell ref="CH22:CN22"/>
    <mergeCell ref="CV21:DB21"/>
    <mergeCell ref="DC21:DI21"/>
    <mergeCell ref="DQ23:DW23"/>
    <mergeCell ref="DQ21:DW21"/>
    <mergeCell ref="DX21:ED21"/>
    <mergeCell ref="EE21:EK21"/>
    <mergeCell ref="DQ20:DW20"/>
    <mergeCell ref="DX20:ED20"/>
    <mergeCell ref="EE20:EK20"/>
    <mergeCell ref="AY21:BE21"/>
    <mergeCell ref="BF21:BL21"/>
    <mergeCell ref="BM21:BS21"/>
    <mergeCell ref="EE25:EK25"/>
    <mergeCell ref="A28:AL28"/>
    <mergeCell ref="CO25:CU25"/>
    <mergeCell ref="CV25:DB25"/>
    <mergeCell ref="DC25:DI25"/>
    <mergeCell ref="DJ25:DP25"/>
    <mergeCell ref="DQ25:DW25"/>
    <mergeCell ref="DX25:ED25"/>
    <mergeCell ref="A27:AL27"/>
    <mergeCell ref="AM27:AQ27"/>
    <mergeCell ref="CV27:DB27"/>
    <mergeCell ref="DC27:DI27"/>
    <mergeCell ref="DJ27:DP27"/>
    <mergeCell ref="DQ27:DW27"/>
    <mergeCell ref="DX27:ED27"/>
    <mergeCell ref="EE27:EK27"/>
    <mergeCell ref="DX26:ED26"/>
    <mergeCell ref="EE26:EK26"/>
    <mergeCell ref="AR27:AX27"/>
    <mergeCell ref="AY27:BE27"/>
    <mergeCell ref="BF27:BL27"/>
    <mergeCell ref="EE28:EK29"/>
    <mergeCell ref="DJ26:DP26"/>
    <mergeCell ref="DQ26:DW26"/>
    <mergeCell ref="A35:AL35"/>
    <mergeCell ref="A34:AL34"/>
    <mergeCell ref="DC32:DI33"/>
    <mergeCell ref="DJ32:DP33"/>
    <mergeCell ref="DQ32:DW33"/>
    <mergeCell ref="DX32:ED33"/>
    <mergeCell ref="A33:AL33"/>
    <mergeCell ref="A32:AL32"/>
    <mergeCell ref="DC30:DI31"/>
    <mergeCell ref="DJ30:DP31"/>
    <mergeCell ref="DQ30:DW31"/>
    <mergeCell ref="DX30:ED31"/>
    <mergeCell ref="A31:AL31"/>
    <mergeCell ref="A30:AL30"/>
    <mergeCell ref="CO30:CU31"/>
    <mergeCell ref="CV30:DB31"/>
    <mergeCell ref="BT34:BZ35"/>
    <mergeCell ref="CA34:CG35"/>
    <mergeCell ref="CH34:CN35"/>
    <mergeCell ref="CO34:CU35"/>
    <mergeCell ref="CV34:DB35"/>
    <mergeCell ref="DC34:DI35"/>
    <mergeCell ref="DJ34:DP35"/>
    <mergeCell ref="DQ34:DW35"/>
    <mergeCell ref="A41:AL41"/>
    <mergeCell ref="A40:AL40"/>
    <mergeCell ref="DC38:DI39"/>
    <mergeCell ref="DJ38:DP39"/>
    <mergeCell ref="DQ38:DW39"/>
    <mergeCell ref="DX38:ED39"/>
    <mergeCell ref="A39:AL39"/>
    <mergeCell ref="A38:AL38"/>
    <mergeCell ref="DC36:DI37"/>
    <mergeCell ref="DJ36:DP37"/>
    <mergeCell ref="DQ36:DW37"/>
    <mergeCell ref="DX36:ED37"/>
    <mergeCell ref="A37:AL37"/>
    <mergeCell ref="A36:AL36"/>
    <mergeCell ref="AR38:AX39"/>
    <mergeCell ref="AY38:BE39"/>
    <mergeCell ref="BF38:BL39"/>
    <mergeCell ref="BM38:BS39"/>
    <mergeCell ref="BT38:BZ39"/>
    <mergeCell ref="CA38:CG39"/>
    <mergeCell ref="CH38:CN39"/>
    <mergeCell ref="CO38:CU39"/>
    <mergeCell ref="CV38:DB39"/>
    <mergeCell ref="A43:AL43"/>
    <mergeCell ref="CO42:CU42"/>
    <mergeCell ref="CV42:DB42"/>
    <mergeCell ref="DC42:DI42"/>
    <mergeCell ref="DJ42:DP42"/>
    <mergeCell ref="DQ42:DW42"/>
    <mergeCell ref="DX42:ED42"/>
    <mergeCell ref="A42:AL42"/>
    <mergeCell ref="AM42:AQ42"/>
    <mergeCell ref="AR42:AX42"/>
    <mergeCell ref="AY42:BE42"/>
    <mergeCell ref="BF42:BL42"/>
    <mergeCell ref="BM42:BS42"/>
    <mergeCell ref="BT42:BZ42"/>
    <mergeCell ref="CA42:CG42"/>
    <mergeCell ref="CH42:CN42"/>
    <mergeCell ref="AR43:AX44"/>
    <mergeCell ref="AY43:BE44"/>
    <mergeCell ref="BF43:BL44"/>
    <mergeCell ref="BM43:BS44"/>
    <mergeCell ref="BT43:BZ44"/>
    <mergeCell ref="CA43:CG44"/>
    <mergeCell ref="CH43:CN44"/>
    <mergeCell ref="CO43:CU44"/>
    <mergeCell ref="EE48:EK48"/>
    <mergeCell ref="CO48:CU48"/>
    <mergeCell ref="CV48:DB48"/>
    <mergeCell ref="DC48:DI48"/>
    <mergeCell ref="DJ48:DP48"/>
    <mergeCell ref="DQ48:DW48"/>
    <mergeCell ref="DX48:ED48"/>
    <mergeCell ref="DC46:DI47"/>
    <mergeCell ref="DJ46:DP47"/>
    <mergeCell ref="DQ46:DW47"/>
    <mergeCell ref="DX46:ED47"/>
    <mergeCell ref="A48:AL48"/>
    <mergeCell ref="AM48:AQ48"/>
    <mergeCell ref="AR48:AX48"/>
    <mergeCell ref="AY48:BE48"/>
    <mergeCell ref="BF48:BL48"/>
    <mergeCell ref="BM48:BS48"/>
    <mergeCell ref="AM46:AQ47"/>
    <mergeCell ref="AM28:AQ29"/>
    <mergeCell ref="AM30:AQ31"/>
    <mergeCell ref="AM32:AQ33"/>
    <mergeCell ref="AM34:AQ35"/>
    <mergeCell ref="AM36:AQ37"/>
    <mergeCell ref="AM38:AQ39"/>
    <mergeCell ref="AM40:AQ41"/>
    <mergeCell ref="AM43:AQ44"/>
    <mergeCell ref="A47:AL47"/>
    <mergeCell ref="A46:AL46"/>
    <mergeCell ref="A45:AL45"/>
    <mergeCell ref="AM45:AQ45"/>
    <mergeCell ref="AR45:AX45"/>
    <mergeCell ref="AY45:BE45"/>
    <mergeCell ref="BF45:BL45"/>
    <mergeCell ref="BM45:BS45"/>
    <mergeCell ref="A44:AL44"/>
    <mergeCell ref="BT48:BZ48"/>
    <mergeCell ref="CA48:CG48"/>
    <mergeCell ref="CH48:CN48"/>
    <mergeCell ref="AR28:AX29"/>
    <mergeCell ref="AY28:BE29"/>
    <mergeCell ref="BF28:BL29"/>
    <mergeCell ref="BM28:BS29"/>
    <mergeCell ref="BT28:BZ29"/>
    <mergeCell ref="CA28:CG29"/>
    <mergeCell ref="CH28:CN29"/>
    <mergeCell ref="BT45:BZ45"/>
    <mergeCell ref="CA45:CG45"/>
    <mergeCell ref="CH45:CN45"/>
    <mergeCell ref="AR30:AX31"/>
    <mergeCell ref="AY30:BE31"/>
    <mergeCell ref="BF30:BL31"/>
    <mergeCell ref="BM30:BS31"/>
    <mergeCell ref="BT30:BZ31"/>
    <mergeCell ref="CA30:CG31"/>
    <mergeCell ref="CH30:CN31"/>
    <mergeCell ref="AR34:AX35"/>
    <mergeCell ref="AY34:BE35"/>
    <mergeCell ref="BF34:BL35"/>
    <mergeCell ref="BM34:BS35"/>
    <mergeCell ref="CO28:CU29"/>
    <mergeCell ref="CV28:DB29"/>
    <mergeCell ref="DC28:DI29"/>
    <mergeCell ref="DJ28:DP29"/>
    <mergeCell ref="EE30:EK31"/>
    <mergeCell ref="AR32:AX33"/>
    <mergeCell ref="AY32:BE33"/>
    <mergeCell ref="BF32:BL33"/>
    <mergeCell ref="BM32:BS33"/>
    <mergeCell ref="BT32:BZ33"/>
    <mergeCell ref="CA32:CG33"/>
    <mergeCell ref="CH32:CN33"/>
    <mergeCell ref="CO32:CU33"/>
    <mergeCell ref="CV32:DB33"/>
    <mergeCell ref="EE32:EK33"/>
    <mergeCell ref="DQ28:DW29"/>
    <mergeCell ref="DX28:ED29"/>
    <mergeCell ref="DX34:ED35"/>
    <mergeCell ref="EE34:EK35"/>
    <mergeCell ref="AR36:AX37"/>
    <mergeCell ref="AY36:BE37"/>
    <mergeCell ref="BF36:BL37"/>
    <mergeCell ref="BM36:BS37"/>
    <mergeCell ref="BT36:BZ37"/>
    <mergeCell ref="CA36:CG37"/>
    <mergeCell ref="CH36:CN37"/>
    <mergeCell ref="CO36:CU37"/>
    <mergeCell ref="CV36:DB37"/>
    <mergeCell ref="EE36:EK37"/>
    <mergeCell ref="EE38:EK39"/>
    <mergeCell ref="AR40:AX41"/>
    <mergeCell ref="AY40:BE41"/>
    <mergeCell ref="BF40:BL41"/>
    <mergeCell ref="BM40:BS41"/>
    <mergeCell ref="BT40:BZ41"/>
    <mergeCell ref="CA40:CG41"/>
    <mergeCell ref="CH40:CN41"/>
    <mergeCell ref="CO40:CU41"/>
    <mergeCell ref="CV40:DB41"/>
    <mergeCell ref="DC40:DI41"/>
    <mergeCell ref="DJ40:DP41"/>
    <mergeCell ref="DQ40:DW41"/>
    <mergeCell ref="DX40:ED41"/>
    <mergeCell ref="EE40:EK41"/>
    <mergeCell ref="CV43:DB44"/>
    <mergeCell ref="DC43:DI44"/>
    <mergeCell ref="DJ43:DP44"/>
    <mergeCell ref="DQ43:DW44"/>
    <mergeCell ref="DX43:ED44"/>
    <mergeCell ref="EE42:EK42"/>
    <mergeCell ref="EE46:EK47"/>
    <mergeCell ref="EE43:EK44"/>
    <mergeCell ref="AR46:AX47"/>
    <mergeCell ref="AY46:BE47"/>
    <mergeCell ref="BF46:BL47"/>
    <mergeCell ref="BM46:BS47"/>
    <mergeCell ref="BT46:BZ47"/>
    <mergeCell ref="CA46:CG47"/>
    <mergeCell ref="CH46:CN47"/>
    <mergeCell ref="CO46:CU47"/>
    <mergeCell ref="CV46:DB47"/>
    <mergeCell ref="EE45:EK45"/>
    <mergeCell ref="CO45:CU45"/>
    <mergeCell ref="CV45:DB45"/>
    <mergeCell ref="DC45:DI45"/>
    <mergeCell ref="DJ45:DP45"/>
    <mergeCell ref="DQ45:DW45"/>
    <mergeCell ref="DX45:ED45"/>
  </mergeCells>
  <pageMargins left="0.59055118110236227" right="0.39370078740157483" top="0.78740157480314965" bottom="0.39370078740157483" header="0.27559055118110237" footer="0.27559055118110237"/>
  <pageSetup paperSize="8" scale="99" fitToHeight="0" orientation="landscape" r:id="rId4"/>
  <headerFooter differentFirst="1" alignWithMargins="0">
    <oddHeader>&amp;R&amp;F</oddHeader>
    <oddFooter>&amp;RСтраница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26</vt:i4>
      </vt:variant>
    </vt:vector>
  </HeadingPairs>
  <TitlesOfParts>
    <vt:vector size="56" baseType="lpstr">
      <vt:lpstr>Лист1</vt:lpstr>
      <vt:lpstr>Лист2-3</vt:lpstr>
      <vt:lpstr>Лист4-5 </vt:lpstr>
      <vt:lpstr>АЦК 2024 расход</vt:lpstr>
      <vt:lpstr>Лист 2-3 по ОУ</vt:lpstr>
      <vt:lpstr>Налоги</vt:lpstr>
      <vt:lpstr>Лист6</vt:lpstr>
      <vt:lpstr>Лист7</vt:lpstr>
      <vt:lpstr>Лист8</vt:lpstr>
      <vt:lpstr>Лист9</vt:lpstr>
      <vt:lpstr>Лист10</vt:lpstr>
      <vt:lpstr>Лист11</vt:lpstr>
      <vt:lpstr>Лист12</vt:lpstr>
      <vt:lpstr>Лист14</vt:lpstr>
      <vt:lpstr>Лист15</vt:lpstr>
      <vt:lpstr>Лист16</vt:lpstr>
      <vt:lpstr>Лист17</vt:lpstr>
      <vt:lpstr>Лист18Пустой</vt:lpstr>
      <vt:lpstr>Лист19Пустой</vt:lpstr>
      <vt:lpstr>Лист20</vt:lpstr>
      <vt:lpstr>Лист21</vt:lpstr>
      <vt:lpstr>Лист22</vt:lpstr>
      <vt:lpstr>Лист23</vt:lpstr>
      <vt:lpstr>Лист24</vt:lpstr>
      <vt:lpstr>Листы25-26Пустой</vt:lpstr>
      <vt:lpstr>Листы27-28Пустой</vt:lpstr>
      <vt:lpstr>Листы29-30Пустой</vt:lpstr>
      <vt:lpstr>Листы31-32Пустой</vt:lpstr>
      <vt:lpstr>Лист33</vt:lpstr>
      <vt:lpstr>Лист13 - не заполняем</vt:lpstr>
      <vt:lpstr>'АЦК 2024 расход'!APPT</vt:lpstr>
      <vt:lpstr>'АЦК 2024 расход'!FIO</vt:lpstr>
      <vt:lpstr>'АЦК 2024 расход'!LAST_CELL</vt:lpstr>
      <vt:lpstr>'АЦК 2024 расход'!SIGN</vt:lpstr>
      <vt:lpstr>'Лист 2-3 по ОУ'!Заголовки_для_печати</vt:lpstr>
      <vt:lpstr>'Лист2-3'!Заголовки_для_печати</vt:lpstr>
      <vt:lpstr>'Лист4-5 '!Заголовки_для_печати</vt:lpstr>
      <vt:lpstr>'Листы25-26Пустой'!Заголовки_для_печати</vt:lpstr>
      <vt:lpstr>'Листы27-28Пустой'!Заголовки_для_печати</vt:lpstr>
      <vt:lpstr>'Листы29-30Пустой'!Заголовки_для_печати</vt:lpstr>
      <vt:lpstr>'Листы31-32Пустой'!Заголовки_для_печати</vt:lpstr>
      <vt:lpstr>'Лист 2-3 по ОУ'!Область_печати</vt:lpstr>
      <vt:lpstr>Лист1!Область_печати</vt:lpstr>
      <vt:lpstr>Лист10!Область_печати</vt:lpstr>
      <vt:lpstr>Лист11!Область_печати</vt:lpstr>
      <vt:lpstr>Лист12!Область_печати</vt:lpstr>
      <vt:lpstr>Лист15!Область_печати</vt:lpstr>
      <vt:lpstr>Лист21!Область_печати</vt:lpstr>
      <vt:lpstr>Лист22!Область_печати</vt:lpstr>
      <vt:lpstr>Лист23!Область_печати</vt:lpstr>
      <vt:lpstr>'Лист2-3'!Область_печати</vt:lpstr>
      <vt:lpstr>Лист24!Область_печати</vt:lpstr>
      <vt:lpstr>'Лист4-5 '!Область_печати</vt:lpstr>
      <vt:lpstr>Лист6!Область_печати</vt:lpstr>
      <vt:lpstr>Лист8!Область_печати</vt:lpstr>
      <vt:lpstr>Налоги!Область_печати</vt:lpstr>
    </vt:vector>
  </TitlesOfParts>
  <Company>garant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 koksharova</dc:creator>
  <cp:lastModifiedBy>Пользователь</cp:lastModifiedBy>
  <cp:lastPrinted>2025-04-14T10:20:10Z</cp:lastPrinted>
  <dcterms:created xsi:type="dcterms:W3CDTF">2004-09-19T06:34:55Z</dcterms:created>
  <dcterms:modified xsi:type="dcterms:W3CDTF">2025-04-22T07:42:56Z</dcterms:modified>
</cp:coreProperties>
</file>