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805" windowHeight="4155" tabRatio="518"/>
  </bookViews>
  <sheets>
    <sheet name="на 01.08.2017" sheetId="1" r:id="rId1"/>
  </sheets>
  <definedNames>
    <definedName name="_xlnm._FilterDatabase" localSheetId="0" hidden="1">'на 01.08.2017'!$A$7:$L$392</definedName>
    <definedName name="Z_0005951B_56A8_4F75_9731_3C8A24CD1AB5_.wvu.FilterData" localSheetId="0" hidden="1">'на 01.08.2017'!$A$7:$L$392</definedName>
    <definedName name="Z_0217F586_7BE2_4803_B88F_1646729DF76E_.wvu.FilterData" localSheetId="0" hidden="1">'на 01.08.2017'!$A$7:$L$392</definedName>
    <definedName name="Z_02D2F435_66DA_468E_987B_F2AECDDD4E3B_.wvu.FilterData" localSheetId="0" hidden="1">'на 01.08.2017'!$A$7:$L$392</definedName>
    <definedName name="Z_040F7A53_882C_426B_A971_3BA4E7F819F6_.wvu.FilterData" localSheetId="0" hidden="1">'на 01.08.2017'!$A$7:$H$134</definedName>
    <definedName name="Z_056CFCF2_1D67_47C0_BE8C_D1F7ABB1120B_.wvu.FilterData" localSheetId="0" hidden="1">'на 01.08.2017'!$A$7:$L$392</definedName>
    <definedName name="Z_05716ABD_418C_4DA4_AC8A_C2D9BFCD057A_.wvu.FilterData" localSheetId="0" hidden="1">'на 01.08.2017'!$A$7:$L$392</definedName>
    <definedName name="Z_05C1E2BB_B583_44DD_A8AC_FBF87A053735_.wvu.FilterData" localSheetId="0" hidden="1">'на 01.08.2017'!$A$7:$H$134</definedName>
    <definedName name="Z_05C9DD0B_EBEE_40E7_A642_8B2CDCC810BA_.wvu.FilterData" localSheetId="0" hidden="1">'на 01.08.2017'!$A$7:$H$134</definedName>
    <definedName name="Z_0623BA59_06E0_47C4_A9E0_EFF8949456C2_.wvu.FilterData" localSheetId="0" hidden="1">'на 01.08.2017'!$A$7:$H$134</definedName>
    <definedName name="Z_0644E522_2545_474C_824A_2ED6C2798897_.wvu.FilterData" localSheetId="0" hidden="1">'на 01.08.2017'!$A$7:$L$392</definedName>
    <definedName name="Z_071188D9_4773_41E2_8227_482316F94E22_.wvu.FilterData" localSheetId="0" hidden="1">'на 01.08.2017'!$A$7:$L$392</definedName>
    <definedName name="Z_076157D9_97A7_4D47_8780_D3B408E54324_.wvu.FilterData" localSheetId="0" hidden="1">'на 01.08.2017'!$A$7:$L$392</definedName>
    <definedName name="Z_079216EF_F396_45DE_93AA_DF26C49F532F_.wvu.FilterData" localSheetId="0" hidden="1">'на 01.08.2017'!$A$7:$H$134</definedName>
    <definedName name="Z_0796BB39_B763_4CFE_9C89_197614BDD8D2_.wvu.FilterData" localSheetId="0" hidden="1">'на 01.08.2017'!$A$7:$L$392</definedName>
    <definedName name="Z_081D092E_BCFD_434D_99DD_F262EBF81A7D_.wvu.FilterData" localSheetId="0" hidden="1">'на 01.08.2017'!$A$7:$H$134</definedName>
    <definedName name="Z_081D1E71_FAB1_490F_8347_4363E467A6B8_.wvu.FilterData" localSheetId="0" hidden="1">'на 01.08.2017'!$A$7:$L$392</definedName>
    <definedName name="Z_09665491_2447_4ACE_847B_4452B60F2DF2_.wvu.FilterData" localSheetId="0" hidden="1">'на 01.08.2017'!$A$7:$L$392</definedName>
    <definedName name="Z_09EDEF91_2CA5_4F56_B67B_9D290C461670_.wvu.FilterData" localSheetId="0" hidden="1">'на 01.08.2017'!$A$7:$H$134</definedName>
    <definedName name="Z_09F9F792_37D5_476B_BEEE_67E9106F48F0_.wvu.FilterData" localSheetId="0" hidden="1">'на 01.08.2017'!$A$7:$L$392</definedName>
    <definedName name="Z_0A10B2C2_8811_4514_A02D_EDC7436B6D07_.wvu.FilterData" localSheetId="0" hidden="1">'на 01.08.2017'!$A$7:$L$392</definedName>
    <definedName name="Z_0AC3FA68_E0C8_4657_AD81_AF6345EA501C_.wvu.FilterData" localSheetId="0" hidden="1">'на 01.08.2017'!$A$7:$H$134</definedName>
    <definedName name="Z_0B579593_C56D_4394_91C1_F024BBE56EB1_.wvu.FilterData" localSheetId="0" hidden="1">'на 01.08.2017'!$A$7:$H$134</definedName>
    <definedName name="Z_0BC55D76_817D_4871_ADFD_780685E85798_.wvu.FilterData" localSheetId="0" hidden="1">'на 01.08.2017'!$A$7:$L$392</definedName>
    <definedName name="Z_0C6B39CB_8BE2_4437_B7EF_2B863FB64A7A_.wvu.FilterData" localSheetId="0" hidden="1">'на 01.08.2017'!$A$7:$H$134</definedName>
    <definedName name="Z_0C80C604_218C_428E_8C68_64D1AFDB22E0_.wvu.FilterData" localSheetId="0" hidden="1">'на 01.08.2017'!$A$7:$L$392</definedName>
    <definedName name="Z_0C81132D_0EFB_424B_A2C0_D694846C9416_.wvu.FilterData" localSheetId="0" hidden="1">'на 01.08.2017'!$A$7:$L$392</definedName>
    <definedName name="Z_0C8C20D3_1DCE_4FE1_95B1_F35D8D398254_.wvu.FilterData" localSheetId="0" hidden="1">'на 01.08.2017'!$A$7:$H$134</definedName>
    <definedName name="Z_0CC9441C_88E9_46D0_951D_A49C84EDA8CE_.wvu.FilterData" localSheetId="0" hidden="1">'на 01.08.2017'!$A$7:$L$392</definedName>
    <definedName name="Z_0CCCFAED_79CE_4449_BC23_D60C794B65C2_.wvu.FilterData" localSheetId="0" hidden="1">'на 01.08.2017'!$A$7:$L$392</definedName>
    <definedName name="Z_0CCCFAED_79CE_4449_BC23_D60C794B65C2_.wvu.PrintArea" localSheetId="0" hidden="1">'на 01.08.2017'!$A$1:$L$190</definedName>
    <definedName name="Z_0CCCFAED_79CE_4449_BC23_D60C794B65C2_.wvu.PrintTitles" localSheetId="0" hidden="1">'на 01.08.2017'!$5:$8</definedName>
    <definedName name="Z_0CF3E93E_60F6_45C8_AD33_C2CE08831546_.wvu.FilterData" localSheetId="0" hidden="1">'на 01.08.2017'!$A$7:$H$134</definedName>
    <definedName name="Z_0D69C398_7947_4D78_B1FE_A2A25AB79E10_.wvu.FilterData" localSheetId="0" hidden="1">'на 01.08.2017'!$A$7:$L$392</definedName>
    <definedName name="Z_0D7F5190_D20E_42FD_AD77_53CB309C7272_.wvu.FilterData" localSheetId="0" hidden="1">'на 01.08.2017'!$A$7:$H$134</definedName>
    <definedName name="Z_0E67843B_6B59_48DA_8F29_8BAD133298E1_.wvu.FilterData" localSheetId="0" hidden="1">'на 01.08.2017'!$A$7:$L$392</definedName>
    <definedName name="Z_0E6786D8_AC3A_48D5_9AD7_4E7485DB6D9C_.wvu.FilterData" localSheetId="0" hidden="1">'на 01.08.2017'!$A$7:$H$134</definedName>
    <definedName name="Z_105D23B5_3830_4B2C_A4D4_FBFBD3BEFB9C_.wvu.FilterData" localSheetId="0" hidden="1">'на 01.08.2017'!$A$7:$H$134</definedName>
    <definedName name="Z_113A0779_204C_451B_8401_73E507046130_.wvu.FilterData" localSheetId="0" hidden="1">'на 01.08.2017'!$A$7:$L$392</definedName>
    <definedName name="Z_11EBBD1F_0821_4763_A781_80F95B559C64_.wvu.FilterData" localSheetId="0" hidden="1">'на 01.08.2017'!$A$7:$L$392</definedName>
    <definedName name="Z_12397037_6208_4B36_BC95_11438284A9DE_.wvu.FilterData" localSheetId="0" hidden="1">'на 01.08.2017'!$A$7:$H$134</definedName>
    <definedName name="Z_130C16AD_E930_4810_BDF0_A6DD3A87B8D5_.wvu.FilterData" localSheetId="0" hidden="1">'на 01.08.2017'!$A$7:$L$392</definedName>
    <definedName name="Z_1315266B_953C_4E7F_B538_74B6DF400647_.wvu.FilterData" localSheetId="0" hidden="1">'на 01.08.2017'!$A$7:$H$134</definedName>
    <definedName name="Z_132984D2_035C_4C6F_8087_28C1188A76E6_.wvu.FilterData" localSheetId="0" hidden="1">'на 01.08.2017'!$A$7:$L$392</definedName>
    <definedName name="Z_13E7ADA2_058C_4412_9AEA_31547694DD5C_.wvu.FilterData" localSheetId="0" hidden="1">'на 01.08.2017'!$A$7:$H$134</definedName>
    <definedName name="Z_1474826F_81A7_45CE_9E32_539008BC6006_.wvu.FilterData" localSheetId="0" hidden="1">'на 01.08.2017'!$A$7:$L$392</definedName>
    <definedName name="Z_1539101F_31E9_4994_A34D_436B2BB1B73C_.wvu.FilterData" localSheetId="0" hidden="1">'на 01.08.2017'!$A$7:$L$392</definedName>
    <definedName name="Z_158130B9_9537_4E7D_AC4C_ED389C9B13A6_.wvu.FilterData" localSheetId="0" hidden="1">'на 01.08.2017'!$A$7:$L$392</definedName>
    <definedName name="Z_15AF9AFF_36E4_41C3_A9EA_A83C0A87FA00_.wvu.FilterData" localSheetId="0" hidden="1">'на 01.08.2017'!$A$7:$L$392</definedName>
    <definedName name="Z_16533C21_4A9A_450C_8A94_553B88C3A9CF_.wvu.FilterData" localSheetId="0" hidden="1">'на 01.08.2017'!$A$7:$H$134</definedName>
    <definedName name="Z_1682CF4C_6BE2_4E45_A613_382D117E51BF_.wvu.FilterData" localSheetId="0" hidden="1">'на 01.08.2017'!$A$7:$L$392</definedName>
    <definedName name="Z_168FD5D4_D13B_47B9_8E56_61C627E3620F_.wvu.FilterData" localSheetId="0" hidden="1">'на 01.08.2017'!$A$7:$H$134</definedName>
    <definedName name="Z_169B516E_654F_469D_A8A0_69AB59FA498D_.wvu.FilterData" localSheetId="0" hidden="1">'на 01.08.2017'!$A$7:$L$392</definedName>
    <definedName name="Z_176FBEC7_B2AF_4702_A894_382F81F9ECF6_.wvu.FilterData" localSheetId="0" hidden="1">'на 01.08.2017'!$A$7:$H$134</definedName>
    <definedName name="Z_17AC66D0_E8BD_44BA_92AB_131AEC3E5A62_.wvu.FilterData" localSheetId="0" hidden="1">'на 01.08.2017'!$A$7:$L$392</definedName>
    <definedName name="Z_17AEC02B_67B1_483A_97D2_C1C6DFD21518_.wvu.FilterData" localSheetId="0" hidden="1">'на 01.08.2017'!$A$7:$L$392</definedName>
    <definedName name="Z_1902C2E4_C521_44EB_B934_0EBD6E871DD8_.wvu.FilterData" localSheetId="0" hidden="1">'на 01.08.2017'!$A$7:$L$392</definedName>
    <definedName name="Z_191D2631_8F19_4FC0_96A1_F397D331A068_.wvu.FilterData" localSheetId="0" hidden="1">'на 01.08.2017'!$A$7:$L$392</definedName>
    <definedName name="Z_19510E6E_7565_4AC2_BCB4_A345501456B6_.wvu.FilterData" localSheetId="0" hidden="1">'на 01.08.2017'!$A$7:$H$134</definedName>
    <definedName name="Z_19E5B318_3123_4687_A10B_72F3BDA9A599_.wvu.FilterData" localSheetId="0" hidden="1">'на 01.08.2017'!$A$7:$L$392</definedName>
    <definedName name="Z_1ADD4354_436F_41C7_AFD6_B73FA2D9BC20_.wvu.FilterData" localSheetId="0" hidden="1">'на 01.08.2017'!$A$7:$L$392</definedName>
    <definedName name="Z_1B413C41_F5DB_4793_803B_D278F6A0BE2C_.wvu.FilterData" localSheetId="0" hidden="1">'на 01.08.2017'!$A$7:$L$392</definedName>
    <definedName name="Z_1B943BCB_9609_428B_963E_E25F01748D7C_.wvu.FilterData" localSheetId="0" hidden="1">'на 01.08.2017'!$A$7:$L$392</definedName>
    <definedName name="Z_1BA0A829_1467_4894_A294_9BFD1EA8F94D_.wvu.FilterData" localSheetId="0" hidden="1">'на 01.08.2017'!$A$7:$L$392</definedName>
    <definedName name="Z_1C384A54_E3F0_4C1E_862E_6CD9154B364F_.wvu.FilterData" localSheetId="0" hidden="1">'на 01.08.2017'!$A$7:$L$392</definedName>
    <definedName name="Z_1C3DF549_BEC3_47F7_8F0B_A96D42597ECF_.wvu.FilterData" localSheetId="0" hidden="1">'на 01.08.2017'!$A$7:$H$134</definedName>
    <definedName name="Z_1C681B2A_8932_44D9_BF50_EA5DBCC10436_.wvu.FilterData" localSheetId="0" hidden="1">'на 01.08.2017'!$A$7:$H$134</definedName>
    <definedName name="Z_1CB5C523_AFA5_43A8_9C28_9F12CFE5BE65_.wvu.FilterData" localSheetId="0" hidden="1">'на 01.08.2017'!$A$7:$L$392</definedName>
    <definedName name="Z_1CEF9102_6C60_416B_8820_19DA6CA2FF8F_.wvu.FilterData" localSheetId="0" hidden="1">'на 01.08.2017'!$A$7:$L$392</definedName>
    <definedName name="Z_1D2C2901_70D8_494F_B885_AA5F7F9A1D2E_.wvu.FilterData" localSheetId="0" hidden="1">'на 01.08.2017'!$A$7:$L$392</definedName>
    <definedName name="Z_1F274A4D_4DCC_44CA_A1BD_90B7EE180486_.wvu.FilterData" localSheetId="0" hidden="1">'на 01.08.2017'!$A$7:$H$134</definedName>
    <definedName name="Z_1F6B5B08_FAE9_43CF_A27B_EE7ACD6D4DF6_.wvu.FilterData" localSheetId="0" hidden="1">'на 01.08.2017'!$A$7:$L$392</definedName>
    <definedName name="Z_1F885BC0_FA2D_45E9_BC66_C7BA68F6529B_.wvu.FilterData" localSheetId="0" hidden="1">'на 01.08.2017'!$A$7:$L$392</definedName>
    <definedName name="Z_1FF678B1_7F2B_4362_81E7_D3C79ED64B95_.wvu.FilterData" localSheetId="0" hidden="1">'на 01.08.2017'!$A$7:$H$134</definedName>
    <definedName name="Z_216AEA56_C079_4104_83C7_B22F3C2C4895_.wvu.FilterData" localSheetId="0" hidden="1">'на 01.08.2017'!$A$7:$H$134</definedName>
    <definedName name="Z_2181C7D4_AA52_40AC_A808_5D532F9A4DB9_.wvu.FilterData" localSheetId="0" hidden="1">'на 01.08.2017'!$A$7:$H$134</definedName>
    <definedName name="Z_222CB208_6EE7_4ACF_9056_A80606B8DEAE_.wvu.FilterData" localSheetId="0" hidden="1">'на 01.08.2017'!$A$7:$L$392</definedName>
    <definedName name="Z_22A3361C_6866_4206_B8FA_E848438D95B8_.wvu.FilterData" localSheetId="0" hidden="1">'на 01.08.2017'!$A$7:$H$134</definedName>
    <definedName name="Z_23D71F5A_A534_4F07_942A_44ED3D76C570_.wvu.FilterData" localSheetId="0" hidden="1">'на 01.08.2017'!$A$7:$L$392</definedName>
    <definedName name="Z_246D425F_E7DE_4F74_93E1_1CA6487BB7AF_.wvu.FilterData" localSheetId="0" hidden="1">'на 01.08.2017'!$A$7:$L$392</definedName>
    <definedName name="Z_24860D1B_9CB0_4DBB_9F9A_A7B23A9FBD9E_.wvu.FilterData" localSheetId="0" hidden="1">'на 01.08.2017'!$A$7:$L$392</definedName>
    <definedName name="Z_24D1D1DF_90B3_41D1_82E1_05DE887CC58D_.wvu.FilterData" localSheetId="0" hidden="1">'на 01.08.2017'!$A$7:$H$134</definedName>
    <definedName name="Z_24E5C1BC_322C_4FEF_B964_F0DCC04482C1_.wvu.Cols" localSheetId="0" hidden="1">'на 01.08.2017'!#REF!,'на 01.08.2017'!#REF!</definedName>
    <definedName name="Z_24E5C1BC_322C_4FEF_B964_F0DCC04482C1_.wvu.FilterData" localSheetId="0" hidden="1">'на 01.08.2017'!$A$7:$H$134</definedName>
    <definedName name="Z_24E5C1BC_322C_4FEF_B964_F0DCC04482C1_.wvu.Rows" localSheetId="0" hidden="1">'на 01.08.2017'!#REF!</definedName>
    <definedName name="Z_25DD804F_4FCB_49C0_B290_F226E6C8FC4D_.wvu.FilterData" localSheetId="0" hidden="1">'на 01.08.2017'!$A$7:$L$392</definedName>
    <definedName name="Z_2647282E_5B25_4148_AAD9_72AB0A3F24C4_.wvu.FilterData" localSheetId="0" hidden="1">'на 01.08.2017'!$A$3:$M$190</definedName>
    <definedName name="Z_26E7CD7D_71FD_4075_B268_E6444384CE7D_.wvu.FilterData" localSheetId="0" hidden="1">'на 01.08.2017'!$A$7:$H$134</definedName>
    <definedName name="Z_2751B79E_F60F_449F_9B1A_ED01F0EE4A3F_.wvu.FilterData" localSheetId="0" hidden="1">'на 01.08.2017'!$A$7:$L$392</definedName>
    <definedName name="Z_28008BE5_0693_468D_890E_2AE562EDDFCA_.wvu.FilterData" localSheetId="0" hidden="1">'на 01.08.2017'!$A$7:$H$134</definedName>
    <definedName name="Z_282F013D_E5B1_4C17_8727_7949891CEFC8_.wvu.FilterData" localSheetId="0" hidden="1">'на 01.08.2017'!$A$7:$L$392</definedName>
    <definedName name="Z_2932A736_9A81_4C2B_931E_457899534006_.wvu.FilterData" localSheetId="0" hidden="1">'на 01.08.2017'!$A$7:$L$392</definedName>
    <definedName name="Z_29A3F31E_AA0E_4520_83F3_6EDE69E47FB4_.wvu.FilterData" localSheetId="0" hidden="1">'на 01.08.2017'!$A$7:$L$392</definedName>
    <definedName name="Z_2A075779_EE89_4995_9517_DAD5135FF513_.wvu.FilterData" localSheetId="0" hidden="1">'на 01.08.2017'!$A$7:$L$392</definedName>
    <definedName name="Z_2B4EF399_1F78_4650_9196_70339D27DB54_.wvu.FilterData" localSheetId="0" hidden="1">'на 01.08.2017'!$A$7:$L$392</definedName>
    <definedName name="Z_2B67E997_66AF_4883_9EE5_9876648FDDE9_.wvu.FilterData" localSheetId="0" hidden="1">'на 01.08.2017'!$A$7:$L$392</definedName>
    <definedName name="Z_2C029299_5EEC_4151_A9E2_241D31E08692_.wvu.FilterData" localSheetId="0" hidden="1">'на 01.08.2017'!$A$7:$L$392</definedName>
    <definedName name="Z_2C43A648_766E_499E_95B2_EA6F7EA791D4_.wvu.FilterData" localSheetId="0" hidden="1">'на 01.08.2017'!$A$7:$L$392</definedName>
    <definedName name="Z_2C47EAD7_6B0B_40AB_9599_0BF3302E35F1_.wvu.FilterData" localSheetId="0" hidden="1">'на 01.08.2017'!$A$7:$H$134</definedName>
    <definedName name="Z_2CD18B03_71F5_4B8A_8C6C_592F5A66335B_.wvu.FilterData" localSheetId="0" hidden="1">'на 01.08.2017'!$A$7:$L$392</definedName>
    <definedName name="Z_2D011736_53B8_48A8_8C2E_71DD995F6546_.wvu.FilterData" localSheetId="0" hidden="1">'на 01.08.2017'!$A$7:$L$392</definedName>
    <definedName name="Z_2D540280_F40F_4530_A32A_1FF2E78E7147_.wvu.FilterData" localSheetId="0" hidden="1">'на 01.08.2017'!$A$7:$L$392</definedName>
    <definedName name="Z_2D918A37_6905_4BEF_BC3A_DA45E968DAC3_.wvu.FilterData" localSheetId="0" hidden="1">'на 01.08.2017'!$A$7:$H$134</definedName>
    <definedName name="Z_2DF88C31_E5A0_4DFE_877D_5A31D3992603_.wvu.Rows" localSheetId="0" hidden="1">'на 01.08.2017'!#REF!,'на 01.08.2017'!#REF!,'на 01.08.2017'!#REF!,'на 01.08.2017'!#REF!,'на 01.08.2017'!#REF!,'на 01.08.2017'!#REF!,'на 01.08.2017'!#REF!,'на 01.08.2017'!#REF!,'на 01.08.2017'!#REF!,'на 01.08.2017'!#REF!,'на 01.08.2017'!#REF!</definedName>
    <definedName name="Z_2F3BAFC5_8792_4BC0_833F_5CB9ACB14A14_.wvu.FilterData" localSheetId="0" hidden="1">'на 01.08.2017'!$A$7:$H$134</definedName>
    <definedName name="Z_2F7AC811_CA37_46E3_866E_6E10DF43054A_.wvu.FilterData" localSheetId="0" hidden="1">'на 01.08.2017'!$A$7:$L$392</definedName>
    <definedName name="Z_300D3722_BC5B_4EFC_A306_CB3461E96075_.wvu.FilterData" localSheetId="0" hidden="1">'на 01.08.2017'!$A$7:$L$392</definedName>
    <definedName name="Z_308AF0B3_EE19_4841_BBC0_915C9A7203E9_.wvu.FilterData" localSheetId="0" hidden="1">'на 01.08.2017'!$A$7:$L$392</definedName>
    <definedName name="Z_30F94082_E7C8_4DE7_AE26_19B3A4317363_.wvu.FilterData" localSheetId="0" hidden="1">'на 01.08.2017'!$A$7:$L$392</definedName>
    <definedName name="Z_315B3829_E75D_48BB_A407_88A96C0D6A4B_.wvu.FilterData" localSheetId="0" hidden="1">'на 01.08.2017'!$A$7:$L$392</definedName>
    <definedName name="Z_316B9C14_7546_49E5_A384_4190EC7682DE_.wvu.FilterData" localSheetId="0" hidden="1">'на 01.08.2017'!$A$7:$L$392</definedName>
    <definedName name="Z_31985263_3556_4B71_A26F_62706F49B320_.wvu.FilterData" localSheetId="0" hidden="1">'на 01.08.2017'!$A$7:$H$134</definedName>
    <definedName name="Z_31C5283F_7633_4B8A_ADD5_7EB245AE899F_.wvu.FilterData" localSheetId="0" hidden="1">'на 01.08.2017'!$A$7:$L$392</definedName>
    <definedName name="Z_31EABA3C_DD8D_46BF_85B1_09527EF8E816_.wvu.FilterData" localSheetId="0" hidden="1">'на 01.08.2017'!$A$7:$H$134</definedName>
    <definedName name="Z_328B1FBD_B9E0_4F8C_AA1F_438ED0F19823_.wvu.FilterData" localSheetId="0" hidden="1">'на 01.08.2017'!$A$7:$L$392</definedName>
    <definedName name="Z_33081AFE_875F_4448_8DBB_C2288E582829_.wvu.FilterData" localSheetId="0" hidden="1">'на 01.08.2017'!$A$7:$L$392</definedName>
    <definedName name="Z_34587A22_A707_48EC_A6D8_8CA0D443CB5A_.wvu.FilterData" localSheetId="0" hidden="1">'на 01.08.2017'!$A$7:$L$392</definedName>
    <definedName name="Z_34E97F8E_B808_4C29_AFA8_24160BA8B576_.wvu.FilterData" localSheetId="0" hidden="1">'на 01.08.2017'!$A$7:$H$134</definedName>
    <definedName name="Z_354643EC_374D_4252_A3BA_624B9338CCF6_.wvu.FilterData" localSheetId="0" hidden="1">'на 01.08.2017'!$A$7:$L$392</definedName>
    <definedName name="Z_356902C5_CBA1_407E_849C_39B6CAAFCD34_.wvu.FilterData" localSheetId="0" hidden="1">'на 01.08.2017'!$A$7:$L$392</definedName>
    <definedName name="Z_3597F15D_13FB_47E4_B2D7_0713796F1B32_.wvu.FilterData" localSheetId="0" hidden="1">'на 01.08.2017'!$A$7:$H$134</definedName>
    <definedName name="Z_36279478_DEDD_46A7_8B6D_9500CB65A35C_.wvu.FilterData" localSheetId="0" hidden="1">'на 01.08.2017'!$A$7:$H$134</definedName>
    <definedName name="Z_36282042_958F_4D98_9515_9E9271F26AA2_.wvu.FilterData" localSheetId="0" hidden="1">'на 01.08.2017'!$A$7:$H$134</definedName>
    <definedName name="Z_36AEB3FF_FCBC_4E21_8EFE_F20781816ED3_.wvu.FilterData" localSheetId="0" hidden="1">'на 01.08.2017'!$A$7:$H$134</definedName>
    <definedName name="Z_371CA4AD_891B_4B1D_9403_45AB26546607_.wvu.FilterData" localSheetId="0" hidden="1">'на 01.08.2017'!$A$7:$L$392</definedName>
    <definedName name="Z_37F8CE32_8CE8_4D95_9C0E_63112E6EFFE9_.wvu.Cols" localSheetId="0" hidden="1">'на 01.08.2017'!#REF!</definedName>
    <definedName name="Z_37F8CE32_8CE8_4D95_9C0E_63112E6EFFE9_.wvu.FilterData" localSheetId="0" hidden="1">'на 01.08.2017'!$A$7:$H$134</definedName>
    <definedName name="Z_37F8CE32_8CE8_4D95_9C0E_63112E6EFFE9_.wvu.PrintArea" localSheetId="0" hidden="1">'на 01.08.2017'!$A$1:$L$134</definedName>
    <definedName name="Z_37F8CE32_8CE8_4D95_9C0E_63112E6EFFE9_.wvu.PrintTitles" localSheetId="0" hidden="1">'на 01.08.2017'!$5:$8</definedName>
    <definedName name="Z_37F8CE32_8CE8_4D95_9C0E_63112E6EFFE9_.wvu.Rows" localSheetId="0" hidden="1">'на 01.08.2017'!#REF!,'на 01.08.2017'!#REF!,'на 01.08.2017'!#REF!,'на 01.08.2017'!#REF!,'на 01.08.2017'!#REF!,'на 01.08.2017'!#REF!,'на 01.08.2017'!#REF!,'на 01.08.2017'!#REF!,'на 01.08.2017'!#REF!,'на 01.08.2017'!#REF!,'на 01.08.2017'!#REF!,'на 01.08.2017'!#REF!,'на 01.08.2017'!#REF!,'на 01.08.2017'!#REF!,'на 01.08.2017'!#REF!,'на 01.08.2017'!#REF!,'на 01.08.2017'!#REF!</definedName>
    <definedName name="Z_386EE007_6994_4AA6_8824_D461BF01F1EA_.wvu.FilterData" localSheetId="0" hidden="1">'на 01.08.2017'!$A$7:$L$392</definedName>
    <definedName name="Z_39897EE2_53F6_432A_9A7F_7DBB2FBB08E4_.wvu.FilterData" localSheetId="0" hidden="1">'на 01.08.2017'!$A$7:$L$392</definedName>
    <definedName name="Z_3A08D49D_7322_4FD5_90D4_F8436B9BCFE3_.wvu.FilterData" localSheetId="0" hidden="1">'на 01.08.2017'!$A$7:$L$392</definedName>
    <definedName name="Z_3A152827_EFCD_4FCD_A4F0_81C604FF3F88_.wvu.FilterData" localSheetId="0" hidden="1">'на 01.08.2017'!$A$7:$L$392</definedName>
    <definedName name="Z_3A3DB971_386F_40FA_8DD4_4A74AFE3B4C9_.wvu.FilterData" localSheetId="0" hidden="1">'на 01.08.2017'!$A$7:$L$392</definedName>
    <definedName name="Z_3AAEA08B_779A_471D_BFA0_0D98BF9A4FAD_.wvu.FilterData" localSheetId="0" hidden="1">'на 01.08.2017'!$A$7:$H$134</definedName>
    <definedName name="Z_3C664174_3E98_4762_A560_3810A313981F_.wvu.FilterData" localSheetId="0" hidden="1">'на 01.08.2017'!$A$7:$L$392</definedName>
    <definedName name="Z_3C9F72CF_10C2_48CF_BBB6_A2B9A1393F37_.wvu.FilterData" localSheetId="0" hidden="1">'на 01.08.2017'!$A$7:$H$134</definedName>
    <definedName name="Z_3CBCA6B7_5D7C_44A4_844A_26E2A61FDE86_.wvu.FilterData" localSheetId="0" hidden="1">'на 01.08.2017'!$A$7:$L$392</definedName>
    <definedName name="Z_3D1280C8_646B_4BB2_862F_8A8207220C6A_.wvu.FilterData" localSheetId="0" hidden="1">'на 01.08.2017'!$A$7:$H$134</definedName>
    <definedName name="Z_3D4245D9_9AB3_43FE_97D0_205A6EA7E6E4_.wvu.FilterData" localSheetId="0" hidden="1">'на 01.08.2017'!$A$7:$L$392</definedName>
    <definedName name="Z_3D5A28D4_CB7B_405C_9FFF_EB22C14AB77F_.wvu.FilterData" localSheetId="0" hidden="1">'на 01.08.2017'!$A$7:$L$392</definedName>
    <definedName name="Z_3D6E136A_63AE_4912_A965_BD438229D989_.wvu.FilterData" localSheetId="0" hidden="1">'на 01.08.2017'!$A$7:$L$392</definedName>
    <definedName name="Z_3DB4F6FC_CE58_4083_A6ED_88DCB901BB99_.wvu.FilterData" localSheetId="0" hidden="1">'на 01.08.2017'!$A$7:$H$134</definedName>
    <definedName name="Z_3E14FD86_95B1_4D0E_A8F6_A4FFDE0E3FF0_.wvu.FilterData" localSheetId="0" hidden="1">'на 01.08.2017'!$A$7:$L$392</definedName>
    <definedName name="Z_3E7BBA27_FCB5_4D66_864C_8656009B9E88_.wvu.FilterData" localSheetId="0" hidden="1">'на 01.08.2017'!$A$3:$M$190</definedName>
    <definedName name="Z_3EEA7E1A_5F2B_4408_A34C_1F0223B5B245_.wvu.FilterData" localSheetId="0" hidden="1">'на 01.08.2017'!$A$7:$L$392</definedName>
    <definedName name="Z_3EEA7E1A_5F2B_4408_A34C_1F0223B5B245_.wvu.PrintArea" localSheetId="0" hidden="1">'на 01.08.2017'!$A$1:$L$191</definedName>
    <definedName name="Z_3EEA7E1A_5F2B_4408_A34C_1F0223B5B245_.wvu.PrintTitles" localSheetId="0" hidden="1">'на 01.08.2017'!$5:$8</definedName>
    <definedName name="Z_3F0F098D_D998_48FD_BB26_7A5537CB4DC9_.wvu.FilterData" localSheetId="0" hidden="1">'на 01.08.2017'!$A$7:$L$392</definedName>
    <definedName name="Z_3F4E18FA_E0CE_43C2_A7F4_5CAE036892ED_.wvu.FilterData" localSheetId="0" hidden="1">'на 01.08.2017'!$A$7:$L$392</definedName>
    <definedName name="Z_3F839701_87D5_496C_AD9C_2B5AE5742513_.wvu.FilterData" localSheetId="0" hidden="1">'на 01.08.2017'!$A$7:$L$392</definedName>
    <definedName name="Z_3FE8ACF3_2097_4BA9_8230_2DBD30F09632_.wvu.FilterData" localSheetId="0" hidden="1">'на 01.08.2017'!$A$7:$L$392</definedName>
    <definedName name="Z_3FEDCFF8_5450_469D_9A9E_38AB8819A083_.wvu.FilterData" localSheetId="0" hidden="1">'на 01.08.2017'!$A$7:$L$392</definedName>
    <definedName name="Z_402DFE3F_A5E1_41E8_BB4F_E3062FAE22D8_.wvu.FilterData" localSheetId="0" hidden="1">'на 01.08.2017'!$A$7:$L$392</definedName>
    <definedName name="Z_403313B7_B74E_4D03_8AB9_B2A52A5BA330_.wvu.FilterData" localSheetId="0" hidden="1">'на 01.08.2017'!$A$7:$H$134</definedName>
    <definedName name="Z_4055661A_C391_44E3_B71B_DF824D593415_.wvu.FilterData" localSheetId="0" hidden="1">'на 01.08.2017'!$A$7:$H$134</definedName>
    <definedName name="Z_413E8ADC_60FE_4AEB_A365_51405ED7DAEF_.wvu.FilterData" localSheetId="0" hidden="1">'на 01.08.2017'!$A$7:$L$392</definedName>
    <definedName name="Z_415B8653_FE9C_472E_85AE_9CFA9B00FD5E_.wvu.FilterData" localSheetId="0" hidden="1">'на 01.08.2017'!$A$7:$H$134</definedName>
    <definedName name="Z_418F9F46_9018_4AFC_A504_8CA60A905B83_.wvu.FilterData" localSheetId="0" hidden="1">'на 01.08.2017'!$A$7:$L$392</definedName>
    <definedName name="Z_41C6EAF5_F389_4A73_A5DF_3E2ABACB9DC1_.wvu.FilterData" localSheetId="0" hidden="1">'на 01.08.2017'!$A$7:$L$392</definedName>
    <definedName name="Z_4388DD05_A74C_4C1C_A344_6EEDB2F4B1B0_.wvu.FilterData" localSheetId="0" hidden="1">'на 01.08.2017'!$A$7:$H$134</definedName>
    <definedName name="Z_43F7D742_5383_4CCE_A058_3A12F3676DF6_.wvu.FilterData" localSheetId="0" hidden="1">'на 01.08.2017'!$A$7:$L$392</definedName>
    <definedName name="Z_445590C0_7350_4A17_AB85_F8DCF9494ECC_.wvu.FilterData" localSheetId="0" hidden="1">'на 01.08.2017'!$A$7:$H$134</definedName>
    <definedName name="Z_448249C8_AE56_4244_9A71_332B9BB563B1_.wvu.FilterData" localSheetId="0" hidden="1">'на 01.08.2017'!$A$7:$L$392</definedName>
    <definedName name="Z_45D27932_FD3D_46DE_B431_4E5606457D7F_.wvu.FilterData" localSheetId="0" hidden="1">'на 01.08.2017'!$A$7:$H$134</definedName>
    <definedName name="Z_45DE1976_7F07_4EB4_8A9C_FB72D060BEFA_.wvu.Cols" localSheetId="0" hidden="1">'на 01.08.2017'!$I:$I</definedName>
    <definedName name="Z_45DE1976_7F07_4EB4_8A9C_FB72D060BEFA_.wvu.FilterData" localSheetId="0" hidden="1">'на 01.08.2017'!$A$7:$L$392</definedName>
    <definedName name="Z_45DE1976_7F07_4EB4_8A9C_FB72D060BEFA_.wvu.PrintArea" localSheetId="0" hidden="1">'на 01.08.2017'!$A$1:$L$189</definedName>
    <definedName name="Z_45DE1976_7F07_4EB4_8A9C_FB72D060BEFA_.wvu.PrintTitles" localSheetId="0" hidden="1">'на 01.08.2017'!$5:$8</definedName>
    <definedName name="Z_463F3E4B_81D6_4261_A251_5FB4227E67B1_.wvu.FilterData" localSheetId="0" hidden="1">'на 01.08.2017'!$A$7:$L$392</definedName>
    <definedName name="Z_4765959C_9F0B_44DF_B00A_10C6BB8CF204_.wvu.FilterData" localSheetId="0" hidden="1">'на 01.08.2017'!$A$7:$L$392</definedName>
    <definedName name="Z_47CE02E9_7BC4_47FC_9B44_1B5CC8466C98_.wvu.FilterData" localSheetId="0" hidden="1">'на 01.08.2017'!$A$7:$L$392</definedName>
    <definedName name="Z_47DE35B6_B347_4C65_8E49_C2008CA773EB_.wvu.FilterData" localSheetId="0" hidden="1">'на 01.08.2017'!$A$7:$H$134</definedName>
    <definedName name="Z_47E54F1A_929E_4350_846F_D427E0D466DD_.wvu.FilterData" localSheetId="0" hidden="1">'на 01.08.2017'!$A$7:$L$392</definedName>
    <definedName name="Z_486156AC_4370_4C02_BA8A_CB9B49D1A8EC_.wvu.FilterData" localSheetId="0" hidden="1">'на 01.08.2017'!$A$7:$L$392</definedName>
    <definedName name="Z_490A2F1C_31D3_46A4_90C2_4FE00A2A3110_.wvu.FilterData" localSheetId="0" hidden="1">'на 01.08.2017'!$A$7:$L$392</definedName>
    <definedName name="Z_495CB41C_9D74_45FB_9A3C_30411D304A3A_.wvu.FilterData" localSheetId="0" hidden="1">'на 01.08.2017'!$A$7:$L$392</definedName>
    <definedName name="Z_49C7329D_3247_4713_BC9A_64F0EE2B0B3C_.wvu.FilterData" localSheetId="0" hidden="1">'на 01.08.2017'!$A$7:$L$392</definedName>
    <definedName name="Z_49E10B09_97E3_41C9_892E_7D9C5DFF5740_.wvu.FilterData" localSheetId="0" hidden="1">'на 01.08.2017'!$A$7:$L$392</definedName>
    <definedName name="Z_4AF0FF7E_D940_4246_AB71_AC8FEDA2EF24_.wvu.FilterData" localSheetId="0" hidden="1">'на 01.08.2017'!$A$7:$L$392</definedName>
    <definedName name="Z_4BB7905C_0E11_42F1_848D_90186131796A_.wvu.FilterData" localSheetId="0" hidden="1">'на 01.08.2017'!$A$7:$H$134</definedName>
    <definedName name="Z_4C1FE39D_945F_4F14_94DF_F69B283DCD9F_.wvu.FilterData" localSheetId="0" hidden="1">'на 01.08.2017'!$A$7:$H$134</definedName>
    <definedName name="Z_4CEB490B_58FB_4CA0_AAF2_63178FECD849_.wvu.FilterData" localSheetId="0" hidden="1">'на 01.08.2017'!$A$7:$L$392</definedName>
    <definedName name="Z_4DC9D79A_8761_4284_BFE5_DFE7738AB4F8_.wvu.FilterData" localSheetId="0" hidden="1">'на 01.08.2017'!$A$7:$L$392</definedName>
    <definedName name="Z_4DF21929_63B0_45D6_9063_EE3D75E46DF0_.wvu.FilterData" localSheetId="0" hidden="1">'на 01.08.2017'!$A$7:$L$392</definedName>
    <definedName name="Z_4EB9A2EB_6EC6_4AFE_AFFA_537868B4F130_.wvu.FilterData" localSheetId="0" hidden="1">'на 01.08.2017'!$A$7:$L$392</definedName>
    <definedName name="Z_4EF3C623_C372_46C1_AA60_4AC85C37C9F2_.wvu.FilterData" localSheetId="0" hidden="1">'на 01.08.2017'!$A$7:$L$392</definedName>
    <definedName name="Z_4FA4A69A_6589_44A8_8710_9041295BCBA3_.wvu.FilterData" localSheetId="0" hidden="1">'на 01.08.2017'!$A$7:$L$392</definedName>
    <definedName name="Z_4FE18469_4F1B_4C4F_94F8_2337C288BBDA_.wvu.FilterData" localSheetId="0" hidden="1">'на 01.08.2017'!$A$7:$L$392</definedName>
    <definedName name="Z_5039ACE2_215B_49F3_AC23_F5E171EB2E04_.wvu.FilterData" localSheetId="0" hidden="1">'на 01.08.2017'!$A$7:$L$392</definedName>
    <definedName name="Z_512708F0_FC6D_4404_BE68_DA23201791B7_.wvu.FilterData" localSheetId="0" hidden="1">'на 01.08.2017'!$A$7:$L$392</definedName>
    <definedName name="Z_51BD5A76_12FD_4D74_BB88_134070337907_.wvu.FilterData" localSheetId="0" hidden="1">'на 01.08.2017'!$A$7:$L$392</definedName>
    <definedName name="Z_52C40832_4D48_45A4_B802_95C62DCB5A61_.wvu.FilterData" localSheetId="0" hidden="1">'на 01.08.2017'!$A$7:$H$134</definedName>
    <definedName name="Z_539CB3DF_9B66_4BE7_9074_8CE0405EB8A6_.wvu.Cols" localSheetId="0" hidden="1">'на 01.08.2017'!#REF!,'на 01.08.2017'!#REF!</definedName>
    <definedName name="Z_539CB3DF_9B66_4BE7_9074_8CE0405EB8A6_.wvu.FilterData" localSheetId="0" hidden="1">'на 01.08.2017'!$A$7:$L$392</definedName>
    <definedName name="Z_539CB3DF_9B66_4BE7_9074_8CE0405EB8A6_.wvu.PrintArea" localSheetId="0" hidden="1">'на 01.08.2017'!$A$1:$L$185</definedName>
    <definedName name="Z_539CB3DF_9B66_4BE7_9074_8CE0405EB8A6_.wvu.PrintTitles" localSheetId="0" hidden="1">'на 01.08.2017'!$5:$8</definedName>
    <definedName name="Z_543FDC9E_DC95_4C7A_84E4_76AA766A82EF_.wvu.FilterData" localSheetId="0" hidden="1">'на 01.08.2017'!$A$7:$L$392</definedName>
    <definedName name="Z_55266A36_B6A9_42E1_8467_17D14F12BABD_.wvu.FilterData" localSheetId="0" hidden="1">'на 01.08.2017'!$A$7:$H$134</definedName>
    <definedName name="Z_55F24CBB_212F_42F4_BB98_92561BDA95C3_.wvu.FilterData" localSheetId="0" hidden="1">'на 01.08.2017'!$A$7:$L$392</definedName>
    <definedName name="Z_564F82E8_8306_4799_B1F9_06B1FD1FB16E_.wvu.FilterData" localSheetId="0" hidden="1">'на 01.08.2017'!$A$3:$M$190</definedName>
    <definedName name="Z_565A1A16_6A4F_4794_B3C1_1808DC7E86C0_.wvu.FilterData" localSheetId="0" hidden="1">'на 01.08.2017'!$A$7:$H$134</definedName>
    <definedName name="Z_568C3823_FEE7_49C8_B4CF_3D48541DA65C_.wvu.FilterData" localSheetId="0" hidden="1">'на 01.08.2017'!$A$7:$H$134</definedName>
    <definedName name="Z_5696C387_34DF_4BED_BB60_2D85436D9DA8_.wvu.FilterData" localSheetId="0" hidden="1">'на 01.08.2017'!$A$7:$L$392</definedName>
    <definedName name="Z_56C18D87_C587_43F7_9147_D7827AADF66D_.wvu.FilterData" localSheetId="0" hidden="1">'на 01.08.2017'!$A$7:$H$134</definedName>
    <definedName name="Z_5729DC83_8713_4B21_9D2C_8A74D021747E_.wvu.FilterData" localSheetId="0" hidden="1">'на 01.08.2017'!$A$7:$H$134</definedName>
    <definedName name="Z_5730431A_42FA_4886_8F76_DA9C1179F65B_.wvu.FilterData" localSheetId="0" hidden="1">'на 01.08.2017'!$A$7:$L$392</definedName>
    <definedName name="Z_58270B81_2C5A_44D4_84D8_B29B6BA03243_.wvu.FilterData" localSheetId="0" hidden="1">'на 01.08.2017'!$A$7:$H$134</definedName>
    <definedName name="Z_5834E280_FA37_4F43_B5D8_B8D5A97A4524_.wvu.FilterData" localSheetId="0" hidden="1">'на 01.08.2017'!$A$7:$L$392</definedName>
    <definedName name="Z_58EAD7A7_C312_4E53_9D90_6DB268F00AAE_.wvu.FilterData" localSheetId="0" hidden="1">'на 01.08.2017'!$A$7:$L$392</definedName>
    <definedName name="Z_59074C03_1A19_4344_8FE1_916D5A98CD29_.wvu.FilterData" localSheetId="0" hidden="1">'на 01.08.2017'!$A$7:$L$392</definedName>
    <definedName name="Z_59F91900_CAE9_4608_97BE_FBC0993C389F_.wvu.FilterData" localSheetId="0" hidden="1">'на 01.08.2017'!$A$7:$H$134</definedName>
    <definedName name="Z_5AC843E8_BE7D_4B69_82E5_622B40389D76_.wvu.FilterData" localSheetId="0" hidden="1">'на 01.08.2017'!$A$7:$L$392</definedName>
    <definedName name="Z_5B201F9D_0EC3_499C_A33C_1C4C3BFDAC63_.wvu.FilterData" localSheetId="0" hidden="1">'на 01.08.2017'!$A$7:$L$392</definedName>
    <definedName name="Z_5B8F35C7_BACE_46B7_A289_D37993E37EE6_.wvu.FilterData" localSheetId="0" hidden="1">'на 01.08.2017'!$A$7:$L$392</definedName>
    <definedName name="Z_5C13A1A0_C535_4639_90BE_9B5D72B8AEDB_.wvu.FilterData" localSheetId="0" hidden="1">'на 01.08.2017'!$A$7:$H$134</definedName>
    <definedName name="Z_5C519772_2A20_4B5B_841B_37C4DE3DF25F_.wvu.FilterData" localSheetId="0" hidden="1">'на 01.08.2017'!$A$7:$L$392</definedName>
    <definedName name="Z_5CDE7466_9008_4EE8_8F19_E26D937B15F6_.wvu.FilterData" localSheetId="0" hidden="1">'на 01.08.2017'!$A$7:$H$134</definedName>
    <definedName name="Z_5E8319AA_70BE_4A15_908D_5BB7BC61D3F7_.wvu.FilterData" localSheetId="0" hidden="1">'на 01.08.2017'!$A$7:$L$392</definedName>
    <definedName name="Z_5EB104F4_627D_44E7_960F_6C67063C7D09_.wvu.FilterData" localSheetId="0" hidden="1">'на 01.08.2017'!$A$7:$L$392</definedName>
    <definedName name="Z_5EB1B5BB_79BE_4318_9140_3FA31802D519_.wvu.FilterData" localSheetId="0" hidden="1">'на 01.08.2017'!$A$7:$L$392</definedName>
    <definedName name="Z_5EB1B5BB_79BE_4318_9140_3FA31802D519_.wvu.PrintArea" localSheetId="0" hidden="1">'на 01.08.2017'!$A$1:$L$185</definedName>
    <definedName name="Z_5EB1B5BB_79BE_4318_9140_3FA31802D519_.wvu.PrintTitles" localSheetId="0" hidden="1">'на 01.08.2017'!$5:$8</definedName>
    <definedName name="Z_5FB953A5_71FF_4056_AF98_C9D06FF0EDF3_.wvu.Cols" localSheetId="0" hidden="1">'на 01.08.2017'!#REF!,'на 01.08.2017'!#REF!</definedName>
    <definedName name="Z_5FB953A5_71FF_4056_AF98_C9D06FF0EDF3_.wvu.FilterData" localSheetId="0" hidden="1">'на 01.08.2017'!$A$7:$L$392</definedName>
    <definedName name="Z_5FB953A5_71FF_4056_AF98_C9D06FF0EDF3_.wvu.PrintArea" localSheetId="0" hidden="1">'на 01.08.2017'!$A$1:$L$185</definedName>
    <definedName name="Z_5FB953A5_71FF_4056_AF98_C9D06FF0EDF3_.wvu.PrintTitles" localSheetId="0" hidden="1">'на 01.08.2017'!$5:$8</definedName>
    <definedName name="Z_60155C64_695E_458C_BBFE_B89C53118803_.wvu.FilterData" localSheetId="0" hidden="1">'на 01.08.2017'!$A$7:$L$392</definedName>
    <definedName name="Z_60657231_C99E_4191_A90E_C546FB588843_.wvu.FilterData" localSheetId="0" hidden="1">'на 01.08.2017'!$A$7:$H$134</definedName>
    <definedName name="Z_60B33E92_3815_4061_91AA_8E38B8895054_.wvu.FilterData" localSheetId="0" hidden="1">'на 01.08.2017'!$A$7:$H$134</definedName>
    <definedName name="Z_61D3C2BE_E5C3_4670_8A8C_5EA015D7BE13_.wvu.FilterData" localSheetId="0" hidden="1">'на 01.08.2017'!$A$7:$L$392</definedName>
    <definedName name="Z_6246324E_D224_4FAC_8C67_F9370E7D77EB_.wvu.FilterData" localSheetId="0" hidden="1">'на 01.08.2017'!$A$7:$L$392</definedName>
    <definedName name="Z_62534477_13C5_437C_87A9_3525FC60CE4D_.wvu.FilterData" localSheetId="0" hidden="1">'на 01.08.2017'!$A$7:$L$392</definedName>
    <definedName name="Z_62691467_BD46_47AE_A6DF_52CBD0D9817B_.wvu.FilterData" localSheetId="0" hidden="1">'на 01.08.2017'!$A$7:$H$134</definedName>
    <definedName name="Z_62C4D5B7_88F6_4885_99F7_CBFA0AACC2D9_.wvu.FilterData" localSheetId="0" hidden="1">'на 01.08.2017'!$A$7:$L$392</definedName>
    <definedName name="Z_62E7809F_D5DF_4BC1_AEFF_718779E2F7F6_.wvu.FilterData" localSheetId="0" hidden="1">'на 01.08.2017'!$A$7:$L$392</definedName>
    <definedName name="Z_62F2B5AA_C3D1_4669_A4A0_184285923B8F_.wvu.FilterData" localSheetId="0" hidden="1">'на 01.08.2017'!$A$7:$L$392</definedName>
    <definedName name="Z_63720CAA_47FE_4977_B082_29E1534276C7_.wvu.FilterData" localSheetId="0" hidden="1">'на 01.08.2017'!$A$7:$L$392</definedName>
    <definedName name="Z_638AAAE8_8FF2_44D0_A160_BB2A9AEB5B72_.wvu.FilterData" localSheetId="0" hidden="1">'на 01.08.2017'!$A$7:$H$134</definedName>
    <definedName name="Z_63D45DC6_0D62_438A_9069_0A4378090381_.wvu.FilterData" localSheetId="0" hidden="1">'на 01.08.2017'!$A$7:$H$134</definedName>
    <definedName name="Z_648AB040_BD0E_49A1_BA40_87D3D9C0BA55_.wvu.FilterData" localSheetId="0" hidden="1">'на 01.08.2017'!$A$7:$L$392</definedName>
    <definedName name="Z_649E5CE3_4976_49D9_83DA_4E57FFC714BF_.wvu.FilterData" localSheetId="0" hidden="1">'на 01.08.2017'!$A$7:$L$392</definedName>
    <definedName name="Z_649E5CE3_4976_49D9_83DA_4E57FFC714BF_.wvu.PrintArea" localSheetId="0" hidden="1">'на 01.08.2017'!$A$1:$L$191</definedName>
    <definedName name="Z_649E5CE3_4976_49D9_83DA_4E57FFC714BF_.wvu.PrintTitles" localSheetId="0" hidden="1">'на 01.08.2017'!$5:$8</definedName>
    <definedName name="Z_64C01F03_E840_4B6E_960F_5E13E0981676_.wvu.FilterData" localSheetId="0" hidden="1">'на 01.08.2017'!$A$7:$L$392</definedName>
    <definedName name="Z_65F8B16B_220F_4FC8_86A4_6BDB56CB5C59_.wvu.FilterData" localSheetId="0" hidden="1">'на 01.08.2017'!$A$3:$M$190</definedName>
    <definedName name="Z_6654CD2E_14AE_4299_8801_306919BA9D32_.wvu.FilterData" localSheetId="0" hidden="1">'на 01.08.2017'!$A$7:$L$392</definedName>
    <definedName name="Z_66550ABE_0FE4_4071_B1FA_6163FA599414_.wvu.FilterData" localSheetId="0" hidden="1">'на 01.08.2017'!$A$7:$L$392</definedName>
    <definedName name="Z_6656F77C_55F8_4E1C_A222_2E884838D2F2_.wvu.FilterData" localSheetId="0" hidden="1">'на 01.08.2017'!$A$7:$L$392</definedName>
    <definedName name="Z_66EE8E68_84F1_44B5_B60B_7ED67214A421_.wvu.FilterData" localSheetId="0" hidden="1">'на 01.08.2017'!$A$7:$L$392</definedName>
    <definedName name="Z_67A1158E_8E10_4053_B044_B8AB7C784C01_.wvu.FilterData" localSheetId="0" hidden="1">'на 01.08.2017'!$A$7:$L$392</definedName>
    <definedName name="Z_67ADFAE6_A9AF_44D7_8539_93CD0F6B7849_.wvu.Cols" localSheetId="0" hidden="1">'на 01.08.2017'!$I:$I</definedName>
    <definedName name="Z_67ADFAE6_A9AF_44D7_8539_93CD0F6B7849_.wvu.FilterData" localSheetId="0" hidden="1">'на 01.08.2017'!$A$7:$L$392</definedName>
    <definedName name="Z_67ADFAE6_A9AF_44D7_8539_93CD0F6B7849_.wvu.PrintArea" localSheetId="0" hidden="1">'на 01.08.2017'!$A$1:$L$194</definedName>
    <definedName name="Z_67ADFAE6_A9AF_44D7_8539_93CD0F6B7849_.wvu.PrintTitles" localSheetId="0" hidden="1">'на 01.08.2017'!$5:$8</definedName>
    <definedName name="Z_67ADFAE6_A9AF_44D7_8539_93CD0F6B7849_.wvu.Rows" localSheetId="0" hidden="1">'на 01.08.2017'!$27:$28,'на 01.08.2017'!$34:$35,'на 01.08.2017'!$41:$42,'на 01.08.2017'!$53:$54,'на 01.08.2017'!$59:$60,'на 01.08.2017'!$67:$68,'на 01.08.2017'!$73:$74,'на 01.08.2017'!$91:$92,'на 01.08.2017'!$97:$98,'на 01.08.2017'!$103:$104,'на 01.08.2017'!$109:$110,'на 01.08.2017'!$159:$160,'на 01.08.2017'!$179:$180,'на 01.08.2017'!$188:$189</definedName>
    <definedName name="Z_68543727_5837_47F3_A17E_A06AE03143F0_.wvu.FilterData" localSheetId="0" hidden="1">'на 01.08.2017'!$A$7:$L$392</definedName>
    <definedName name="Z_6901CD30_42B7_4EC1_AF54_8AB710BFE495_.wvu.FilterData" localSheetId="0" hidden="1">'на 01.08.2017'!$A$7:$L$392</definedName>
    <definedName name="Z_69321B6F_CF2A_4DAB_82CF_8CAAD629F257_.wvu.FilterData" localSheetId="0" hidden="1">'на 01.08.2017'!$A$7:$L$392</definedName>
    <definedName name="Z_6B30174D_06F6_400C_8FE4_A489A229C982_.wvu.FilterData" localSheetId="0" hidden="1">'на 01.08.2017'!$A$7:$L$392</definedName>
    <definedName name="Z_6B9F1A4E_485B_421D_A44C_0AAE5901E28D_.wvu.FilterData" localSheetId="0" hidden="1">'на 01.08.2017'!$A$7:$L$392</definedName>
    <definedName name="Z_6BE4E62B_4F97_4F96_9638_8ADCE8F932B1_.wvu.FilterData" localSheetId="0" hidden="1">'на 01.08.2017'!$A$7:$H$134</definedName>
    <definedName name="Z_6BE735CC_AF2E_4F67_B22D_A8AB001D3353_.wvu.FilterData" localSheetId="0" hidden="1">'на 01.08.2017'!$A$7:$H$134</definedName>
    <definedName name="Z_6CF84B0C_144A_4CF4_A34E_B9147B738037_.wvu.FilterData" localSheetId="0" hidden="1">'на 01.08.2017'!$A$7:$H$134</definedName>
    <definedName name="Z_6D091BF8_3118_4C66_BFCF_A396B92963B0_.wvu.FilterData" localSheetId="0" hidden="1">'на 01.08.2017'!$A$7:$L$392</definedName>
    <definedName name="Z_6D692D1F_2186_4B62_878B_AABF13F25116_.wvu.FilterData" localSheetId="0" hidden="1">'на 01.08.2017'!$A$7:$L$392</definedName>
    <definedName name="Z_6E1926CF_4906_4A55_811C_617ED8BB98BA_.wvu.FilterData" localSheetId="0" hidden="1">'на 01.08.2017'!$A$7:$L$392</definedName>
    <definedName name="Z_6E2D6686_B9FD_4BBA_8CD4_95C6386F5509_.wvu.FilterData" localSheetId="0" hidden="1">'на 01.08.2017'!$A$7:$H$134</definedName>
    <definedName name="Z_6ECBF068_1C02_4E6C_B4E6_EB2B6EC464BD_.wvu.FilterData" localSheetId="0" hidden="1">'на 01.08.2017'!$A$7:$L$392</definedName>
    <definedName name="Z_6F1223ED_6D7E_4BDC_97BD_57C6B16DF50B_.wvu.FilterData" localSheetId="0" hidden="1">'на 01.08.2017'!$A$7:$L$392</definedName>
    <definedName name="Z_6F188E27_E72B_48C9_888E_3A4AAF082D5A_.wvu.FilterData" localSheetId="0" hidden="1">'на 01.08.2017'!$A$7:$L$392</definedName>
    <definedName name="Z_6F60BF81_D1A9_4E04_93E7_3EE7124B8D23_.wvu.FilterData" localSheetId="0" hidden="1">'на 01.08.2017'!$A$7:$H$134</definedName>
    <definedName name="Z_701E5EC3_E633_4389_A70E_4DD82E713CE4_.wvu.FilterData" localSheetId="0" hidden="1">'на 01.08.2017'!$A$7:$L$392</definedName>
    <definedName name="Z_70567FCD_AD22_4F19_9380_E5332B152F74_.wvu.FilterData" localSheetId="0" hidden="1">'на 01.08.2017'!$A$7:$L$392</definedName>
    <definedName name="Z_706D67E7_3361_40B2_829D_8844AB8060E2_.wvu.FilterData" localSheetId="0" hidden="1">'на 01.08.2017'!$A$7:$H$134</definedName>
    <definedName name="Z_70F1B7E8_7988_4C81_9922_ABE1AE06A197_.wvu.FilterData" localSheetId="0" hidden="1">'на 01.08.2017'!$A$7:$L$392</definedName>
    <definedName name="Z_7246383F_5A7C_4469_ABE5_F3DE99D7B98C_.wvu.FilterData" localSheetId="0" hidden="1">'на 01.08.2017'!$A$7:$H$134</definedName>
    <definedName name="Z_728B417D_5E48_46CF_86FE_9C0FFD136F19_.wvu.FilterData" localSheetId="0" hidden="1">'на 01.08.2017'!$A$7:$L$392</definedName>
    <definedName name="Z_72971C39_5C91_4008_BD77_2DC24FDFDCB6_.wvu.FilterData" localSheetId="0" hidden="1">'на 01.08.2017'!$A$7:$L$392</definedName>
    <definedName name="Z_72BCCF18_7B1D_4731_977C_FF5C187A4C82_.wvu.FilterData" localSheetId="0" hidden="1">'на 01.08.2017'!$A$7:$L$392</definedName>
    <definedName name="Z_72C0943B_A5D5_4B80_AD54_166C5CDC74DE_.wvu.FilterData" localSheetId="0" hidden="1">'на 01.08.2017'!$A$3:$M$190</definedName>
    <definedName name="Z_72C0943B_A5D5_4B80_AD54_166C5CDC74DE_.wvu.PrintArea" localSheetId="0" hidden="1">'на 01.08.2017'!$A$1:$L$191</definedName>
    <definedName name="Z_72C0943B_A5D5_4B80_AD54_166C5CDC74DE_.wvu.PrintTitles" localSheetId="0" hidden="1">'на 01.08.2017'!$5:$8</definedName>
    <definedName name="Z_7351B774_7780_442A_903E_647131A150ED_.wvu.FilterData" localSheetId="0" hidden="1">'на 01.08.2017'!$A$7:$L$392</definedName>
    <definedName name="Z_741C3AAD_37E5_4231_B8F1_6F6ABAB5BA70_.wvu.FilterData" localSheetId="0" hidden="1">'на 01.08.2017'!$A$3:$M$190</definedName>
    <definedName name="Z_742C8CE1_B323_4B6C_901C_E2B713ADDB04_.wvu.FilterData" localSheetId="0" hidden="1">'на 01.08.2017'!$A$7:$H$134</definedName>
    <definedName name="Z_74F25527_9FBE_45D8_B38D_2B215FE8DD1E_.wvu.FilterData" localSheetId="0" hidden="1">'на 01.08.2017'!$A$7:$L$392</definedName>
    <definedName name="Z_762066AC_D656_4392_845D_8C6157B76764_.wvu.FilterData" localSheetId="0" hidden="1">'на 01.08.2017'!$A$7:$H$134</definedName>
    <definedName name="Z_7654DBDC_86A8_4903_B5DC_30516E94F2C0_.wvu.FilterData" localSheetId="0" hidden="1">'на 01.08.2017'!$A$7:$L$392</definedName>
    <definedName name="Z_77081AB2_288F_4D22_9FAD_2429DAF1E510_.wvu.FilterData" localSheetId="0" hidden="1">'на 01.08.2017'!$A$7:$L$392</definedName>
    <definedName name="Z_777611BF_FE54_48A9_A8A8_0C82A3AE3A94_.wvu.FilterData" localSheetId="0" hidden="1">'на 01.08.2017'!$A$7:$L$392</definedName>
    <definedName name="Z_799DB00F_141C_483B_A462_359C05A36D93_.wvu.FilterData" localSheetId="0" hidden="1">'на 01.08.2017'!$A$7:$H$134</definedName>
    <definedName name="Z_79E4D554_5B2C_41A7_B934_B430838AA03E_.wvu.FilterData" localSheetId="0" hidden="1">'на 01.08.2017'!$A$7:$L$392</definedName>
    <definedName name="Z_7A01CF94_90AE_4821_93EE_D3FE8D12D8D5_.wvu.FilterData" localSheetId="0" hidden="1">'на 01.08.2017'!$A$7:$L$392</definedName>
    <definedName name="Z_7A09065A_45D5_4C53_B9DD_121DF6719D64_.wvu.FilterData" localSheetId="0" hidden="1">'на 01.08.2017'!$A$7:$H$134</definedName>
    <definedName name="Z_7AE14342_BF53_4FA2_8C85_1038D8BA9596_.wvu.FilterData" localSheetId="0" hidden="1">'на 01.08.2017'!$A$7:$H$134</definedName>
    <definedName name="Z_7B245AB0_C2AF_4822_BFC4_2399F85856C1_.wvu.Cols" localSheetId="0" hidden="1">'на 01.08.2017'!#REF!,'на 01.08.2017'!#REF!</definedName>
    <definedName name="Z_7B245AB0_C2AF_4822_BFC4_2399F85856C1_.wvu.FilterData" localSheetId="0" hidden="1">'на 01.08.2017'!$A$7:$L$392</definedName>
    <definedName name="Z_7B245AB0_C2AF_4822_BFC4_2399F85856C1_.wvu.PrintArea" localSheetId="0" hidden="1">'на 01.08.2017'!$A$1:$L$185</definedName>
    <definedName name="Z_7B245AB0_C2AF_4822_BFC4_2399F85856C1_.wvu.PrintTitles" localSheetId="0" hidden="1">'на 01.08.2017'!$5:$8</definedName>
    <definedName name="Z_7BA445E6_50A0_4F67_81F2_B2945A5BFD3F_.wvu.FilterData" localSheetId="0" hidden="1">'на 01.08.2017'!$A$7:$L$392</definedName>
    <definedName name="Z_7BC27702_AD83_4B6E_860E_D694439F877D_.wvu.FilterData" localSheetId="0" hidden="1">'на 01.08.2017'!$A$7:$H$134</definedName>
    <definedName name="Z_7CB2D520_A8A5_4D6C_BE39_64C505DBAE2C_.wvu.FilterData" localSheetId="0" hidden="1">'на 01.08.2017'!$A$7:$L$392</definedName>
    <definedName name="Z_7DB24378_D193_4D04_9739_831C8625EEAE_.wvu.FilterData" localSheetId="0" hidden="1">'на 01.08.2017'!$A$7:$L$61</definedName>
    <definedName name="Z_7E10B4A2_86C5_49FE_B735_A2A4A6EBA352_.wvu.FilterData" localSheetId="0" hidden="1">'на 01.08.2017'!$A$7:$L$392</definedName>
    <definedName name="Z_7E77AE50_A8E9_48E1_BD6F_0651484E1DB4_.wvu.FilterData" localSheetId="0" hidden="1">'на 01.08.2017'!$A$7:$L$392</definedName>
    <definedName name="Z_7EA33A1B_0947_4DD9_ACB5_FE84B029B96C_.wvu.FilterData" localSheetId="0" hidden="1">'на 01.08.2017'!$A$7:$L$392</definedName>
    <definedName name="Z_81403331_C5EB_4760_B273_D3D9C8D43951_.wvu.FilterData" localSheetId="0" hidden="1">'на 01.08.2017'!$A$7:$H$134</definedName>
    <definedName name="Z_81BE03B7_DE2F_4E82_8496_CAF917D1CC3F_.wvu.FilterData" localSheetId="0" hidden="1">'на 01.08.2017'!$A$7:$L$392</definedName>
    <definedName name="Z_8220CA38_66F1_4F9F_A7AE_CF3DF89B0B66_.wvu.FilterData" localSheetId="0" hidden="1">'на 01.08.2017'!$A$7:$L$392</definedName>
    <definedName name="Z_8280D1E0_5055_49CD_A383_D6B2F2EBD512_.wvu.FilterData" localSheetId="0" hidden="1">'на 01.08.2017'!$A$7:$H$134</definedName>
    <definedName name="Z_829F5F3F_AACC_4AF4_A7EF_0FD75747C358_.wvu.FilterData" localSheetId="0" hidden="1">'на 01.08.2017'!$A$7:$L$392</definedName>
    <definedName name="Z_840133FA_9546_4ED0_AA3E_E87F8F80931F_.wvu.FilterData" localSheetId="0" hidden="1">'на 01.08.2017'!$A$7:$L$392</definedName>
    <definedName name="Z_8462E4B7_FF49_4401_9CB1_027D70C3D86B_.wvu.FilterData" localSheetId="0" hidden="1">'на 01.08.2017'!$A$7:$H$134</definedName>
    <definedName name="Z_8518EF96_21CF_4CEA_B17C_8AA8E48B82CF_.wvu.FilterData" localSheetId="0" hidden="1">'на 01.08.2017'!$A$7:$L$392</definedName>
    <definedName name="Z_85336449_1C25_4AF7_89BA_281D7385CDF9_.wvu.FilterData" localSheetId="0" hidden="1">'на 01.08.2017'!$A$7:$L$392</definedName>
    <definedName name="Z_85610BEE_6BD4_4AC9_9284_0AD9E6A15466_.wvu.FilterData" localSheetId="0" hidden="1">'на 01.08.2017'!$A$7:$L$392</definedName>
    <definedName name="Z_85621B9F_ABEF_4928_B406_5F6003CD3FC1_.wvu.FilterData" localSheetId="0" hidden="1">'на 01.08.2017'!$A$7:$L$392</definedName>
    <definedName name="Z_8649CC96_F63A_4F83_8C89_AA8F47AC05F3_.wvu.FilterData" localSheetId="0" hidden="1">'на 01.08.2017'!$A$7:$H$134</definedName>
    <definedName name="Z_866666B3_A778_4059_8EF6_136684A0F698_.wvu.FilterData" localSheetId="0" hidden="1">'на 01.08.2017'!$A$7:$L$392</definedName>
    <definedName name="Z_868403B4_F60C_4700_B312_EDA79B4B2FC0_.wvu.FilterData" localSheetId="0" hidden="1">'на 01.08.2017'!$A$7:$L$392</definedName>
    <definedName name="Z_8789C1A0_51C5_46EF_B1F1_B319BE008AC1_.wvu.FilterData" localSheetId="0" hidden="1">'на 01.08.2017'!$A$7:$L$392</definedName>
    <definedName name="Z_87AE545F_036F_4E8B_9D04_AE59AB8BAC14_.wvu.FilterData" localSheetId="0" hidden="1">'на 01.08.2017'!$A$7:$H$134</definedName>
    <definedName name="Z_87D86486_B5EF_4463_9350_9D1E042A42DF_.wvu.FilterData" localSheetId="0" hidden="1">'на 01.08.2017'!$A$7:$L$392</definedName>
    <definedName name="Z_8878B53B_0E8A_4A11_8A26_C2AC9BB8A4A9_.wvu.FilterData" localSheetId="0" hidden="1">'на 01.08.2017'!$A$7:$H$134</definedName>
    <definedName name="Z_888B8943_9277_42CB_A862_699801009D7B_.wvu.FilterData" localSheetId="0" hidden="1">'на 01.08.2017'!$A$7:$L$392</definedName>
    <definedName name="Z_89F2DB1B_0F19_4230_A501_8A6666788E86_.wvu.FilterData" localSheetId="0" hidden="1">'на 01.08.2017'!$A$7:$L$392</definedName>
    <definedName name="Z_8BA7C340_DD6D_4BDE_939B_41C98A02B423_.wvu.FilterData" localSheetId="0" hidden="1">'на 01.08.2017'!$A$7:$L$392</definedName>
    <definedName name="Z_8BB118EA_41BC_4E46_8EA1_4268AA5B6DB1_.wvu.FilterData" localSheetId="0" hidden="1">'на 01.08.2017'!$A$7:$L$392</definedName>
    <definedName name="Z_8C04CD6E_A1CC_4EF8_8DD5_B859F52073A0_.wvu.FilterData" localSheetId="0" hidden="1">'на 01.08.2017'!$A$7:$L$392</definedName>
    <definedName name="Z_8C654415_86D2_479D_A511_8A4B3774E375_.wvu.FilterData" localSheetId="0" hidden="1">'на 01.08.2017'!$A$7:$H$134</definedName>
    <definedName name="Z_8CAD663B_CD5E_4846_B4FD_69BCB6D1EB12_.wvu.FilterData" localSheetId="0" hidden="1">'на 01.08.2017'!$A$7:$H$134</definedName>
    <definedName name="Z_8CB267BE_E783_4914_8FFF_50D79F1D75CF_.wvu.FilterData" localSheetId="0" hidden="1">'на 01.08.2017'!$A$7:$H$134</definedName>
    <definedName name="Z_8D0153EB_A3EC_4213_A12B_74D6D827770F_.wvu.FilterData" localSheetId="0" hidden="1">'на 01.08.2017'!$A$7:$L$392</definedName>
    <definedName name="Z_8D7BE686_9FAF_4C26_8FD5_5395E55E0797_.wvu.FilterData" localSheetId="0" hidden="1">'на 01.08.2017'!$A$7:$H$134</definedName>
    <definedName name="Z_8D8D2F4C_3B7E_4C1F_A367_4BA418733E1A_.wvu.FilterData" localSheetId="0" hidden="1">'на 01.08.2017'!$A$7:$H$134</definedName>
    <definedName name="Z_8DFDD887_4859_4275_91A7_634544543F21_.wvu.FilterData" localSheetId="0" hidden="1">'на 01.08.2017'!$A$7:$L$392</definedName>
    <definedName name="Z_8E62A2BE_7CE7_496E_AC79_F133ABDC98BF_.wvu.FilterData" localSheetId="0" hidden="1">'на 01.08.2017'!$A$7:$H$134</definedName>
    <definedName name="Z_8EEB3EFB_2D0D_474D_A904_853356F13984_.wvu.FilterData" localSheetId="0" hidden="1">'на 01.08.2017'!$A$7:$L$392</definedName>
    <definedName name="Z_8F2A8A22_72A2_4B00_8248_255CA52D5828_.wvu.FilterData" localSheetId="0" hidden="1">'на 01.08.2017'!$A$7:$L$392</definedName>
    <definedName name="Z_9089CAE7_C9D5_4B44_BF40_622C1D4BEC1A_.wvu.FilterData" localSheetId="0" hidden="1">'на 01.08.2017'!$A$7:$L$392</definedName>
    <definedName name="Z_90B62036_E8E2_47F2_BA67_9490969E5E89_.wvu.FilterData" localSheetId="0" hidden="1">'на 01.08.2017'!$A$7:$L$392</definedName>
    <definedName name="Z_91482E4A_EB85_41D6_AA9F_21521D0F577E_.wvu.FilterData" localSheetId="0" hidden="1">'на 01.08.2017'!$A$7:$L$392</definedName>
    <definedName name="Z_91A44DD7_EFA1_45BC_BF8A_C6EBAED142C3_.wvu.FilterData" localSheetId="0" hidden="1">'на 01.08.2017'!$A$7:$L$392</definedName>
    <definedName name="Z_92A69ACC_08E1_4049_9A4E_909BE09E8D3F_.wvu.FilterData" localSheetId="0" hidden="1">'на 01.08.2017'!$A$7:$L$392</definedName>
    <definedName name="Z_92A7494D_B642_4D2E_8A98_FA3ADD190BCE_.wvu.FilterData" localSheetId="0" hidden="1">'на 01.08.2017'!$A$7:$L$392</definedName>
    <definedName name="Z_92A89EF4_8A4E_4790_B0CC_01892B6039EB_.wvu.FilterData" localSheetId="0" hidden="1">'на 01.08.2017'!$A$7:$L$392</definedName>
    <definedName name="Z_92E38377_38CC_496E_BBD8_5394F7550FE3_.wvu.FilterData" localSheetId="0" hidden="1">'на 01.08.2017'!$A$7:$L$392</definedName>
    <definedName name="Z_93030161_EBD2_4C55_BB01_67290B2149A7_.wvu.FilterData" localSheetId="0" hidden="1">'на 01.08.2017'!$A$7:$L$392</definedName>
    <definedName name="Z_935DFEC4_8817_4BB5_A846_9674D5A05EE9_.wvu.FilterData" localSheetId="0" hidden="1">'на 01.08.2017'!$A$7:$H$134</definedName>
    <definedName name="Z_938F43B0_CEED_4632_948B_C835F76DFE4A_.wvu.FilterData" localSheetId="0" hidden="1">'на 01.08.2017'!$A$7:$L$392</definedName>
    <definedName name="Z_944D1186_FA84_48E6_9A44_19022D55084A_.wvu.FilterData" localSheetId="0" hidden="1">'на 01.08.2017'!$A$7:$L$392</definedName>
    <definedName name="Z_94E3B816_367C_44F4_94FC_13D42F694C13_.wvu.FilterData" localSheetId="0" hidden="1">'на 01.08.2017'!$A$7:$L$392</definedName>
    <definedName name="Z_95B5A563_A81C_425C_AC80_18232E0FA0F2_.wvu.FilterData" localSheetId="0" hidden="1">'на 01.08.2017'!$A$7:$H$134</definedName>
    <definedName name="Z_96167660_EA8B_4F7D_87A1_785E97B459B3_.wvu.FilterData" localSheetId="0" hidden="1">'на 01.08.2017'!$A$7:$H$134</definedName>
    <definedName name="Z_96879477_4713_4ABC_982A_7EB1C07B4DED_.wvu.FilterData" localSheetId="0" hidden="1">'на 01.08.2017'!$A$7:$H$134</definedName>
    <definedName name="Z_969E164A_AA47_4A3D_AECC_F3C5A8BBA40A_.wvu.FilterData" localSheetId="0" hidden="1">'на 01.08.2017'!$A$7:$L$392</definedName>
    <definedName name="Z_9780079B_2369_4362_9878_DE63286783A8_.wvu.FilterData" localSheetId="0" hidden="1">'на 01.08.2017'!$A$7:$L$392</definedName>
    <definedName name="Z_97B55429_A18E_43B5_9AF8_FE73FCDE4BBB_.wvu.FilterData" localSheetId="0" hidden="1">'на 01.08.2017'!$A$7:$L$392</definedName>
    <definedName name="Z_97E2C09C_6040_4BDA_B6A0_AF60F993AC48_.wvu.FilterData" localSheetId="0" hidden="1">'на 01.08.2017'!$A$7:$L$392</definedName>
    <definedName name="Z_97F74FDF_2C27_4D85_A3A7_1EF51A8A2DFF_.wvu.FilterData" localSheetId="0" hidden="1">'на 01.08.2017'!$A$7:$H$134</definedName>
    <definedName name="Z_987C1B6D_28A7_49CB_BBF0_6C3FFB9FC1C5_.wvu.FilterData" localSheetId="0" hidden="1">'на 01.08.2017'!$A$7:$L$392</definedName>
    <definedName name="Z_998B8119_4FF3_4A16_838D_539C6AE34D55_.wvu.Cols" localSheetId="0" hidden="1">'на 01.08.2017'!#REF!,'на 01.08.2017'!#REF!</definedName>
    <definedName name="Z_998B8119_4FF3_4A16_838D_539C6AE34D55_.wvu.FilterData" localSheetId="0" hidden="1">'на 01.08.2017'!$A$7:$L$392</definedName>
    <definedName name="Z_998B8119_4FF3_4A16_838D_539C6AE34D55_.wvu.PrintArea" localSheetId="0" hidden="1">'на 01.08.2017'!$A$1:$L$185</definedName>
    <definedName name="Z_998B8119_4FF3_4A16_838D_539C6AE34D55_.wvu.PrintTitles" localSheetId="0" hidden="1">'на 01.08.2017'!$5:$8</definedName>
    <definedName name="Z_998B8119_4FF3_4A16_838D_539C6AE34D55_.wvu.Rows" localSheetId="0" hidden="1">'на 01.08.2017'!#REF!</definedName>
    <definedName name="Z_99950613_28E7_4EC2_B918_559A2757B0A9_.wvu.FilterData" localSheetId="0" hidden="1">'на 01.08.2017'!$A$7:$L$392</definedName>
    <definedName name="Z_99950613_28E7_4EC2_B918_559A2757B0A9_.wvu.PrintArea" localSheetId="0" hidden="1">'на 01.08.2017'!$A$1:$L$189</definedName>
    <definedName name="Z_99950613_28E7_4EC2_B918_559A2757B0A9_.wvu.PrintTitles" localSheetId="0" hidden="1">'на 01.08.2017'!$5:$8</definedName>
    <definedName name="Z_9A28E7E9_55CD_40D9_9E29_E07B8DD3C238_.wvu.FilterData" localSheetId="0" hidden="1">'на 01.08.2017'!$A$7:$L$392</definedName>
    <definedName name="Z_9A769443_7DFA_43D5_AB26_6F2EEF53DAF1_.wvu.FilterData" localSheetId="0" hidden="1">'на 01.08.2017'!$A$7:$H$134</definedName>
    <definedName name="Z_9C310551_EC8B_4B87_B5AF_39FC532C6FE3_.wvu.FilterData" localSheetId="0" hidden="1">'на 01.08.2017'!$A$7:$H$134</definedName>
    <definedName name="Z_9C38FBC7_6E93_40A5_BD30_7720FC92D0D4_.wvu.FilterData" localSheetId="0" hidden="1">'на 01.08.2017'!$A$7:$L$392</definedName>
    <definedName name="Z_9CB26755_9CF3_42C9_A567_6FF9CCE0F397_.wvu.FilterData" localSheetId="0" hidden="1">'на 01.08.2017'!$A$7:$L$392</definedName>
    <definedName name="Z_9D24C81C_5B18_4B40_BF88_7236C9CAE366_.wvu.FilterData" localSheetId="0" hidden="1">'на 01.08.2017'!$A$7:$H$134</definedName>
    <definedName name="Z_9E1D944D_E62F_4660_B928_F956F86CCB3D_.wvu.FilterData" localSheetId="0" hidden="1">'на 01.08.2017'!$A$7:$L$392</definedName>
    <definedName name="Z_9E720D93_31F0_4636_BA00_6CE6F83F3651_.wvu.FilterData" localSheetId="0" hidden="1">'на 01.08.2017'!$A$7:$L$392</definedName>
    <definedName name="Z_9E943B7D_D4C7_443F_BC4C_8AB90546D8A5_.wvu.Cols" localSheetId="0" hidden="1">'на 01.08.2017'!#REF!,'на 01.08.2017'!#REF!</definedName>
    <definedName name="Z_9E943B7D_D4C7_443F_BC4C_8AB90546D8A5_.wvu.FilterData" localSheetId="0" hidden="1">'на 01.08.2017'!$A$3:$L$61</definedName>
    <definedName name="Z_9E943B7D_D4C7_443F_BC4C_8AB90546D8A5_.wvu.PrintTitles" localSheetId="0" hidden="1">'на 01.08.2017'!$5:$8</definedName>
    <definedName name="Z_9E943B7D_D4C7_443F_BC4C_8AB90546D8A5_.wvu.Rows" localSheetId="0" hidden="1">'на 01.08.2017'!#REF!,'на 01.08.2017'!#REF!,'на 01.08.2017'!#REF!,'на 01.08.2017'!#REF!,'на 01.08.2017'!#REF!,'на 01.08.2017'!#REF!,'на 01.08.2017'!#REF!,'на 01.08.2017'!#REF!,'на 01.08.2017'!#REF!,'на 01.08.2017'!#REF!,'на 01.08.2017'!#REF!,'на 01.08.2017'!#REF!,'на 01.08.2017'!#REF!,'на 01.08.2017'!#REF!,'на 01.08.2017'!#REF!,'на 01.08.2017'!#REF!,'на 01.08.2017'!#REF!,'на 01.08.2017'!#REF!,'на 01.08.2017'!#REF!,'на 01.08.2017'!#REF!</definedName>
    <definedName name="Z_9EC99D85_9CBB_4D41_A0AC_5A782960B43C_.wvu.FilterData" localSheetId="0" hidden="1">'на 01.08.2017'!$A$7:$H$134</definedName>
    <definedName name="Z_9F469FEB_94D1_4BA9_BDF6_0A94C53541EA_.wvu.FilterData" localSheetId="0" hidden="1">'на 01.08.2017'!$A$7:$L$392</definedName>
    <definedName name="Z_9FA29541_62F4_4CED_BF33_19F6BA57578F_.wvu.Cols" localSheetId="0" hidden="1">'на 01.08.2017'!#REF!,'на 01.08.2017'!#REF!</definedName>
    <definedName name="Z_9FA29541_62F4_4CED_BF33_19F6BA57578F_.wvu.FilterData" localSheetId="0" hidden="1">'на 01.08.2017'!$A$7:$L$392</definedName>
    <definedName name="Z_9FA29541_62F4_4CED_BF33_19F6BA57578F_.wvu.PrintArea" localSheetId="0" hidden="1">'на 01.08.2017'!$A$1:$L$185</definedName>
    <definedName name="Z_9FA29541_62F4_4CED_BF33_19F6BA57578F_.wvu.PrintTitles" localSheetId="0" hidden="1">'на 01.08.2017'!$5:$8</definedName>
    <definedName name="Z_A08B7B60_BE09_484D_B75E_15D9DE206B17_.wvu.FilterData" localSheetId="0" hidden="1">'на 01.08.2017'!$A$7:$L$392</definedName>
    <definedName name="Z_A0963EEC_5578_46DF_B7B0_2B9F8CADC5B9_.wvu.FilterData" localSheetId="0" hidden="1">'на 01.08.2017'!$A$7:$L$392</definedName>
    <definedName name="Z_A0A3CD9B_2436_40D7_91DB_589A95FBBF00_.wvu.Cols" localSheetId="0" hidden="1">'на 01.08.2017'!$I:$I</definedName>
    <definedName name="Z_A0A3CD9B_2436_40D7_91DB_589A95FBBF00_.wvu.FilterData" localSheetId="0" hidden="1">'на 01.08.2017'!$A$7:$L$392</definedName>
    <definedName name="Z_A0A3CD9B_2436_40D7_91DB_589A95FBBF00_.wvu.PrintArea" localSheetId="0" hidden="1">'на 01.08.2017'!$A$1:$L$194</definedName>
    <definedName name="Z_A0A3CD9B_2436_40D7_91DB_589A95FBBF00_.wvu.PrintTitles" localSheetId="0" hidden="1">'на 01.08.2017'!$5:$8</definedName>
    <definedName name="Z_A0EB0A04_1124_498B_8C4B_C1E25B53C1A8_.wvu.FilterData" localSheetId="0" hidden="1">'на 01.08.2017'!$A$7:$H$134</definedName>
    <definedName name="Z_A113B19A_DB2C_4585_AED7_B7EF9F05E57E_.wvu.FilterData" localSheetId="0" hidden="1">'на 01.08.2017'!$A$7:$L$392</definedName>
    <definedName name="Z_A2611F3A_C06C_4662_B39E_6F08BA7C9B14_.wvu.FilterData" localSheetId="0" hidden="1">'на 01.08.2017'!$A$7:$H$134</definedName>
    <definedName name="Z_A28DA500_33FC_4913_B21A_3E2D7ED7A130_.wvu.FilterData" localSheetId="0" hidden="1">'на 01.08.2017'!$A$7:$H$134</definedName>
    <definedName name="Z_A38250FB_559C_49CE_918A_6673F9586B86_.wvu.FilterData" localSheetId="0" hidden="1">'на 01.08.2017'!$A$7:$L$392</definedName>
    <definedName name="Z_A62258B9_7768_4C4F_AFFC_537782E81CFF_.wvu.FilterData" localSheetId="0" hidden="1">'на 01.08.2017'!$A$7:$H$134</definedName>
    <definedName name="Z_A65D4FF6_26A1_47FE_AF98_41E05002FB1E_.wvu.FilterData" localSheetId="0" hidden="1">'на 01.08.2017'!$A$7:$H$134</definedName>
    <definedName name="Z_A6816A2A_A381_4629_A196_A2D2CBED046E_.wvu.FilterData" localSheetId="0" hidden="1">'на 01.08.2017'!$A$7:$L$392</definedName>
    <definedName name="Z_A6B98527_7CBF_4E4D_BDEA_9334A3EB779F_.wvu.Cols" localSheetId="0" hidden="1">'на 01.08.2017'!#REF!,'на 01.08.2017'!#REF!,'на 01.08.2017'!$M:$BP</definedName>
    <definedName name="Z_A6B98527_7CBF_4E4D_BDEA_9334A3EB779F_.wvu.FilterData" localSheetId="0" hidden="1">'на 01.08.2017'!$A$7:$L$392</definedName>
    <definedName name="Z_A6B98527_7CBF_4E4D_BDEA_9334A3EB779F_.wvu.PrintArea" localSheetId="0" hidden="1">'на 01.08.2017'!$A$1:$BP$185</definedName>
    <definedName name="Z_A6B98527_7CBF_4E4D_BDEA_9334A3EB779F_.wvu.PrintTitles" localSheetId="0" hidden="1">'на 01.08.2017'!$5:$7</definedName>
    <definedName name="Z_A98C96B5_CE3A_4FF9_B3E5_0DBB66ADC5BB_.wvu.FilterData" localSheetId="0" hidden="1">'на 01.08.2017'!$A$7:$H$134</definedName>
    <definedName name="Z_A9BB2943_E4B1_4809_A926_69F8C50E1CF2_.wvu.FilterData" localSheetId="0" hidden="1">'на 01.08.2017'!$A$7:$L$392</definedName>
    <definedName name="Z_AA4C7BF5_07E0_4095_B165_D2AF600190FA_.wvu.FilterData" localSheetId="0" hidden="1">'на 01.08.2017'!$A$7:$H$134</definedName>
    <definedName name="Z_AAC4B5AB_1913_4D9C_A1FF_BD9345E009EB_.wvu.FilterData" localSheetId="0" hidden="1">'на 01.08.2017'!$A$7:$H$134</definedName>
    <definedName name="Z_AB20AEF7_931C_411F_91E6_F461408B5AE6_.wvu.FilterData" localSheetId="0" hidden="1">'на 01.08.2017'!$A$7:$L$392</definedName>
    <definedName name="Z_ABA75302_0F6D_4886_9D81_1818E8870CAA_.wvu.FilterData" localSheetId="0" hidden="1">'на 01.08.2017'!$A$3:$M$190</definedName>
    <definedName name="Z_ABAF42E6_6CD6_46B1_A0C6_0099C207BC1C_.wvu.FilterData" localSheetId="0" hidden="1">'на 01.08.2017'!$A$7:$L$392</definedName>
    <definedName name="Z_ABF07E15_3FB5_46FA_8B18_72FA32E3F1DA_.wvu.FilterData" localSheetId="0" hidden="1">'на 01.08.2017'!$A$7:$L$392</definedName>
    <definedName name="Z_ACFE2E5A_B4BC_4793_B103_05F97C227772_.wvu.FilterData" localSheetId="0" hidden="1">'на 01.08.2017'!$A$7:$L$392</definedName>
    <definedName name="Z_AD079EA2_4E18_46EE_8E20_0C7923C917D2_.wvu.FilterData" localSheetId="0" hidden="1">'на 01.08.2017'!$A$7:$L$392</definedName>
    <definedName name="Z_ADE318A0_9CB5_431A_AF2B_D561B19631D9_.wvu.FilterData" localSheetId="0" hidden="1">'на 01.08.2017'!$A$7:$L$392</definedName>
    <definedName name="Z_AF01D870_77CB_46A2_A95B_3A27FF42EAA8_.wvu.FilterData" localSheetId="0" hidden="1">'на 01.08.2017'!$A$7:$H$134</definedName>
    <definedName name="Z_AF1AEFF5_9892_4FCB_BD3E_6CF1CEE1B71B_.wvu.FilterData" localSheetId="0" hidden="1">'на 01.08.2017'!$A$7:$L$392</definedName>
    <definedName name="Z_AFABF6AA_2F6E_48B0_98F8_213EA30990B1_.wvu.FilterData" localSheetId="0" hidden="1">'на 01.08.2017'!$A$7:$L$392</definedName>
    <definedName name="Z_AFC26506_1EE1_430F_B247_3257CE41958A_.wvu.FilterData" localSheetId="0" hidden="1">'на 01.08.2017'!$A$7:$L$392</definedName>
    <definedName name="Z_B00B4D71_156E_4DD9_93CC_1F392CBA035F_.wvu.FilterData" localSheetId="0" hidden="1">'на 01.08.2017'!$A$7:$L$392</definedName>
    <definedName name="Z_B0B61858_D248_4F0B_95EB_A53482FBF19B_.wvu.FilterData" localSheetId="0" hidden="1">'на 01.08.2017'!$A$7:$L$392</definedName>
    <definedName name="Z_B0BB7BD4_E507_4D19_A9BF_6595068A89B5_.wvu.FilterData" localSheetId="0" hidden="1">'на 01.08.2017'!$A$7:$L$392</definedName>
    <definedName name="Z_B180D137_9F25_4AD4_9057_37928F1867A8_.wvu.FilterData" localSheetId="0" hidden="1">'на 01.08.2017'!$A$7:$H$134</definedName>
    <definedName name="Z_B246A3A0_6AE0_4610_AE7A_F7490C26DBCA_.wvu.FilterData" localSheetId="0" hidden="1">'на 01.08.2017'!$A$7:$L$392</definedName>
    <definedName name="Z_B2D38EAC_E767_43A7_B7A2_621639FE347D_.wvu.FilterData" localSheetId="0" hidden="1">'на 01.08.2017'!$A$7:$H$134</definedName>
    <definedName name="Z_B3114865_FFF9_40B7_B9E6_C3642102DCF9_.wvu.FilterData" localSheetId="0" hidden="1">'на 01.08.2017'!$A$7:$L$392</definedName>
    <definedName name="Z_B3339176_D3D0_4D7A_8AAB_C0B71F942A93_.wvu.FilterData" localSheetId="0" hidden="1">'на 01.08.2017'!$A$7:$H$134</definedName>
    <definedName name="Z_B45FAC42_679D_43AB_B511_9E5492CAC2DB_.wvu.FilterData" localSheetId="0" hidden="1">'на 01.08.2017'!$A$7:$H$134</definedName>
    <definedName name="Z_B499C08D_A2E7_417F_A9B7_BFCE2B66534F_.wvu.FilterData" localSheetId="0" hidden="1">'на 01.08.2017'!$A$7:$L$392</definedName>
    <definedName name="Z_B543C7D0_E350_4DA4_A835_ADCB64A4D66D_.wvu.FilterData" localSheetId="0" hidden="1">'на 01.08.2017'!$A$7:$L$392</definedName>
    <definedName name="Z_B5533D56_E1AE_4DE7_8436_EF9CA55A4943_.wvu.FilterData" localSheetId="0" hidden="1">'на 01.08.2017'!$A$7:$L$392</definedName>
    <definedName name="Z_B56BEF44_39DC_4F5B_A5E5_157C237832AF_.wvu.FilterData" localSheetId="0" hidden="1">'на 01.08.2017'!$A$7:$H$134</definedName>
    <definedName name="Z_B5A6FE62_B66C_45B1_AF17_B7686B0B3A3F_.wvu.FilterData" localSheetId="0" hidden="1">'на 01.08.2017'!$A$7:$L$392</definedName>
    <definedName name="Z_B603D180_E09A_4B9C_810F_9423EBA4A0EA_.wvu.FilterData" localSheetId="0" hidden="1">'на 01.08.2017'!$A$7:$L$392</definedName>
    <definedName name="Z_B698776A_6A96_445D_9813_F5440DD90495_.wvu.FilterData" localSheetId="0" hidden="1">'на 01.08.2017'!$A$7:$L$392</definedName>
    <definedName name="Z_B6F11AB1_40C8_4880_BE42_1C35664CF325_.wvu.FilterData" localSheetId="0" hidden="1">'на 01.08.2017'!$A$7:$L$392</definedName>
    <definedName name="Z_B7A22467_168B_475A_AC6B_F744F4990F6A_.wvu.FilterData" localSheetId="0" hidden="1">'на 01.08.2017'!$A$7:$L$392</definedName>
    <definedName name="Z_B7A4DC29_6CA3_48BD_BD2B_5EA61D250392_.wvu.FilterData" localSheetId="0" hidden="1">'на 01.08.2017'!$A$7:$H$134</definedName>
    <definedName name="Z_B7F67755_3086_43A6_86E7_370F80E61BD0_.wvu.FilterData" localSheetId="0" hidden="1">'на 01.08.2017'!$A$7:$H$134</definedName>
    <definedName name="Z_B858041A_E0C9_4C5A_A736_A0DA4684B712_.wvu.FilterData" localSheetId="0" hidden="1">'на 01.08.2017'!$A$7:$L$392</definedName>
    <definedName name="Z_B8EDA240_D337_4165_927F_4408D011F4B1_.wvu.FilterData" localSheetId="0" hidden="1">'на 01.08.2017'!$A$7:$L$392</definedName>
    <definedName name="Z_B9FDB936_DEDC_405B_AC55_3262523808BE_.wvu.FilterData" localSheetId="0" hidden="1">'на 01.08.2017'!$A$7:$L$392</definedName>
    <definedName name="Z_BAB4825B_2E54_4A6C_A72D_1F8E7B4FEFFB_.wvu.FilterData" localSheetId="0" hidden="1">'на 01.08.2017'!$A$7:$L$392</definedName>
    <definedName name="Z_BAFB3A8F_5ACD_4C4A_A33C_831C754D88C0_.wvu.FilterData" localSheetId="0" hidden="1">'на 01.08.2017'!$A$7:$L$392</definedName>
    <definedName name="Z_BC09D690_D177_4FC8_AE1F_8F0F0D5C6ECD_.wvu.FilterData" localSheetId="0" hidden="1">'на 01.08.2017'!$A$7:$L$392</definedName>
    <definedName name="Z_BC6910FC_42F8_457B_8F8D_9BC0111CE283_.wvu.FilterData" localSheetId="0" hidden="1">'на 01.08.2017'!$A$7:$L$392</definedName>
    <definedName name="Z_BD707806_8F10_492F_81AE_A7900A187828_.wvu.FilterData" localSheetId="0" hidden="1">'на 01.08.2017'!$A$3:$M$190</definedName>
    <definedName name="Z_BDD573CF_BFE0_4002_B5F7_E438A5DAD635_.wvu.FilterData" localSheetId="0" hidden="1">'на 01.08.2017'!$A$7:$L$392</definedName>
    <definedName name="Z_BE442298_736F_47F5_9592_76FFCCDA59DB_.wvu.FilterData" localSheetId="0" hidden="1">'на 01.08.2017'!$A$7:$H$134</definedName>
    <definedName name="Z_BE97AC31_BFEB_4520_BC44_68B0C987C70A_.wvu.FilterData" localSheetId="0" hidden="1">'на 01.08.2017'!$A$7:$L$392</definedName>
    <definedName name="Z_BEA0FDBA_BB07_4C19_8BBD_5E57EE395C09_.wvu.Cols" localSheetId="0" hidden="1">'на 01.08.2017'!$I:$I</definedName>
    <definedName name="Z_BEA0FDBA_BB07_4C19_8BBD_5E57EE395C09_.wvu.FilterData" localSheetId="0" hidden="1">'на 01.08.2017'!$A$7:$L$392</definedName>
    <definedName name="Z_BEA0FDBA_BB07_4C19_8BBD_5E57EE395C09_.wvu.PrintArea" localSheetId="0" hidden="1">'на 01.08.2017'!$A$1:$L$189</definedName>
    <definedName name="Z_BEA0FDBA_BB07_4C19_8BBD_5E57EE395C09_.wvu.PrintTitles" localSheetId="0" hidden="1">'на 01.08.2017'!$5:$8</definedName>
    <definedName name="Z_BF22223F_B516_45E8_9C4B_DD4CB4CE2C48_.wvu.FilterData" localSheetId="0" hidden="1">'на 01.08.2017'!$A$7:$L$392</definedName>
    <definedName name="Z_BF65F093_304D_44F0_BF26_E5F8F9093CF5_.wvu.FilterData" localSheetId="0" hidden="1">'на 01.08.2017'!$A$7:$L$61</definedName>
    <definedName name="Z_C0ED18A2_48B4_4C82_979B_4B80DB79BC08_.wvu.FilterData" localSheetId="0" hidden="1">'на 01.08.2017'!$A$7:$L$392</definedName>
    <definedName name="Z_C14C28B9_3A8B_4F55_AC1E_B6D3DA6398D5_.wvu.FilterData" localSheetId="0" hidden="1">'на 01.08.2017'!$A$7:$L$392</definedName>
    <definedName name="Z_C2E7FF11_4F7B_4EA9_AD45_A8385AC4BC24_.wvu.FilterData" localSheetId="0" hidden="1">'на 01.08.2017'!$A$7:$H$134</definedName>
    <definedName name="Z_C3E7B974_7E68_49C9_8A66_DEBBC3D71CB8_.wvu.FilterData" localSheetId="0" hidden="1">'на 01.08.2017'!$A$7:$H$134</definedName>
    <definedName name="Z_C3E97E4D_03A9_422E_8E65_116E90E7DE0A_.wvu.FilterData" localSheetId="0" hidden="1">'на 01.08.2017'!$A$7:$L$392</definedName>
    <definedName name="Z_C47D5376_4107_461D_B353_0F0CCA5A27B8_.wvu.FilterData" localSheetId="0" hidden="1">'на 01.08.2017'!$A$7:$H$134</definedName>
    <definedName name="Z_C4A81194_E272_4927_9E06_D47C43E50753_.wvu.FilterData" localSheetId="0" hidden="1">'на 01.08.2017'!$A$7:$L$392</definedName>
    <definedName name="Z_C55D9313_9108_41CA_AD0E_FE2F7292C638_.wvu.FilterData" localSheetId="0" hidden="1">'на 01.08.2017'!$A$7:$H$134</definedName>
    <definedName name="Z_C5D84F85_3611_4C2A_903D_ECFF3A3DA3D9_.wvu.FilterData" localSheetId="0" hidden="1">'на 01.08.2017'!$A$7:$H$134</definedName>
    <definedName name="Z_C636DE0B_BC5D_45AA_89BD_B628CA1FE119_.wvu.FilterData" localSheetId="0" hidden="1">'на 01.08.2017'!$A$7:$L$392</definedName>
    <definedName name="Z_C70C85CF_5ADB_4631_87C7_BA23E9BE3196_.wvu.FilterData" localSheetId="0" hidden="1">'на 01.08.2017'!$A$7:$L$392</definedName>
    <definedName name="Z_C74598AC_1D4B_466D_8455_294C1A2E69BB_.wvu.FilterData" localSheetId="0" hidden="1">'на 01.08.2017'!$A$7:$H$134</definedName>
    <definedName name="Z_C7DB809B_EB90_4CA8_929B_8A5AA3E83B84_.wvu.FilterData" localSheetId="0" hidden="1">'на 01.08.2017'!$A$7:$L$392</definedName>
    <definedName name="Z_C8C7D91A_0101_429D_A7C4_25C2A366909A_.wvu.Cols" localSheetId="0" hidden="1">'на 01.08.2017'!#REF!,'на 01.08.2017'!#REF!</definedName>
    <definedName name="Z_C8C7D91A_0101_429D_A7C4_25C2A366909A_.wvu.FilterData" localSheetId="0" hidden="1">'на 01.08.2017'!$A$7:$L$61</definedName>
    <definedName name="Z_C8C7D91A_0101_429D_A7C4_25C2A366909A_.wvu.Rows" localSheetId="0" hidden="1">'на 01.08.2017'!#REF!,'на 01.08.2017'!#REF!,'на 01.08.2017'!#REF!,'на 01.08.2017'!#REF!,'на 01.08.2017'!#REF!,'на 01.08.2017'!#REF!,'на 01.08.2017'!#REF!,'на 01.08.2017'!#REF!,'на 01.08.2017'!#REF!,'на 01.08.2017'!#REF!</definedName>
    <definedName name="Z_C9081176_529C_43E8_8E20_8AC24E7C2D35_.wvu.FilterData" localSheetId="0" hidden="1">'на 01.08.2017'!$A$7:$L$392</definedName>
    <definedName name="Z_C94FB5D5_E515_4327_B4DC_AC3D7C1A6363_.wvu.FilterData" localSheetId="0" hidden="1">'на 01.08.2017'!$A$7:$L$392</definedName>
    <definedName name="Z_C97ACF3E_ACD3_4C9D_94FA_EA6F3D46505E_.wvu.FilterData" localSheetId="0" hidden="1">'на 01.08.2017'!$A$7:$L$392</definedName>
    <definedName name="Z_C98B4A4E_FC1F_45B3_ABB0_7DC9BD4B8057_.wvu.FilterData" localSheetId="0" hidden="1">'на 01.08.2017'!$A$7:$H$134</definedName>
    <definedName name="Z_CA384592_0CFD_4322_A4EB_34EC04693944_.wvu.FilterData" localSheetId="0" hidden="1">'на 01.08.2017'!$A$7:$L$392</definedName>
    <definedName name="Z_CA384592_0CFD_4322_A4EB_34EC04693944_.wvu.PrintArea" localSheetId="0" hidden="1">'на 01.08.2017'!$A$1:$L$187</definedName>
    <definedName name="Z_CA384592_0CFD_4322_A4EB_34EC04693944_.wvu.PrintTitles" localSheetId="0" hidden="1">'на 01.08.2017'!$5:$8</definedName>
    <definedName name="Z_CAAD7F8A_A328_4C0A_9ECF_2AD83A08D699_.wvu.FilterData" localSheetId="0" hidden="1">'на 01.08.2017'!$A$7:$H$134</definedName>
    <definedName name="Z_CB1A56DC_A135_41E6_8A02_AE4E518C879F_.wvu.FilterData" localSheetId="0" hidden="1">'на 01.08.2017'!$A$7:$L$392</definedName>
    <definedName name="Z_CB4880DD_CE83_4DFC_BBA7_70687256D5A4_.wvu.FilterData" localSheetId="0" hidden="1">'на 01.08.2017'!$A$7:$H$134</definedName>
    <definedName name="Z_CBDBA949_FA00_4560_8001_BD00E63FCCA4_.wvu.FilterData" localSheetId="0" hidden="1">'на 01.08.2017'!$A$7:$L$392</definedName>
    <definedName name="Z_CBF12BD1_A071_4448_8003_32E74F40E3E3_.wvu.FilterData" localSheetId="0" hidden="1">'на 01.08.2017'!$A$7:$H$134</definedName>
    <definedName name="Z_CBF9D894_3FD2_4B68_BAC8_643DB23851C0_.wvu.FilterData" localSheetId="0" hidden="1">'на 01.08.2017'!$A$7:$H$134</definedName>
    <definedName name="Z_CBF9D894_3FD2_4B68_BAC8_643DB23851C0_.wvu.Rows" localSheetId="0" hidden="1">'на 01.08.2017'!#REF!,'на 01.08.2017'!#REF!,'на 01.08.2017'!#REF!,'на 01.08.2017'!#REF!</definedName>
    <definedName name="Z_CCC17219_B1A3_4C6B_B903_0E4550432FD0_.wvu.FilterData" localSheetId="0" hidden="1">'на 01.08.2017'!$A$7:$H$134</definedName>
    <definedName name="Z_CD10AFE5_EACD_43E3_B0AD_1FCFF7EEADC3_.wvu.FilterData" localSheetId="0" hidden="1">'на 01.08.2017'!$A$7:$L$392</definedName>
    <definedName name="Z_CEF22FD3_C3E9_4C31_B864_568CAC74A486_.wvu.FilterData" localSheetId="0" hidden="1">'на 01.08.2017'!$A$7:$L$392</definedName>
    <definedName name="Z_CFEB7053_3C1D_451D_9A86_5940DFCF964A_.wvu.FilterData" localSheetId="0" hidden="1">'на 01.08.2017'!$A$7:$L$392</definedName>
    <definedName name="Z_D165341F_496A_48CE_829A_555B16787041_.wvu.FilterData" localSheetId="0" hidden="1">'на 01.08.2017'!$A$7:$L$392</definedName>
    <definedName name="Z_D20DFCFE_63F9_4265_B37B_4F36C46DF159_.wvu.Cols" localSheetId="0" hidden="1">'на 01.08.2017'!#REF!,'на 01.08.2017'!#REF!</definedName>
    <definedName name="Z_D20DFCFE_63F9_4265_B37B_4F36C46DF159_.wvu.FilterData" localSheetId="0" hidden="1">'на 01.08.2017'!$A$7:$L$392</definedName>
    <definedName name="Z_D20DFCFE_63F9_4265_B37B_4F36C46DF159_.wvu.PrintArea" localSheetId="0" hidden="1">'на 01.08.2017'!$A$1:$L$185</definedName>
    <definedName name="Z_D20DFCFE_63F9_4265_B37B_4F36C46DF159_.wvu.PrintTitles" localSheetId="0" hidden="1">'на 01.08.2017'!$5:$8</definedName>
    <definedName name="Z_D20DFCFE_63F9_4265_B37B_4F36C46DF159_.wvu.Rows" localSheetId="0" hidden="1">'на 01.08.2017'!#REF!,'на 01.08.2017'!#REF!,'на 01.08.2017'!#REF!,'на 01.08.2017'!#REF!,'на 01.08.2017'!#REF!</definedName>
    <definedName name="Z_D2422493_0DF6_4923_AFF9_1CE532FC9E0E_.wvu.FilterData" localSheetId="0" hidden="1">'на 01.08.2017'!$A$7:$L$392</definedName>
    <definedName name="Z_D26EAC32_42CC_46AF_8D27_8094727B2B8E_.wvu.FilterData" localSheetId="0" hidden="1">'на 01.08.2017'!$A$7:$L$392</definedName>
    <definedName name="Z_D298563F_7459_410D_A6E1_6B1CDFA6DAA7_.wvu.FilterData" localSheetId="0" hidden="1">'на 01.08.2017'!$A$7:$L$392</definedName>
    <definedName name="Z_D2D627FD_8F1D_4B0C_A4A1_1A515A2831A8_.wvu.FilterData" localSheetId="0" hidden="1">'на 01.08.2017'!$A$7:$L$392</definedName>
    <definedName name="Z_D343F548_3DE6_4716_9B8B_0FF1DF1B1DE3_.wvu.FilterData" localSheetId="0" hidden="1">'на 01.08.2017'!$A$7:$H$134</definedName>
    <definedName name="Z_D3607008_88A4_4735_BF9B_0D60A732D98C_.wvu.FilterData" localSheetId="0" hidden="1">'на 01.08.2017'!$A$7:$L$392</definedName>
    <definedName name="Z_D3C3EFC2_493C_4B9B_BC16_8147B08F8F65_.wvu.FilterData" localSheetId="0" hidden="1">'на 01.08.2017'!$A$7:$H$134</definedName>
    <definedName name="Z_D3D848E7_EB88_4E73_985E_C45B9AE68145_.wvu.FilterData" localSheetId="0" hidden="1">'на 01.08.2017'!$A$7:$L$392</definedName>
    <definedName name="Z_D3E86F4B_12A8_47CC_AEBE_74534991E315_.wvu.FilterData" localSheetId="0" hidden="1">'на 01.08.2017'!$A$7:$L$392</definedName>
    <definedName name="Z_D3F31BC4_4CDA_431B_BA5F_ADE76A923760_.wvu.FilterData" localSheetId="0" hidden="1">'на 01.08.2017'!$A$7:$H$134</definedName>
    <definedName name="Z_D45ABB34_16CC_462D_8459_2034D47F465D_.wvu.FilterData" localSheetId="0" hidden="1">'на 01.08.2017'!$A$7:$H$134</definedName>
    <definedName name="Z_D479007E_A9E8_4307_A3E8_18A2BB5C55F2_.wvu.FilterData" localSheetId="0" hidden="1">'на 01.08.2017'!$A$7:$L$392</definedName>
    <definedName name="Z_D48CEF89_B01B_4E1D_92B4_235EA4A40F11_.wvu.FilterData" localSheetId="0" hidden="1">'на 01.08.2017'!$A$7:$L$392</definedName>
    <definedName name="Z_D4B24D18_8D1D_47A1_AE9B_21E3F9EF98EE_.wvu.FilterData" localSheetId="0" hidden="1">'на 01.08.2017'!$A$7:$L$392</definedName>
    <definedName name="Z_D4E20E73_FD07_4BE4_B8FA_FE6B214643C4_.wvu.FilterData" localSheetId="0" hidden="1">'на 01.08.2017'!$A$7:$L$392</definedName>
    <definedName name="Z_D5317C3A_3EDA_404B_818D_EAF558810951_.wvu.FilterData" localSheetId="0" hidden="1">'на 01.08.2017'!$A$7:$H$134</definedName>
    <definedName name="Z_D537FB3B_712D_486A_BA32_4F73BEB2AA19_.wvu.FilterData" localSheetId="0" hidden="1">'на 01.08.2017'!$A$7:$H$134</definedName>
    <definedName name="Z_D6730C21_0555_4F4D_B589_9DE5CFF9C442_.wvu.FilterData" localSheetId="0" hidden="1">'на 01.08.2017'!$A$7:$H$134</definedName>
    <definedName name="Z_D7BC8E82_4392_4806_9DAE_D94253790B9C_.wvu.Cols" localSheetId="0" hidden="1">'на 01.08.2017'!#REF!,'на 01.08.2017'!#REF!,'на 01.08.2017'!$M:$BP</definedName>
    <definedName name="Z_D7BC8E82_4392_4806_9DAE_D94253790B9C_.wvu.FilterData" localSheetId="0" hidden="1">'на 01.08.2017'!$A$7:$L$392</definedName>
    <definedName name="Z_D7BC8E82_4392_4806_9DAE_D94253790B9C_.wvu.PrintArea" localSheetId="0" hidden="1">'на 01.08.2017'!$A$1:$BP$185</definedName>
    <definedName name="Z_D7BC8E82_4392_4806_9DAE_D94253790B9C_.wvu.PrintTitles" localSheetId="0" hidden="1">'на 01.08.2017'!$5:$7</definedName>
    <definedName name="Z_D7DA24ED_ABB7_4D6E_ACD6_4B88F5184AF8_.wvu.FilterData" localSheetId="0" hidden="1">'на 01.08.2017'!$A$7:$L$392</definedName>
    <definedName name="Z_D8418465_ECB6_40A4_8538_9D6D02B4E5CE_.wvu.FilterData" localSheetId="0" hidden="1">'на 01.08.2017'!$A$7:$H$134</definedName>
    <definedName name="Z_D8836A46_4276_4875_86A1_BB0E2B53006C_.wvu.FilterData" localSheetId="0" hidden="1">'на 01.08.2017'!$A$7:$H$134</definedName>
    <definedName name="Z_D8EBE17E_7A1A_4392_901C_A4C8DD4BAF28_.wvu.FilterData" localSheetId="0" hidden="1">'на 01.08.2017'!$A$7:$H$134</definedName>
    <definedName name="Z_D917D9C8_DA24_43F6_B702_2D065DC4F3EA_.wvu.FilterData" localSheetId="0" hidden="1">'на 01.08.2017'!$A$7:$L$392</definedName>
    <definedName name="Z_D930048B_C8C6_498D_B7FD_C4CFAF447C25_.wvu.FilterData" localSheetId="0" hidden="1">'на 01.08.2017'!$A$7:$L$392</definedName>
    <definedName name="Z_D93C7415_B321_4E66_84AD_0490D011FDE7_.wvu.FilterData" localSheetId="0" hidden="1">'на 01.08.2017'!$A$7:$L$392</definedName>
    <definedName name="Z_D952F92C_16FA_49C0_ACE1_EEFE2012130A_.wvu.FilterData" localSheetId="0" hidden="1">'на 01.08.2017'!$A$7:$L$392</definedName>
    <definedName name="Z_D954D534_B88D_4A21_85D6_C0757B597D1E_.wvu.FilterData" localSheetId="0" hidden="1">'на 01.08.2017'!$A$7:$L$392</definedName>
    <definedName name="Z_D95852A1_B0FC_4AC5_B62B_5CCBE05B0D15_.wvu.FilterData" localSheetId="0" hidden="1">'на 01.08.2017'!$A$7:$L$392</definedName>
    <definedName name="Z_D97BC9A1_860C_45CB_8FAD_B69CEE39193C_.wvu.FilterData" localSheetId="0" hidden="1">'на 01.08.2017'!$A$7:$H$134</definedName>
    <definedName name="Z_D981844C_3450_4227_997A_DB8016618FC0_.wvu.FilterData" localSheetId="0" hidden="1">'на 01.08.2017'!$A$7:$L$392</definedName>
    <definedName name="Z_DA3033F1_502F_4BCA_B468_CBA3E20E7254_.wvu.FilterData" localSheetId="0" hidden="1">'на 01.08.2017'!$A$7:$L$392</definedName>
    <definedName name="Z_DA5DFA2D_C1AA_42F5_8828_D1905F1C9BD0_.wvu.FilterData" localSheetId="0" hidden="1">'на 01.08.2017'!$A$7:$L$392</definedName>
    <definedName name="Z_DB55315D_56C8_4F2C_9317_AA25AA5EAC9E_.wvu.FilterData" localSheetId="0" hidden="1">'на 01.08.2017'!$A$7:$L$392</definedName>
    <definedName name="Z_DBB88EE7_5C30_443C_A427_07BA2C7C58DA_.wvu.FilterData" localSheetId="0" hidden="1">'на 01.08.2017'!$A$7:$L$392</definedName>
    <definedName name="Z_DBF40914_927D_466F_8B6B_F333D1AFC9B0_.wvu.FilterData" localSheetId="0" hidden="1">'на 01.08.2017'!$A$7:$L$392</definedName>
    <definedName name="Z_DC263B7F_7E05_4E66_AE9F_05D6DDE635B1_.wvu.FilterData" localSheetId="0" hidden="1">'на 01.08.2017'!$A$7:$H$134</definedName>
    <definedName name="Z_DC796824_ECED_4590_A3E8_8D5A3534C637_.wvu.FilterData" localSheetId="0" hidden="1">'на 01.08.2017'!$A$7:$H$134</definedName>
    <definedName name="Z_DCC1B134_1BA2_418E_B1D0_0938D8743370_.wvu.FilterData" localSheetId="0" hidden="1">'на 01.08.2017'!$A$7:$H$134</definedName>
    <definedName name="Z_DD479BCC_48E3_497E_81BC_9A58CD7AC8EF_.wvu.FilterData" localSheetId="0" hidden="1">'на 01.08.2017'!$A$7:$L$392</definedName>
    <definedName name="Z_DDA68DE5_EF86_4A52_97CD_589088C5FE7A_.wvu.FilterData" localSheetId="0" hidden="1">'на 01.08.2017'!$A$7:$H$134</definedName>
    <definedName name="Z_DE210091_3D77_4964_B6B2_443A728CBE9E_.wvu.FilterData" localSheetId="0" hidden="1">'на 01.08.2017'!$A$7:$L$392</definedName>
    <definedName name="Z_DE2C3999_6F3E_4D24_86CF_8803BF5FAA48_.wvu.FilterData" localSheetId="0" hidden="1">'на 01.08.2017'!$A$7:$L$61</definedName>
    <definedName name="Z_DEA6EDB2_F27D_4C8F_B061_FD80BEC5543F_.wvu.FilterData" localSheetId="0" hidden="1">'на 01.08.2017'!$A$7:$H$134</definedName>
    <definedName name="Z_DECE3245_1BE4_4A3F_B644_E8DE80612C1E_.wvu.FilterData" localSheetId="0" hidden="1">'на 01.08.2017'!$A$7:$L$392</definedName>
    <definedName name="Z_DF6B7D46_D8DB_447A_83A4_53EE18358CF2_.wvu.FilterData" localSheetId="0" hidden="1">'на 01.08.2017'!$A$7:$L$392</definedName>
    <definedName name="Z_DFB08918_D5A4_4224_AEA5_63620C0D53DD_.wvu.FilterData" localSheetId="0" hidden="1">'на 01.08.2017'!$A$7:$L$392</definedName>
    <definedName name="Z_E0B34E03_0754_4713_9A98_5ACEE69C9E71_.wvu.FilterData" localSheetId="0" hidden="1">'на 01.08.2017'!$A$7:$H$134</definedName>
    <definedName name="Z_E1E7843B_3EC3_4FFF_9B1C_53E7DE6A4004_.wvu.FilterData" localSheetId="0" hidden="1">'на 01.08.2017'!$A$7:$H$134</definedName>
    <definedName name="Z_E25FE844_1AD8_4E16_B2DB_9033A702F13A_.wvu.FilterData" localSheetId="0" hidden="1">'на 01.08.2017'!$A$7:$H$134</definedName>
    <definedName name="Z_E2861A4E_263A_4BE6_9223_2DA352B0AD2D_.wvu.FilterData" localSheetId="0" hidden="1">'на 01.08.2017'!$A$7:$H$134</definedName>
    <definedName name="Z_E2FB76DF_1C94_4620_8087_FEE12FDAA3D2_.wvu.FilterData" localSheetId="0" hidden="1">'на 01.08.2017'!$A$7:$H$134</definedName>
    <definedName name="Z_E3C6ECC1_0F12_435D_9B36_B23F6133337F_.wvu.FilterData" localSheetId="0" hidden="1">'на 01.08.2017'!$A$7:$H$134</definedName>
    <definedName name="Z_E437F2F2_3B79_49F0_9901_D31498A163D7_.wvu.FilterData" localSheetId="0" hidden="1">'на 01.08.2017'!$A$7:$L$392</definedName>
    <definedName name="Z_E531BAEE_E556_4AEF_B35B_C675BD99939C_.wvu.FilterData" localSheetId="0" hidden="1">'на 01.08.2017'!$A$7:$L$392</definedName>
    <definedName name="Z_E5EC7523_F88D_4AD4_9A8D_84C16AB7BFC1_.wvu.FilterData" localSheetId="0" hidden="1">'на 01.08.2017'!$A$7:$L$392</definedName>
    <definedName name="Z_E6B0F607_AC37_4539_B427_EA5DBDA71490_.wvu.FilterData" localSheetId="0" hidden="1">'на 01.08.2017'!$A$7:$L$392</definedName>
    <definedName name="Z_E6F2229B_648C_45EB_AFDD_48E1933E9057_.wvu.FilterData" localSheetId="0" hidden="1">'на 01.08.2017'!$A$7:$L$392</definedName>
    <definedName name="Z_E79ABD49_719F_4887_A43D_3DE66BF8AD95_.wvu.FilterData" localSheetId="0" hidden="1">'на 01.08.2017'!$A$7:$L$392</definedName>
    <definedName name="Z_E85A9955_A3DD_46D7_A4A3_9B67A0E2B00C_.wvu.FilterData" localSheetId="0" hidden="1">'на 01.08.2017'!$A$7:$L$392</definedName>
    <definedName name="Z_E85CF805_B7EC_4B8E_BF6B_2D35F453C813_.wvu.FilterData" localSheetId="0" hidden="1">'на 01.08.2017'!$A$7:$L$392</definedName>
    <definedName name="Z_E88E1D11_18C0_4724_9D4F_2C85DDF57564_.wvu.FilterData" localSheetId="0" hidden="1">'на 01.08.2017'!$A$7:$H$134</definedName>
    <definedName name="Z_E9A4F66F_BB40_4C19_8750_6E61AF1D74A1_.wvu.FilterData" localSheetId="0" hidden="1">'на 01.08.2017'!$A$7:$L$392</definedName>
    <definedName name="Z_EA234825_5817_4C50_AC45_83D70F061045_.wvu.FilterData" localSheetId="0" hidden="1">'на 01.08.2017'!$A$7:$L$392</definedName>
    <definedName name="Z_EA26BD39_D295_43F0_9554_645E38E73803_.wvu.FilterData" localSheetId="0" hidden="1">'на 01.08.2017'!$A$7:$L$392</definedName>
    <definedName name="Z_EA769D6D_3269_481D_9974_BC10C6C55FF6_.wvu.FilterData" localSheetId="0" hidden="1">'на 01.08.2017'!$A$7:$H$134</definedName>
    <definedName name="Z_EB2D8BE6_72BC_4D23_BEC7_DBF109493B0C_.wvu.FilterData" localSheetId="0" hidden="1">'на 01.08.2017'!$A$7:$L$392</definedName>
    <definedName name="Z_EBCDBD63_50FE_4D52_B280_2A723FA77236_.wvu.FilterData" localSheetId="0" hidden="1">'на 01.08.2017'!$A$7:$H$134</definedName>
    <definedName name="Z_EC6B58CC_C695_4EAF_B026_DA7CE6279D7A_.wvu.FilterData" localSheetId="0" hidden="1">'на 01.08.2017'!$A$7:$L$392</definedName>
    <definedName name="Z_EC741CE0_C720_481D_9CFE_596247B0CF36_.wvu.FilterData" localSheetId="0" hidden="1">'на 01.08.2017'!$A$7:$L$392</definedName>
    <definedName name="Z_EC7DFC56_670B_4634_9C36_1A0E9779A8AB_.wvu.FilterData" localSheetId="0" hidden="1">'на 01.08.2017'!$A$7:$L$392</definedName>
    <definedName name="Z_ED74FBD3_DF35_4798_8C2A_7ADA46D140AA_.wvu.FilterData" localSheetId="0" hidden="1">'на 01.08.2017'!$A$7:$H$134</definedName>
    <definedName name="Z_EF1610FE_843B_4864_9DAD_05F697DD47DC_.wvu.FilterData" localSheetId="0" hidden="1">'на 01.08.2017'!$A$7:$L$392</definedName>
    <definedName name="Z_EFFADE78_6F23_4B5D_AE74_3E82BA29B398_.wvu.FilterData" localSheetId="0" hidden="1">'на 01.08.2017'!$A$7:$H$134</definedName>
    <definedName name="Z_F0EB967D_F079_4FD4_AD5F_5BA84E405B49_.wvu.FilterData" localSheetId="0" hidden="1">'на 01.08.2017'!$A$7:$L$392</definedName>
    <definedName name="Z_F140A98E_30AA_4FD0_8B93_08F8951EDE5E_.wvu.FilterData" localSheetId="0" hidden="1">'на 01.08.2017'!$A$7:$H$134</definedName>
    <definedName name="Z_F2110B0B_AAE7_42F0_B553_C360E9249AD4_.wvu.Cols" localSheetId="0" hidden="1">'на 01.08.2017'!#REF!,'на 01.08.2017'!#REF!,'на 01.08.2017'!$M:$BP</definedName>
    <definedName name="Z_F2110B0B_AAE7_42F0_B553_C360E9249AD4_.wvu.FilterData" localSheetId="0" hidden="1">'на 01.08.2017'!$A$7:$L$392</definedName>
    <definedName name="Z_F2110B0B_AAE7_42F0_B553_C360E9249AD4_.wvu.PrintArea" localSheetId="0" hidden="1">'на 01.08.2017'!$A$1:$BP$185</definedName>
    <definedName name="Z_F2110B0B_AAE7_42F0_B553_C360E9249AD4_.wvu.PrintTitles" localSheetId="0" hidden="1">'на 01.08.2017'!$5:$7</definedName>
    <definedName name="Z_F30FADD4_07E9_4B4F_B53A_86E542EF0570_.wvu.FilterData" localSheetId="0" hidden="1">'на 01.08.2017'!$A$7:$L$392</definedName>
    <definedName name="Z_F34EC6B1_390D_4B75_852C_F8775ACC3B29_.wvu.FilterData" localSheetId="0" hidden="1">'на 01.08.2017'!$A$7:$L$392</definedName>
    <definedName name="Z_F3E148B1_ED1B_4330_84E7_EFC4722C807A_.wvu.FilterData" localSheetId="0" hidden="1">'на 01.08.2017'!$A$7:$L$392</definedName>
    <definedName name="Z_F3F1BB49_52AF_48BB_95BC_060170851629_.wvu.FilterData" localSheetId="0" hidden="1">'на 01.08.2017'!$A$7:$L$392</definedName>
    <definedName name="Z_F413BB5D_EA53_42FB_84EF_A630DFA6E3CE_.wvu.FilterData" localSheetId="0" hidden="1">'на 01.08.2017'!$A$7:$L$392</definedName>
    <definedName name="Z_F5904F57_BE1E_4C1A_B9F2_3334C6090028_.wvu.FilterData" localSheetId="0" hidden="1">'на 01.08.2017'!$A$7:$L$392</definedName>
    <definedName name="Z_F5F50589_1DF0_4A91_A5AE_A081904AF6B0_.wvu.FilterData" localSheetId="0" hidden="1">'на 01.08.2017'!$A$7:$L$392</definedName>
    <definedName name="Z_F7FC106B_79FE_40D3_AA43_206A7284AC4B_.wvu.FilterData" localSheetId="0" hidden="1">'на 01.08.2017'!$A$7:$L$392</definedName>
    <definedName name="Z_F8CD48ED_A67F_492E_A417_09D352E93E12_.wvu.FilterData" localSheetId="0" hidden="1">'на 01.08.2017'!$A$7:$H$134</definedName>
    <definedName name="Z_F8E4304E_2CC4_4F73_A08A_BA6FE8EB77EF_.wvu.FilterData" localSheetId="0" hidden="1">'на 01.08.2017'!$A$7:$L$392</definedName>
    <definedName name="Z_F9AF50D2_05C8_4D13_9F15_43FAA7F1CB7A_.wvu.FilterData" localSheetId="0" hidden="1">'на 01.08.2017'!$A$7:$L$392</definedName>
    <definedName name="Z_F9F96D65_7E5D_4EDB_B47B_CD800EE8793F_.wvu.FilterData" localSheetId="0" hidden="1">'на 01.08.2017'!$A$7:$H$134</definedName>
    <definedName name="Z_FA263ADC_F7F9_4F21_8D0A_B162CFE58321_.wvu.FilterData" localSheetId="0" hidden="1">'на 01.08.2017'!$A$7:$L$392</definedName>
    <definedName name="Z_FA47CA05_CCF1_4EDC_AAF6_26967695B1D8_.wvu.FilterData" localSheetId="0" hidden="1">'на 01.08.2017'!$A$7:$L$392</definedName>
    <definedName name="Z_FAEA1540_FB92_4A7F_8E18_381E2C6FAF74_.wvu.FilterData" localSheetId="0" hidden="1">'на 01.08.2017'!$A$7:$H$134</definedName>
    <definedName name="Z_FB2B2898_07E8_4F64_9660_A5CFE0C3B2A1_.wvu.FilterData" localSheetId="0" hidden="1">'на 01.08.2017'!$A$7:$L$392</definedName>
    <definedName name="Z_FBEEEF36_B47B_4551_8D8A_904E9E1222D4_.wvu.FilterData" localSheetId="0" hidden="1">'на 01.08.2017'!$A$7:$H$134</definedName>
    <definedName name="Z_FC921717_EFFF_4C5F_AE15_5DB48A6B2DDC_.wvu.FilterData" localSheetId="0" hidden="1">'на 01.08.2017'!$A$7:$L$392</definedName>
    <definedName name="Z_FCFEE462_86B3_4D22_A291_C53135F468F2_.wvu.FilterData" localSheetId="0" hidden="1">'на 01.08.2017'!$A$7:$L$392</definedName>
    <definedName name="Z_FD01F790_1BBF_4238_916B_FA56833C331E_.wvu.FilterData" localSheetId="0" hidden="1">'на 01.08.2017'!$A$7:$L$392</definedName>
    <definedName name="Z_FD0E1B66_1ED2_4768_AEAA_4813773FCD1B_.wvu.FilterData" localSheetId="0" hidden="1">'на 01.08.2017'!$A$7:$H$134</definedName>
    <definedName name="Z_FD5CEF9A_4499_4018_A32D_B5C5AF11D935_.wvu.FilterData" localSheetId="0" hidden="1">'на 01.08.2017'!$A$7:$L$392</definedName>
    <definedName name="Z_FD66CF31_1A62_4649_ABF8_67009C9EEFA8_.wvu.FilterData" localSheetId="0" hidden="1">'на 01.08.2017'!$A$7:$L$392</definedName>
    <definedName name="Z_FE9D531A_F987_4486_AC6F_37568587E0CC_.wvu.FilterData" localSheetId="0" hidden="1">'на 01.08.2017'!$A$7:$L$392</definedName>
    <definedName name="Z_FEE18FC2_E5D2_4C59_B7D0_FDF82F2008D4_.wvu.FilterData" localSheetId="0" hidden="1">'на 01.08.2017'!$A$7:$L$392</definedName>
    <definedName name="Z_FEFFCD5F_F237_4316_B50A_6C71D0FF3363_.wvu.FilterData" localSheetId="0" hidden="1">'на 01.08.2017'!$A$7:$L$392</definedName>
    <definedName name="Z_FF7CC20D_CA9E_46D2_A113_9EB09E8A7DF6_.wvu.FilterData" localSheetId="0" hidden="1">'на 01.08.2017'!$A$7:$H$134</definedName>
    <definedName name="Z_FF9EFDBE_F5FD_432E_96BA_C22D4E9B91D4_.wvu.FilterData" localSheetId="0" hidden="1">'на 01.08.2017'!$A$7:$L$392</definedName>
    <definedName name="Z_FFBF84C0_8EC1_41E5_A130_1EB26E22D86E_.wvu.FilterData" localSheetId="0" hidden="1">'на 01.08.2017'!$A$7:$L$392</definedName>
    <definedName name="_xlnm.Print_Titles" localSheetId="0">'на 01.08.2017'!$5:$8</definedName>
    <definedName name="_xlnm.Print_Area" localSheetId="0">'на 01.08.2017'!$A$1:$L$189</definedName>
  </definedNames>
  <calcPr calcId="162913" fullPrecision="0"/>
  <customWorkbookViews>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Залецкая Ольга Геннадьевна - Личное представление" guid="{D95852A1-B0FC-4AC5-B62B-5CCBE05B0D15}" mergeInterval="0" personalView="1" maximized="1" windowWidth="1276" windowHeight="779" tabRatio="518" activeSheetId="1"/>
    <customWorkbookView name="Козлова Анастасия Сергеевна - Личное представление" guid="{0CCCFAED-79CE-4449-BC23-D60C794B65C2}" mergeInterval="0" personalView="1" maximized="1" windowWidth="1276" windowHeight="759"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kou - Личное представление" guid="{998B8119-4FF3-4A16-838D-539C6AE34D55}" mergeInterval="0" personalView="1" maximized="1" windowWidth="1148" windowHeight="645" tabRatio="518" activeSheetId="1"/>
    <customWorkbookView name="pav - Личное представление" guid="{539CB3DF-9B66-4BE7-9074-8CE0405EB8A6}" mergeInterval="0" personalView="1" maximized="1" xWindow="1" yWindow="1" windowWidth="1276" windowHeight="794" tabRatio="518" activeSheetId="1"/>
    <customWorkbookView name="User - Личное представление" guid="{D20DFCFE-63F9-4265-B37B-4F36C46DF159}" mergeInterval="0" personalView="1" maximized="1" xWindow="-8" yWindow="-8" windowWidth="1296" windowHeight="1000" tabRatio="518" activeSheetId="1"/>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Анастасия Вячеславовна - Личное представление" guid="{F2110B0B-AAE7-42F0-B553-C360E9249AD4}" mergeInterval="0" personalView="1" maximized="1" windowWidth="1276" windowHeight="779" tabRatio="501"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Коптеева Елена Анатольевна - Личное представление" guid="{2F7AC811-CA37-46E3-866E-6E10DF43054A}" mergeInterval="0" personalView="1" maximized="1" windowWidth="1276" windowHeight="799" tabRatio="698" activeSheetId="1"/>
    <customWorkbookView name="kaa - Личное представление" guid="{7B245AB0-C2AF-4822-BFC4-2399F85856C1}" mergeInterval="0" personalView="1" maximized="1" xWindow="1" yWindow="1" windowWidth="1280" windowHeight="803" tabRatio="518" activeSheetId="1"/>
    <customWorkbookView name="Маганёва Екатерина Николаевна - Личное представление" guid="{CA384592-0CFD-4322-A4EB-34EC04693944}" mergeInterval="0" personalView="1" maximized="1" xWindow="-8" yWindow="-8" windowWidth="1296" windowHeight="1000" tabRatio="355" activeSheetId="1"/>
    <customWorkbookView name="Минакова Оксана Сергеевна - Личное представление" guid="{45DE1976-7F07-4EB4-8A9C-FB72D060BEFA}" mergeInterval="0" personalView="1" maximized="1" xWindow="-8" yWindow="-8" windowWidth="1296" windowHeight="1000" tabRatio="518" activeSheetId="1"/>
    <customWorkbookView name="Шулепова Ольга Анатольевна - Личное представление" guid="{67ADFAE6-A9AF-44D7-8539-93CD0F6B7849}" mergeInterval="0" personalView="1" maximized="1" windowWidth="1276" windowHeight="739" tabRatio="518" activeSheetId="1"/>
    <customWorkbookView name="Маслова Алина Рамазановна - Личное представление" guid="{99950613-28E7-4EC2-B918-559A2757B0A9}" mergeInterval="0" personalView="1" maximized="1" xWindow="-8" yWindow="-8" windowWidth="1936" windowHeight="1056" tabRatio="518" activeSheetId="1"/>
    <customWorkbookView name="Вершинина Мария Игоревна - Личное представление" guid="{A0A3CD9B-2436-40D7-91DB-589A95FBBF00}" mergeInterval="0" personalView="1" maximized="1" windowWidth="1276" windowHeight="779"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Рогожина Ольга Сергеевна - Личное представление" guid="{BEA0FDBA-BB07-4C19-8BBD-5E57EE395C09}" mergeInterval="0" personalView="1" maximized="1" windowWidth="1276" windowHeight="735" tabRatio="518" activeSheetId="1"/>
  </customWorkbookViews>
  <fileRecoveryPr autoRecover="0"/>
</workbook>
</file>

<file path=xl/calcChain.xml><?xml version="1.0" encoding="utf-8"?>
<calcChain xmlns="http://schemas.openxmlformats.org/spreadsheetml/2006/main">
  <c r="J171" i="1" l="1"/>
  <c r="J170" i="1"/>
  <c r="G147" i="1" l="1"/>
  <c r="J26" i="1"/>
  <c r="C164" i="1"/>
  <c r="G45" i="1"/>
  <c r="E45" i="1"/>
  <c r="J25" i="1"/>
  <c r="E33" i="1" l="1"/>
  <c r="G75" i="1" l="1"/>
  <c r="K78" i="1"/>
  <c r="F78" i="1"/>
  <c r="K77" i="1"/>
  <c r="F77" i="1"/>
  <c r="K76" i="1"/>
  <c r="J75" i="1"/>
  <c r="D75" i="1"/>
  <c r="C75" i="1"/>
  <c r="H137" i="1"/>
  <c r="H138" i="1"/>
  <c r="G46" i="1"/>
  <c r="D135" i="1"/>
  <c r="E170" i="1"/>
  <c r="E57" i="1"/>
  <c r="K75" i="1" l="1"/>
  <c r="F75" i="1"/>
  <c r="J164" i="1"/>
  <c r="E147" i="1" l="1"/>
  <c r="E146" i="1"/>
  <c r="C146" i="1"/>
  <c r="D146" i="1" l="1"/>
  <c r="C147" i="1"/>
  <c r="D147" i="1" s="1"/>
  <c r="J147" i="1" l="1"/>
  <c r="J146" i="1" s="1"/>
  <c r="J145" i="1"/>
  <c r="C37" i="1"/>
  <c r="J46" i="1"/>
  <c r="D46" i="1"/>
  <c r="C46" i="1"/>
  <c r="C45" i="1" l="1"/>
  <c r="J51" i="1"/>
  <c r="C26" i="1" l="1"/>
  <c r="C138" i="1"/>
  <c r="E141" i="1"/>
  <c r="J139" i="1"/>
  <c r="I43" i="1" l="1"/>
  <c r="J45" i="1" l="1"/>
  <c r="D45" i="1"/>
  <c r="C101" i="1" l="1"/>
  <c r="J163" i="1"/>
  <c r="J157" i="1"/>
  <c r="F144" i="1"/>
  <c r="H144" i="1"/>
  <c r="E139" i="1" l="1"/>
  <c r="J32" i="1" l="1"/>
  <c r="J33" i="1" l="1"/>
  <c r="J57" i="1" l="1"/>
  <c r="J29" i="1"/>
  <c r="J38" i="1"/>
  <c r="D37" i="1"/>
  <c r="K57" i="1" l="1"/>
  <c r="C43" i="1"/>
  <c r="K32" i="1" l="1"/>
  <c r="I146" i="1" l="1"/>
  <c r="I145" i="1"/>
  <c r="I142" i="1" l="1"/>
  <c r="I10" i="1"/>
  <c r="G37" i="1" l="1"/>
  <c r="E37" i="1"/>
  <c r="G29" i="1"/>
  <c r="I29" i="1" l="1"/>
  <c r="I25" i="1"/>
  <c r="I21" i="1" s="1"/>
  <c r="K46" i="1" l="1"/>
  <c r="I14" i="1" l="1"/>
  <c r="I13" i="1"/>
  <c r="I12" i="1"/>
  <c r="I11" i="1"/>
  <c r="I9" i="1" l="1"/>
  <c r="H187" i="1"/>
  <c r="H186" i="1"/>
  <c r="F186" i="1"/>
  <c r="F45" i="1" l="1"/>
  <c r="D165" i="1" l="1"/>
  <c r="D164" i="1" l="1"/>
  <c r="J101" i="1"/>
  <c r="C100" i="1"/>
  <c r="D161" i="1" l="1"/>
  <c r="C29" i="1"/>
  <c r="K17" i="1" l="1"/>
  <c r="K19" i="1"/>
  <c r="J129" i="1"/>
  <c r="K15" i="1" l="1"/>
  <c r="K147" i="1" l="1"/>
  <c r="K187" i="1" l="1"/>
  <c r="K186" i="1"/>
  <c r="C185" i="1"/>
  <c r="J185" i="1"/>
  <c r="G185" i="1"/>
  <c r="E185" i="1"/>
  <c r="D185" i="1"/>
  <c r="K189" i="1"/>
  <c r="K188" i="1"/>
  <c r="F187" i="1"/>
  <c r="F185" i="1" l="1"/>
  <c r="H185" i="1"/>
  <c r="K185" i="1"/>
  <c r="C21" i="1" l="1"/>
  <c r="H107" i="1" l="1"/>
  <c r="H108" i="1"/>
  <c r="J70" i="1"/>
  <c r="G74" i="1"/>
  <c r="J74" i="1"/>
  <c r="K74" i="1"/>
  <c r="J178" i="1"/>
  <c r="J37" i="1" l="1"/>
  <c r="K45" i="1"/>
  <c r="H45" i="1"/>
  <c r="H46" i="1"/>
  <c r="J177" i="1"/>
  <c r="E34" i="1" l="1"/>
  <c r="E29" i="1" s="1"/>
  <c r="D155" i="1"/>
  <c r="E155" i="1"/>
  <c r="F155" i="1"/>
  <c r="G155" i="1"/>
  <c r="H155" i="1"/>
  <c r="J155" i="1"/>
  <c r="C155" i="1"/>
  <c r="K158" i="1"/>
  <c r="K159" i="1"/>
  <c r="K160" i="1"/>
  <c r="K157" i="1"/>
  <c r="K155" i="1" l="1"/>
  <c r="K163" i="1" l="1"/>
  <c r="K47" i="1"/>
  <c r="H27" i="1"/>
  <c r="H24" i="1"/>
  <c r="F24" i="1"/>
  <c r="K39" i="1" l="1"/>
  <c r="K144" i="1" l="1"/>
  <c r="K146" i="1" l="1"/>
  <c r="D43" i="1" l="1"/>
  <c r="G117" i="1"/>
  <c r="C117" i="1"/>
  <c r="H33" i="1" l="1"/>
  <c r="K67" i="1"/>
  <c r="G67" i="1"/>
  <c r="K96" i="1"/>
  <c r="H96" i="1"/>
  <c r="F96" i="1"/>
  <c r="K95" i="1"/>
  <c r="H95" i="1"/>
  <c r="F95" i="1"/>
  <c r="K94" i="1"/>
  <c r="J93" i="1"/>
  <c r="G93" i="1"/>
  <c r="E93" i="1"/>
  <c r="D93" i="1"/>
  <c r="C93" i="1"/>
  <c r="E92" i="1"/>
  <c r="E74" i="1" s="1"/>
  <c r="D92" i="1"/>
  <c r="C92" i="1"/>
  <c r="C74" i="1" s="1"/>
  <c r="J91" i="1"/>
  <c r="G91" i="1"/>
  <c r="G73" i="1" s="1"/>
  <c r="E91" i="1"/>
  <c r="D91" i="1"/>
  <c r="C91" i="1"/>
  <c r="J90" i="1"/>
  <c r="J72" i="1" s="1"/>
  <c r="G90" i="1"/>
  <c r="G72" i="1" s="1"/>
  <c r="E90" i="1"/>
  <c r="E72" i="1" s="1"/>
  <c r="D90" i="1"/>
  <c r="C90" i="1"/>
  <c r="C72" i="1" s="1"/>
  <c r="J89" i="1"/>
  <c r="J71" i="1" s="1"/>
  <c r="E89" i="1"/>
  <c r="E71" i="1" s="1"/>
  <c r="D89" i="1"/>
  <c r="C89" i="1"/>
  <c r="C71" i="1" s="1"/>
  <c r="E88" i="1"/>
  <c r="E70" i="1" s="1"/>
  <c r="D88" i="1"/>
  <c r="C88" i="1"/>
  <c r="C70" i="1" s="1"/>
  <c r="C64" i="1" s="1"/>
  <c r="C10" i="1" s="1"/>
  <c r="K84" i="1"/>
  <c r="H84" i="1"/>
  <c r="F84" i="1"/>
  <c r="K83" i="1"/>
  <c r="H83" i="1"/>
  <c r="F83" i="1"/>
  <c r="K82" i="1"/>
  <c r="J81" i="1"/>
  <c r="G81" i="1"/>
  <c r="E81" i="1"/>
  <c r="D81" i="1"/>
  <c r="C81" i="1"/>
  <c r="J68" i="1"/>
  <c r="D71" i="1" l="1"/>
  <c r="D72" i="1"/>
  <c r="C69" i="1"/>
  <c r="D74" i="1"/>
  <c r="J73" i="1"/>
  <c r="K88" i="1"/>
  <c r="D70" i="1"/>
  <c r="H26" i="1"/>
  <c r="K89" i="1"/>
  <c r="J87" i="1"/>
  <c r="K91" i="1"/>
  <c r="D87" i="1"/>
  <c r="E87" i="1"/>
  <c r="K81" i="1"/>
  <c r="C87" i="1"/>
  <c r="K90" i="1"/>
  <c r="F81" i="1"/>
  <c r="F89" i="1"/>
  <c r="F90" i="1"/>
  <c r="H81" i="1"/>
  <c r="H90" i="1"/>
  <c r="K93" i="1"/>
  <c r="G89" i="1"/>
  <c r="G71" i="1" s="1"/>
  <c r="F93" i="1"/>
  <c r="H93" i="1"/>
  <c r="K72" i="1" l="1"/>
  <c r="K71" i="1"/>
  <c r="C65" i="1"/>
  <c r="J67" i="1"/>
  <c r="J69" i="1"/>
  <c r="K70" i="1"/>
  <c r="D69" i="1"/>
  <c r="K87" i="1"/>
  <c r="F87" i="1"/>
  <c r="F72" i="1"/>
  <c r="F71" i="1"/>
  <c r="E69" i="1"/>
  <c r="H89" i="1"/>
  <c r="G87" i="1"/>
  <c r="H87" i="1" s="1"/>
  <c r="H72" i="1"/>
  <c r="K27" i="1"/>
  <c r="K69" i="1" l="1"/>
  <c r="F69" i="1"/>
  <c r="H71" i="1"/>
  <c r="G69" i="1"/>
  <c r="H69" i="1" s="1"/>
  <c r="K145" i="1"/>
  <c r="F32" i="1" l="1"/>
  <c r="G100" i="1"/>
  <c r="G64" i="1" s="1"/>
  <c r="G10" i="1" s="1"/>
  <c r="K33" i="1" l="1"/>
  <c r="F33" i="1"/>
  <c r="G105" i="1"/>
  <c r="J43" i="1" l="1"/>
  <c r="J21" i="1"/>
  <c r="G21" i="1"/>
  <c r="K43" i="1" l="1"/>
  <c r="D21" i="1"/>
  <c r="E165" i="1"/>
  <c r="H163" i="1"/>
  <c r="F163" i="1"/>
  <c r="H164" i="1" l="1"/>
  <c r="H21" i="1"/>
  <c r="J165" i="1"/>
  <c r="K164" i="1" l="1"/>
  <c r="F164" i="1"/>
  <c r="K165" i="1"/>
  <c r="J161" i="1"/>
  <c r="G14" i="1" l="1"/>
  <c r="F26" i="1" l="1"/>
  <c r="C142" i="1" l="1"/>
  <c r="J168" i="1"/>
  <c r="E171" i="1"/>
  <c r="G43" i="1" l="1"/>
  <c r="F46" i="1"/>
  <c r="E43" i="1"/>
  <c r="E58" i="1" l="1"/>
  <c r="E27" i="1"/>
  <c r="F27" i="1" s="1"/>
  <c r="E21" i="1" l="1"/>
  <c r="F21" i="1" l="1"/>
  <c r="K170" i="1" l="1"/>
  <c r="K171" i="1"/>
  <c r="H56" i="1"/>
  <c r="G123" i="1" l="1"/>
  <c r="K44" i="1" l="1"/>
  <c r="K26" i="1"/>
  <c r="K51" i="1"/>
  <c r="K54" i="1"/>
  <c r="K108" i="1" l="1"/>
  <c r="K34" i="1"/>
  <c r="J49" i="1"/>
  <c r="G161" i="1" l="1"/>
  <c r="K124" i="1" l="1"/>
  <c r="J123" i="1"/>
  <c r="K132" i="1"/>
  <c r="K131" i="1"/>
  <c r="K130" i="1"/>
  <c r="K126" i="1"/>
  <c r="K125" i="1"/>
  <c r="K120" i="1"/>
  <c r="K119" i="1"/>
  <c r="K118" i="1"/>
  <c r="K114" i="1"/>
  <c r="K113" i="1"/>
  <c r="K112" i="1"/>
  <c r="K107" i="1"/>
  <c r="K106" i="1"/>
  <c r="K105" i="1" l="1"/>
  <c r="K111" i="1"/>
  <c r="K129" i="1"/>
  <c r="K123" i="1"/>
  <c r="K117" i="1"/>
  <c r="J102" i="1" l="1"/>
  <c r="J66" i="1" s="1"/>
  <c r="J12" i="1" s="1"/>
  <c r="J65" i="1"/>
  <c r="J11" i="1" s="1"/>
  <c r="J100" i="1"/>
  <c r="J64" i="1" s="1"/>
  <c r="J10" i="1" s="1"/>
  <c r="J117" i="1"/>
  <c r="J63" i="1" l="1"/>
  <c r="J99" i="1"/>
  <c r="H147" i="1" l="1"/>
  <c r="F147" i="1"/>
  <c r="K172" i="1" l="1"/>
  <c r="H171" i="1"/>
  <c r="K40" i="1"/>
  <c r="K37" i="1" s="1"/>
  <c r="G175" i="1" l="1"/>
  <c r="J175" i="1" l="1"/>
  <c r="D55" i="1"/>
  <c r="J14" i="1" l="1"/>
  <c r="E175" i="1"/>
  <c r="D175" i="1"/>
  <c r="C175" i="1"/>
  <c r="K138" i="1"/>
  <c r="F175" i="1" l="1"/>
  <c r="H175" i="1"/>
  <c r="J105" i="1"/>
  <c r="H40" i="1"/>
  <c r="F40" i="1"/>
  <c r="H39" i="1"/>
  <c r="F39" i="1"/>
  <c r="J111" i="1"/>
  <c r="H51" i="1"/>
  <c r="G49" i="1"/>
  <c r="D49" i="1"/>
  <c r="C49" i="1"/>
  <c r="F171" i="1"/>
  <c r="F51" i="1"/>
  <c r="K50" i="1"/>
  <c r="K178" i="1"/>
  <c r="K177" i="1"/>
  <c r="F178" i="1"/>
  <c r="F177" i="1"/>
  <c r="H178" i="1"/>
  <c r="H177" i="1"/>
  <c r="K180" i="1"/>
  <c r="K179" i="1"/>
  <c r="K176" i="1"/>
  <c r="K49" i="1" l="1"/>
  <c r="K175" i="1"/>
  <c r="E49" i="1"/>
  <c r="F37" i="1"/>
  <c r="H37" i="1"/>
  <c r="H49" i="1"/>
  <c r="F49" i="1" l="1"/>
  <c r="F43" i="1"/>
  <c r="H43" i="1"/>
  <c r="H25" i="1"/>
  <c r="H141" i="1"/>
  <c r="F141" i="1"/>
  <c r="C135" i="1"/>
  <c r="K141" i="1"/>
  <c r="K140" i="1"/>
  <c r="K137" i="1"/>
  <c r="J135" i="1"/>
  <c r="J55" i="1"/>
  <c r="F146" i="1"/>
  <c r="F145" i="1"/>
  <c r="H146" i="1"/>
  <c r="H145" i="1"/>
  <c r="J142" i="1"/>
  <c r="G142" i="1"/>
  <c r="E142" i="1"/>
  <c r="D142" i="1"/>
  <c r="F25" i="1"/>
  <c r="K14" i="1" l="1"/>
  <c r="K13" i="1"/>
  <c r="G135" i="1"/>
  <c r="H142" i="1"/>
  <c r="H139" i="1"/>
  <c r="K139" i="1"/>
  <c r="K25" i="1"/>
  <c r="F139" i="1"/>
  <c r="F142" i="1"/>
  <c r="K142" i="1"/>
  <c r="D29" i="1"/>
  <c r="H32" i="1"/>
  <c r="H29" i="1" l="1"/>
  <c r="F29" i="1"/>
  <c r="K21" i="1"/>
  <c r="K135" i="1"/>
  <c r="H135" i="1"/>
  <c r="K29" i="1"/>
  <c r="E161" i="1" l="1"/>
  <c r="C161" i="1"/>
  <c r="G55" i="1"/>
  <c r="H161" i="1" l="1"/>
  <c r="F161" i="1"/>
  <c r="K161" i="1"/>
  <c r="K169" i="1"/>
  <c r="D168" i="1"/>
  <c r="E168" i="1"/>
  <c r="G168" i="1"/>
  <c r="C168" i="1"/>
  <c r="H170" i="1"/>
  <c r="F170" i="1"/>
  <c r="K168" i="1" l="1"/>
  <c r="F138" i="1"/>
  <c r="E135" i="1"/>
  <c r="H168" i="1"/>
  <c r="F168" i="1"/>
  <c r="H130" i="1"/>
  <c r="F130" i="1"/>
  <c r="G129" i="1"/>
  <c r="E129" i="1"/>
  <c r="D129" i="1"/>
  <c r="C129" i="1"/>
  <c r="H125" i="1"/>
  <c r="H124" i="1"/>
  <c r="D123" i="1"/>
  <c r="C123" i="1"/>
  <c r="H118" i="1"/>
  <c r="F118" i="1"/>
  <c r="E117" i="1"/>
  <c r="D117" i="1"/>
  <c r="H113" i="1"/>
  <c r="F113" i="1"/>
  <c r="E111" i="1"/>
  <c r="D111" i="1"/>
  <c r="C111" i="1"/>
  <c r="F108" i="1"/>
  <c r="F107" i="1"/>
  <c r="E105" i="1"/>
  <c r="D105" i="1"/>
  <c r="C105" i="1"/>
  <c r="E104" i="1"/>
  <c r="D104" i="1"/>
  <c r="C104" i="1"/>
  <c r="C68" i="1" s="1"/>
  <c r="E103" i="1"/>
  <c r="D103" i="1"/>
  <c r="C103" i="1"/>
  <c r="C67" i="1" s="1"/>
  <c r="G102" i="1"/>
  <c r="G66" i="1" s="1"/>
  <c r="G12" i="1" s="1"/>
  <c r="E102" i="1"/>
  <c r="D102" i="1"/>
  <c r="C102" i="1"/>
  <c r="C66" i="1" s="1"/>
  <c r="C12" i="1" s="1"/>
  <c r="G101" i="1"/>
  <c r="G65" i="1" s="1"/>
  <c r="G11" i="1" s="1"/>
  <c r="D101" i="1"/>
  <c r="C11" i="1"/>
  <c r="D100" i="1"/>
  <c r="D66" i="1" l="1"/>
  <c r="D65" i="1"/>
  <c r="D64" i="1"/>
  <c r="E68" i="1"/>
  <c r="E101" i="1"/>
  <c r="F135" i="1"/>
  <c r="E66" i="1"/>
  <c r="E12" i="1" s="1"/>
  <c r="E67" i="1"/>
  <c r="E100" i="1"/>
  <c r="F100" i="1" s="1"/>
  <c r="D68" i="1"/>
  <c r="D67" i="1"/>
  <c r="C63" i="1"/>
  <c r="K100" i="1"/>
  <c r="K64" i="1" s="1"/>
  <c r="K102" i="1"/>
  <c r="K66" i="1" s="1"/>
  <c r="K101" i="1"/>
  <c r="C99" i="1"/>
  <c r="C13" i="1"/>
  <c r="F105" i="1"/>
  <c r="F117" i="1"/>
  <c r="G13" i="1"/>
  <c r="H102" i="1"/>
  <c r="G99" i="1"/>
  <c r="C14" i="1"/>
  <c r="D99" i="1"/>
  <c r="E123" i="1"/>
  <c r="F129" i="1"/>
  <c r="H101" i="1"/>
  <c r="F102" i="1"/>
  <c r="H105" i="1"/>
  <c r="H100" i="1"/>
  <c r="F111" i="1"/>
  <c r="F124" i="1"/>
  <c r="F125" i="1"/>
  <c r="H111" i="1"/>
  <c r="H117" i="1"/>
  <c r="H123" i="1"/>
  <c r="H129" i="1"/>
  <c r="D10" i="1" l="1"/>
  <c r="D11" i="1"/>
  <c r="K65" i="1"/>
  <c r="K11" i="1" s="1"/>
  <c r="D63" i="1"/>
  <c r="D12" i="1"/>
  <c r="C9" i="1"/>
  <c r="E99" i="1"/>
  <c r="F99" i="1" s="1"/>
  <c r="E14" i="1"/>
  <c r="E13" i="1"/>
  <c r="E65" i="1"/>
  <c r="E11" i="1" s="1"/>
  <c r="F123" i="1"/>
  <c r="E64" i="1"/>
  <c r="E10" i="1" s="1"/>
  <c r="K99" i="1"/>
  <c r="D14" i="1"/>
  <c r="F101" i="1"/>
  <c r="J13" i="1"/>
  <c r="J9" i="1" s="1"/>
  <c r="H99" i="1"/>
  <c r="F11" i="1" l="1"/>
  <c r="H11" i="1"/>
  <c r="E63" i="1"/>
  <c r="F63" i="1" s="1"/>
  <c r="H14" i="1"/>
  <c r="F14" i="1"/>
  <c r="D13" i="1"/>
  <c r="F65" i="1"/>
  <c r="F64" i="1"/>
  <c r="H64" i="1"/>
  <c r="H10" i="1" s="1"/>
  <c r="G63" i="1"/>
  <c r="H63" i="1" s="1"/>
  <c r="H65" i="1"/>
  <c r="G9" i="1"/>
  <c r="H66" i="1"/>
  <c r="F66" i="1"/>
  <c r="K63" i="1" l="1"/>
  <c r="H13" i="1"/>
  <c r="F13" i="1"/>
  <c r="E9" i="1"/>
  <c r="D9" i="1"/>
  <c r="H12" i="1"/>
  <c r="F12" i="1"/>
  <c r="H9" i="1" l="1"/>
  <c r="F9" i="1"/>
  <c r="K58" i="1"/>
  <c r="K12" i="1" s="1"/>
  <c r="K56" i="1"/>
  <c r="K10" i="1" s="1"/>
  <c r="H58" i="1"/>
  <c r="H57" i="1"/>
  <c r="F58" i="1"/>
  <c r="F57" i="1"/>
  <c r="F56" i="1"/>
  <c r="F10" i="1" s="1"/>
  <c r="E55" i="1"/>
  <c r="C55" i="1"/>
  <c r="H17" i="1"/>
  <c r="J15" i="1"/>
  <c r="G15" i="1"/>
  <c r="D15" i="1"/>
  <c r="E15" i="1"/>
  <c r="C15" i="1"/>
  <c r="F17" i="1"/>
  <c r="K55" i="1" l="1"/>
  <c r="F15" i="1"/>
  <c r="H15" i="1"/>
  <c r="H55" i="1"/>
  <c r="F55" i="1"/>
  <c r="K9" i="1" l="1"/>
</calcChain>
</file>

<file path=xl/comments1.xml><?xml version="1.0" encoding="utf-8"?>
<comments xmlns="http://schemas.openxmlformats.org/spreadsheetml/2006/main">
  <authors>
    <author>Вершинина Мария Игоревна</author>
  </authors>
  <commentList>
    <comment ref="B111" authorId="0">
      <text>
        <r>
          <rPr>
            <b/>
            <sz val="9"/>
            <color indexed="81"/>
            <rFont val="Tahoma"/>
            <family val="2"/>
            <charset val="204"/>
          </rPr>
          <t>Вершинина Мария Игоревна:</t>
        </r>
        <r>
          <rPr>
            <sz val="9"/>
            <color indexed="81"/>
            <rFont val="Tahoma"/>
            <family val="2"/>
            <charset val="204"/>
          </rPr>
          <t xml:space="preserve">
2135
</t>
        </r>
      </text>
    </comment>
  </commentList>
</comments>
</file>

<file path=xl/sharedStrings.xml><?xml version="1.0" encoding="utf-8"?>
<sst xmlns="http://schemas.openxmlformats.org/spreadsheetml/2006/main" count="263" uniqueCount="125">
  <si>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</si>
  <si>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</si>
  <si>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</si>
  <si>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</si>
  <si>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</si>
  <si>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</si>
  <si>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</si>
  <si>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</si>
  <si>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</si>
  <si>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</si>
  <si>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6.</t>
  </si>
  <si>
    <t xml:space="preserve">бюджет МО </t>
  </si>
  <si>
    <t>% к уточненному плану</t>
  </si>
  <si>
    <t>бюджет МО сверх соглашения</t>
  </si>
  <si>
    <t>2.</t>
  </si>
  <si>
    <t>3.</t>
  </si>
  <si>
    <t>бюджет ХМАО-Югры</t>
  </si>
  <si>
    <t>8.</t>
  </si>
  <si>
    <t>9.</t>
  </si>
  <si>
    <t>10.</t>
  </si>
  <si>
    <t>11.</t>
  </si>
  <si>
    <t>12.</t>
  </si>
  <si>
    <t>13.</t>
  </si>
  <si>
    <t>14.</t>
  </si>
  <si>
    <t>15.</t>
  </si>
  <si>
    <t>16.</t>
  </si>
  <si>
    <t>17.</t>
  </si>
  <si>
    <t>18.</t>
  </si>
  <si>
    <t>19.</t>
  </si>
  <si>
    <t>22.</t>
  </si>
  <si>
    <t>21.</t>
  </si>
  <si>
    <t>20.</t>
  </si>
  <si>
    <t>Всего по программам 
Ханты-Мансийского автономного округа - Югры</t>
  </si>
  <si>
    <t>(тыс. руб.)</t>
  </si>
  <si>
    <t>1.</t>
  </si>
  <si>
    <t>4.</t>
  </si>
  <si>
    <t xml:space="preserve">7. </t>
  </si>
  <si>
    <t>24.</t>
  </si>
  <si>
    <t>23.</t>
  </si>
  <si>
    <t>Ожидаемый остаток средств на 1 января года, следующего за отчетным</t>
  </si>
  <si>
    <t>Реализация мероприятий не запланирована</t>
  </si>
  <si>
    <t>бюджет ХМАО - Югры</t>
  </si>
  <si>
    <t>Приобретение жилья (ДАиГ)</t>
  </si>
  <si>
    <t>бюджет МО</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</si>
  <si>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</si>
  <si>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Улучшение жилищных условий молодых семей в соответствии с федеральной целевой программой "Жилище" (УУиРЖ)</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</si>
  <si>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</si>
  <si>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</si>
  <si>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Улучшение жилищных условий ветеранов Великой Отечественной войны (ДАиГ)</t>
  </si>
  <si>
    <t>11.1.</t>
  </si>
  <si>
    <t>11.1.1.</t>
  </si>
  <si>
    <t>11.1.2.</t>
  </si>
  <si>
    <t>11.2.</t>
  </si>
  <si>
    <t>11.2.1.</t>
  </si>
  <si>
    <t>11.2.2.</t>
  </si>
  <si>
    <t>11.2.3.</t>
  </si>
  <si>
    <t>11.2.4.</t>
  </si>
  <si>
    <t>11.2.5.</t>
  </si>
  <si>
    <t>Подпрограмма III "Содействие развитию жилищного строительства"</t>
  </si>
  <si>
    <t>Подпрограмма  V "Обеспечение мерами государственной поддержки по улучшению жилищных условий отдельных категорий граждан"</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</si>
  <si>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</si>
  <si>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</si>
  <si>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</si>
  <si>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</si>
  <si>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</si>
  <si>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Обеспечение жильем граждан, уволенных с военной службы и приравненных к ним лиц (УУиРЖ)</t>
  </si>
  <si>
    <r>
      <t xml:space="preserve">Финансовые затраты на реализацию программы в </t>
    </r>
    <r>
      <rPr>
        <u/>
        <sz val="18"/>
        <color theme="1"/>
        <rFont val="Times New Roman"/>
        <family val="2"/>
        <charset val="204"/>
      </rPr>
      <t>2017</t>
    </r>
    <r>
      <rPr>
        <sz val="18"/>
        <color theme="1"/>
        <rFont val="Times New Roman"/>
        <family val="2"/>
        <charset val="204"/>
      </rPr>
      <t xml:space="preserve"> году  </t>
    </r>
  </si>
  <si>
    <t xml:space="preserve">Утвержденный план 
на 2017 год </t>
  </si>
  <si>
    <t xml:space="preserve">Уточненный план 
на 2017 год </t>
  </si>
  <si>
    <t>Ожидаемое исполнение на 01.01.2018</t>
  </si>
  <si>
    <t>Улица Киртбая от  ул. 1 "З" до ул. 3 "З"(ДАиГ)</t>
  </si>
  <si>
    <t>26.</t>
  </si>
  <si>
    <t xml:space="preserve">Государственная программа «Доступная среда в Ханты-Мансийском автономном округе – Югре на 2016-2020 годы» </t>
  </si>
  <si>
    <t>Государственная программа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</si>
  <si>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«Социально-экономическое развитие коренных малочисленных народов Севера Ханты-Мансийского автономного округа – Югры на 2016-2020 годы» </t>
  </si>
  <si>
    <t xml:space="preserve">Государственная программа «Защита населения и территорий от чрезвычайных ситуаций, обеспечение пожарной безопасности в Ханты-Мансийском автономном округе – Югре на 2016-2020 годы» </t>
  </si>
  <si>
    <t xml:space="preserve">Государственная программа «Информационное общество Ханты-Мансийского автономного округа – Югры на 2016-2020 годы» </t>
  </si>
  <si>
    <t xml:space="preserve">Государственная программа «Управление государственными финансами в Ханты-Мансийском автономном округе – Югре на 2016-2020 годы» </t>
  </si>
  <si>
    <t>Государственная программа «Развитие гражданского общества Ханты-Мансийского автономного округа – Югры на 2016-2020 годы»</t>
  </si>
  <si>
    <t xml:space="preserve">Государственная программа «Управление государственным имуществом Ханты-Мансийского автономного округа – Югры на 2016-2020 годы» </t>
  </si>
  <si>
    <t xml:space="preserve">Государственная программа «Развитие и использование минерально-сырьевой базы Ханты-Мансийского автономного округа – Югры на 2016-2020 годы»  </t>
  </si>
  <si>
    <t xml:space="preserve">Государственная программа «Оказание содействия добровольному переселению в Ханты-Мансийский автономный округ – Югру соотечественников, проживающих за рубежом, на 2016–2020 годы» </t>
  </si>
  <si>
    <t xml:space="preserve">Для формирования фонда социального использования  приобретены жилые помещения в многоквартирном жилом доме, общей площадью 15 046,40 кв.м. и 7 460,80 кв.м. согласно заключенных контрактов с ООО "УК"Центр Менеджмент" №1/2016 на сумму 392 654, 44 тыс.руб., и контракт №2/2016 на сумму 791 876, 99 тыс.руб., сроком действия до 30.03.2017. По условиям контрактов, в 2016 году произведен авансовый платеж в размере 78% стоимости контрактов а также дополнительно оплачены средства местного бюджета в сумме 41 839,46 тыс.руб.   В 2017 году произведен окончательный расчет по заключенным контрактам .                                        </t>
  </si>
  <si>
    <t>Сетевой план- график*</t>
  </si>
  <si>
    <r>
      <rPr>
        <u/>
        <sz val="18"/>
        <rFont val="Times New Roman"/>
        <family val="2"/>
        <charset val="204"/>
      </rPr>
      <t>ДО, УБУиО(ДК):</t>
    </r>
    <r>
      <rPr>
        <sz val="18"/>
        <rFont val="Times New Roman"/>
        <family val="2"/>
        <charset val="204"/>
      </rPr>
      <t xml:space="preserve"> Реализация программы осуществляется в плановом режиме, освоение средств планируется до конца 2017 года:
Уровень средней заработной платы педагогических работников муниципальных организаций дополнительного образования детей в 2017 году не ниже уровня, достигнутого в 2016 году (60551,2 руб.). 
</t>
    </r>
    <r>
      <rPr>
        <u/>
        <sz val="20"/>
        <color theme="1"/>
        <rFont val="Times New Roman"/>
        <family val="1"/>
        <charset val="204"/>
      </rPr>
      <t/>
    </r>
  </si>
  <si>
    <r>
      <rPr>
        <u/>
        <sz val="18"/>
        <color theme="1"/>
        <rFont val="Times New Roman"/>
        <family val="1"/>
        <charset val="204"/>
      </rPr>
      <t>УБУиО:</t>
    </r>
    <r>
      <rPr>
        <sz val="18"/>
        <color theme="1"/>
        <rFont val="Times New Roman"/>
        <family val="2"/>
        <charset val="204"/>
      </rPr>
      <t xml:space="preserve"> Бюджетные ассигнования запланированы на выплату заработной платы сотруднику в рамках реализации переданного государственного полномочия по обеспечению регулирования деятельности по обращению с отходами производства и потребления и на техническое обеспечение. 
    Реализация мероприятий  осуществляется в плановом режиме. Бюджетные ассигнования будут использованы в полном объеме до конца 2017 года. </t>
    </r>
  </si>
  <si>
    <t>Информация о реализации государственных программ Ханты-Мансийского автономного округа - Югры
на территории городского округа город Сургут на 01.08.2017 года</t>
  </si>
  <si>
    <r>
      <rPr>
        <u/>
        <sz val="18"/>
        <color theme="1"/>
        <rFont val="Times New Roman"/>
        <family val="1"/>
        <charset val="204"/>
      </rPr>
      <t>УППЭК</t>
    </r>
    <r>
      <rPr>
        <sz val="18"/>
        <color theme="1"/>
        <rFont val="Times New Roman"/>
        <family val="1"/>
        <charset val="204"/>
      </rPr>
      <t xml:space="preserve">: в рамках реализации государственной программы заключены муниципальные контракты на оказание услуг по санитарно-противоэпидемическим мероприятиям (акарицидная, ларвицидная обработки, барьерная дератизация) в городе Сургут на сумму 2 775,67 тыс.рублей.                                                                                                                                        
 Кроме того, в рамках реализации муниципальной программы "Охрана окружающей среды города Сургута на 2014-2030 годы" на аналогичные цели предусмотрено 5 189,85 тыс.рублей за счет средств местного бюджета. Денежные средства будут освоены в течение года.                                                             </t>
    </r>
  </si>
  <si>
    <r>
      <rPr>
        <u/>
        <sz val="18"/>
        <rFont val="Times New Roman"/>
        <family val="2"/>
        <charset val="204"/>
      </rPr>
      <t>АГ:</t>
    </r>
    <r>
      <rPr>
        <sz val="18"/>
        <rFont val="Times New Roman"/>
        <family val="2"/>
        <charset val="204"/>
      </rPr>
      <t xml:space="preserve">
В рамках реализации программы предоставляются субсидии на содержание маточного поголовья животных (личные подсобные хозяйства), на вылов и реализацию рыбы (в том числе искусственно выращенной).                                                                                                                                                                                                                                                                                                                                     
</t>
    </r>
    <r>
      <rPr>
        <u/>
        <sz val="18"/>
        <rFont val="Times New Roman"/>
        <family val="2"/>
        <charset val="204"/>
      </rPr>
      <t>ДГХ:</t>
    </r>
    <r>
      <rPr>
        <sz val="18"/>
        <rFont val="Times New Roman"/>
        <family val="2"/>
        <charset val="204"/>
      </rPr>
      <t xml:space="preserve"> 
В 2017 году планируется утилизировать 1 800 безнадзорных животных. Заключено соглашение от 11.05.2017 № 19 со СГМУ КП о предоставлении из бюджета города субсидии на финансовое обеспечение (возмещение)  затрат по отлову и содержанию безнадзорных животных с 01.01.17 г.-31.12.17 г. на сумму 9 017,595 тыс.руб., из них средства окружного бюджета  - 967,7 тыс.руб., средства местного бюджета - 8 049,895 тыс.руб. 967,7 тыс.руб. - предоставлена субсидия.
</t>
    </r>
    <r>
      <rPr>
        <u/>
        <sz val="18"/>
        <rFont val="Times New Roman"/>
        <family val="1"/>
        <charset val="204"/>
      </rPr>
      <t>УБУиО</t>
    </r>
    <r>
      <rPr>
        <sz val="18"/>
        <rFont val="Times New Roman"/>
        <family val="2"/>
        <charset val="204"/>
      </rPr>
      <t xml:space="preserve">: </t>
    </r>
    <r>
      <rPr>
        <sz val="18"/>
        <color theme="1"/>
        <rFont val="Times New Roman"/>
        <family val="1"/>
        <charset val="204"/>
      </rPr>
      <t xml:space="preserve">Запланированы расходы на оплату труда для осуществления переданного государственного полномочия по проведению мероприятий по предупреждению и ликвидации болезней от животных, их лечению, защите населения от болезней, общих для человека и животных. </t>
    </r>
    <r>
      <rPr>
        <sz val="18"/>
        <rFont val="Times New Roman"/>
        <family val="2"/>
        <charset val="204"/>
      </rPr>
      <t xml:space="preserve">Реализация мероприятий  осуществляется в плановом режиме. Бюджетные ассигнования будут использованы в полном объеме до конца 2017 года. 
</t>
    </r>
    <r>
      <rPr>
        <u/>
        <sz val="18"/>
        <rFont val="Times New Roman"/>
        <family val="2"/>
        <charset val="204"/>
      </rPr>
      <t/>
    </r>
  </si>
  <si>
    <t>11.1.3.</t>
  </si>
  <si>
    <t>11.1.3.1.</t>
  </si>
  <si>
    <t>Субсидии гражданам на приобретение жилья  с целью ликвидации и расселения приспособленных для проживания строений ( балочный массив)(ДАиГ)</t>
  </si>
  <si>
    <t>на 01.08.2017</t>
  </si>
  <si>
    <t>Закупки, запланированные на приобретение бумаги и конвертов планируется провести  в соответствии с план-графиком в 3 квартале 2017 года.</t>
  </si>
  <si>
    <r>
      <t xml:space="preserve">     Заключено соглашение от 11.04.2017 о предоставлении субсидии в 2017 году на финансирование подпрограммы "Обеспечение жильем молодых семей" между Департаментом строительства ХМАО-Югры  и Администрацией города. На 01.08.2017 участниками мероприятия числится </t>
    </r>
    <r>
      <rPr>
        <sz val="18"/>
        <rFont val="Times New Roman"/>
        <family val="1"/>
        <charset val="204"/>
      </rPr>
      <t>49</t>
    </r>
    <r>
      <rPr>
        <sz val="18"/>
        <rFont val="Times New Roman"/>
        <family val="2"/>
        <charset val="204"/>
      </rPr>
      <t xml:space="preserve"> молодых семьей. В 2017 году социальную выплату на приобретение (строительство) жилья планируется предоставить 7 молодым семьям. </t>
    </r>
    <r>
      <rPr>
        <sz val="18"/>
        <rFont val="Times New Roman"/>
        <family val="1"/>
        <charset val="204"/>
      </rPr>
      <t xml:space="preserve">По состоянию на 01.08.2017 выданы свидетельства о праве на получение выплат 5 молодым семьям, 2 молодые семьи исключены из списка претендентов на получение социальной выплаты и списка участников мероприятия в связи с утратой права на получение социальной выплаты.       
    </t>
    </r>
  </si>
  <si>
    <t>На 01.08.2017 участниками мероприятия числится 469  человек. В 2017 году субсидию за счет средств федерального бюджета на приобретение (строительство) жилья планируется  предоставить 11 льготополучателям, из которых 2 льготополучателям выданы гарантийные письма на общую сумму 1 525 428 руб.</t>
  </si>
  <si>
    <t>На 01.01.2017 участником мероприятия числится один военнослужащий, уволенный в запас. По состоянию на 01.08.2017  единовременная денежная выплата по гарантийному письму перечислена на счет Продавца жилого помещения.</t>
  </si>
  <si>
    <r>
      <t xml:space="preserve">Государственная программа "Развитие здравоохранения  на 2016-2020 годы" 
</t>
    </r>
    <r>
      <rPr>
        <sz val="16"/>
        <color theme="1"/>
        <rFont val="Times New Roman"/>
        <family val="1"/>
        <charset val="204"/>
      </rPr>
      <t>(1. Субвенции на организацию осуществления мероприятий по проведению дезинсекции и дератизации.)</t>
    </r>
  </si>
  <si>
    <r>
      <t>Государственная программа «Социальная поддержка жителей Ханты-Мансийского автономного округа – Югры на 2016-2020 годы» 
(</t>
    </r>
    <r>
      <rPr>
        <sz val="16"/>
        <color theme="1"/>
        <rFont val="Times New Roman"/>
        <family val="2"/>
        <charset val="204"/>
      </rPr>
      <t>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полномочий по образованию и организации деятельности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Субвенции на осуществление деятельности по опеке и попечительству;
5. Субвенции на организацию и обеспечение отдыха и оздоровление детей, в том числе в этнической среде;
6. Субвенции на обеспечение дополнительных гарантий прав на жилое помещение детей-сирот и детей, оставшихся без попечения родителей, лицам из числа детей-сирот и детей, оставшихся без попечения родителей, усыновителям, приемным родителям; 
7.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t>
    </r>
  </si>
  <si>
    <r>
      <t>Государственная программа "Развитие культуры и туризма в Ханты-Мансийском автономном округе - Югре на 2016-2020 годы"</t>
    </r>
    <r>
      <rPr>
        <sz val="16"/>
        <rFont val="Times New Roman"/>
        <family val="1"/>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автономного округа;
3. Субсидии на поддержку отрасли культуры;
4. Иные межбюджетные трансферты  на реализацию мероприятий по развитию профессионального искусства; 
5. Иные межбюджетные трансферты на реализацию мероприятий по стимулированию культурного разнообразия.
6. Субсидии на поддержку отрасли культуры (софинансирование субсидии из окружного бюджета);</t>
    </r>
  </si>
  <si>
    <r>
      <t>Государственная программа "Развитие физической культуры и спорта в Ханты-Мансийском автономном округе — Югре на 2016 — 2020 годы"
(</t>
    </r>
    <r>
      <rPr>
        <sz val="16"/>
        <color theme="1"/>
        <rFont val="Times New Roman"/>
        <family val="1"/>
        <charset val="204"/>
      </rPr>
      <t>1</t>
    </r>
    <r>
      <rPr>
        <b/>
        <sz val="16"/>
        <color theme="1"/>
        <rFont val="Times New Roman"/>
        <family val="2"/>
        <charset val="204"/>
      </rPr>
      <t xml:space="preserve">. </t>
    </r>
    <r>
      <rPr>
        <sz val="16"/>
        <color theme="1"/>
        <rFont val="Times New Roman"/>
        <family val="1"/>
        <charset val="204"/>
      </rPr>
      <t>Субсидии на софинансирование расходов муниципальных образований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2. Субсидии на развитие материально-технической базы муниципальных учреждений спорта.
3. Иные межбюджетные трансферты, полученные от Департамента физической культуры и спорта ХМАО-Югры, на реализацию мероприятий по проведению смотров-конкурсов в сфере физической культуры и спорта.)</t>
    </r>
  </si>
  <si>
    <r>
      <t>Государственная программа «Содействие занятости населения в Ханты-Мансийском автономном округе – Югре на 2016-2020 годы» 
(</t>
    </r>
    <r>
      <rPr>
        <sz val="16"/>
        <color theme="1"/>
        <rFont val="Times New Roman"/>
        <family val="1"/>
        <charset val="204"/>
      </rPr>
      <t>1.</t>
    </r>
    <r>
      <rPr>
        <b/>
        <sz val="16"/>
        <color theme="1"/>
        <rFont val="Times New Roman"/>
        <family val="2"/>
        <charset val="204"/>
      </rPr>
      <t xml:space="preserve"> </t>
    </r>
    <r>
      <rPr>
        <sz val="16"/>
        <color theme="1"/>
        <rFont val="Times New Roman"/>
        <family val="1"/>
        <charset val="204"/>
      </rPr>
      <t>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t>
    </r>
  </si>
  <si>
    <r>
      <t>Государственная программа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t>
    </r>
    <r>
      <rPr>
        <sz val="16"/>
        <color theme="1"/>
        <rFont val="Times New Roman"/>
        <family val="1"/>
        <charset val="204"/>
      </rPr>
      <t xml:space="preserve"> 
(1. Субвенции на повышение эффективности использования и развитие ресурсного потенциала рыбохозяйственного комплекса;
 2. субвенции по поддержку животноводства, переработку и реализацию продукции животноводства;
3. субвенции на проведение мероприятий по предупреждению и ликвидации болезней животных, их лечению, защите населения от болезней, общих для человека и животных) </t>
    </r>
  </si>
  <si>
    <r>
      <t xml:space="preserve">Государственная программа «Развитие жилищно-коммунального комплекса и повышение энергетической эффективности в Ханты-Мансийском автономном округе – Югре на 2016-2020 годы» 
</t>
    </r>
    <r>
      <rPr>
        <sz val="16"/>
        <color theme="1"/>
        <rFont val="Times New Roman"/>
        <family val="1"/>
        <charset val="204"/>
      </rPr>
      <t>(1.Субвенции на возмещение недополученных доходов организациям, осуществляющим реализацию  сжиженного газа  населению по социально-ориентированным розничным ценам; 
2. Субсидии на реконструкцию, расширение, модернизацию, строительство и капитальный ремонт объектов коммунального комплекса;
3.Субсидии на поддержку мероприятий муниципальных программ, предусматривающих финансирование инвестиционных проектов в сфере жилищно-коммунального комплекса с привлечением заемных средств, в том числе направленные на энергосбережение и повышение энергетической эффективности;
4.Субсидии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резервного фонда Правительства РФ (софинансирование субсидии из окружного бюджета))</t>
    </r>
  </si>
  <si>
    <r>
      <t xml:space="preserve">Государственная программа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ХМАО — Югре в 2016 — 2020 годах»
</t>
    </r>
    <r>
      <rPr>
        <sz val="16"/>
        <rFont val="Times New Roman"/>
        <family val="1"/>
        <charset val="204"/>
      </rPr>
      <t>(1. Субвенции на осуществление отдельных государственных полномочий по созданию административных комиссий;
2.Субсидии на создание условий для деятельности народных дружин;
3. Субсидии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4. Субсидии на обеспечение функционирования и развития систем видеонаблюдения в сфере общественного порядка;
5. Иные межбюджетные трансферты победителям конкурсов муниципальных образований ХМАО-Югры в сфере организации мероприятий по профилактике незаконного потребления наркотических средств и психотропных веществ, наркомании;
6.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</si>
  <si>
    <r>
      <t xml:space="preserve">Государственная программа «Обеспечение экологической безопасности Ханты-Мансийского автономного округа – Югры на 2016-2020 годы"
</t>
    </r>
    <r>
      <rPr>
        <sz val="16"/>
        <color theme="1"/>
        <rFont val="Times New Roman"/>
        <family val="1"/>
        <charset val="204"/>
      </rPr>
      <t>(Субвенции на осуществление отдельных полномочий Ханты-Мансийского автономного округа - Югры по организации деятельности по обращению с твердыми коммунальными отходами)</t>
    </r>
  </si>
  <si>
    <r>
      <t>Государственная программа «Социально-экономическое развитие, инвестиции и инновации Ханты-Мансийского автономного округа – Югры на 2016-2020 годы» 
(</t>
    </r>
    <r>
      <rPr>
        <sz val="16"/>
        <color theme="1"/>
        <rFont val="Times New Roman"/>
        <family val="1"/>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Субсидия на поддержку малого и среднего предпринимательства;
3.Субсидии на развитие многофункциональных центров предоставления государственных и муниципальных услуг;).</t>
    </r>
  </si>
  <si>
    <r>
      <t xml:space="preserve">Государственная программа "Развитие транспортной системы Ханты-Мансийского автономного округа — Югры на 2016-2020 годы" 
</t>
    </r>
    <r>
      <rPr>
        <sz val="16"/>
        <color theme="1"/>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t>
    </r>
  </si>
  <si>
    <r>
      <t>Государственная программа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t>
    </r>
    <r>
      <rPr>
        <sz val="16"/>
        <color theme="1"/>
        <rFont val="Times New Roman"/>
        <family val="1"/>
        <charset val="204"/>
      </rPr>
      <t xml:space="preserve"> 
(1. Субсидии на поэтапное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2012–2017 годы")</t>
    </r>
  </si>
  <si>
    <r>
      <t xml:space="preserve">Государственная программа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r>
    <r>
      <rPr>
        <sz val="16"/>
        <color theme="1"/>
        <rFont val="Times New Roman"/>
        <family val="1"/>
        <charset val="204"/>
      </rPr>
      <t>(1.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r>
  </si>
  <si>
    <r>
      <t>Государственная программа «Развитие образования в Ханты-Мансийском автономном округе – Югре на 2016-2020 годы»
(</t>
    </r>
    <r>
      <rPr>
        <sz val="16"/>
        <color theme="1"/>
        <rFont val="Times New Roman"/>
        <family val="2"/>
        <charset val="204"/>
      </rPr>
      <t>1.</t>
    </r>
    <r>
      <rPr>
        <b/>
        <sz val="16"/>
        <color theme="1"/>
        <rFont val="Times New Roman"/>
        <family val="2"/>
        <charset val="204"/>
      </rPr>
      <t xml:space="preserve"> </t>
    </r>
    <r>
      <rPr>
        <sz val="16"/>
        <color theme="1"/>
        <rFont val="Times New Roman"/>
        <family val="2"/>
        <charset val="204"/>
      </rPr>
      <t>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Субсидии на дополнительное финансовое обеспечение мероприятий по организации питания обучающихся;
5.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6. Субсидии на строительство и реконструкцию дошкольных образовательных и общеобразовательных организаций;
7. Иные межбюджетные трансферы от Департамента образования и молодежной политики ХМАО-Югры на реализацию проекта, признанного  победителем конкурсного отбора образовательных организаций, имеющих статус региональных инновационных площадок и на организацию и проведение единого государственного экзамена).</t>
    </r>
  </si>
  <si>
    <r>
      <t xml:space="preserve">Государственная программа "Обеспечение доступным и комфортным жильем жителей Ханты-Мансийского автономного округа - Югры в 2016-2020 годах"
</t>
    </r>
    <r>
      <rPr>
        <sz val="16"/>
        <color theme="1"/>
        <rFont val="Times New Roman"/>
        <family val="1"/>
        <charset val="204"/>
      </rPr>
      <t xml:space="preserve">
</t>
    </r>
  </si>
  <si>
    <t>В 4 квартале 2017 года планируется выплата субсидии 69 семьям на приобретение жилья  с целью ликвидации и расселения приспособленных для проживания строений (балочный массив).</t>
  </si>
  <si>
    <r>
      <rPr>
        <u/>
        <sz val="18"/>
        <color theme="1"/>
        <rFont val="Times New Roman"/>
        <family val="1"/>
        <charset val="204"/>
      </rPr>
      <t xml:space="preserve">ДГХ: </t>
    </r>
    <r>
      <rPr>
        <sz val="18"/>
        <color theme="1"/>
        <rFont val="Times New Roman"/>
        <family val="1"/>
        <charset val="204"/>
      </rPr>
      <t xml:space="preserve">Реализация мероприятия по организации питания обучающихся (оплата коммунальных услуг школьных столовых) осуществляется в соответствии с условиями заключённого контракта. </t>
    </r>
    <r>
      <rPr>
        <sz val="18"/>
        <color theme="1"/>
        <rFont val="Times New Roman"/>
        <family val="2"/>
        <charset val="204"/>
      </rPr>
      <t xml:space="preserve">
</t>
    </r>
    <r>
      <rPr>
        <u/>
        <sz val="18"/>
        <color theme="1"/>
        <rFont val="Times New Roman"/>
        <family val="2"/>
        <charset val="204"/>
      </rPr>
      <t>Департамент образования</t>
    </r>
    <r>
      <rPr>
        <sz val="18"/>
        <color theme="1"/>
        <rFont val="Times New Roman"/>
        <family val="2"/>
        <charset val="204"/>
      </rPr>
      <t xml:space="preserve">:
Реализация программы осуществляется в плановом режиме, освоение средств планируется до конца 2017 года
Численность воспитанников, получающих муниципальную услугу «Реализация основных общеобразовательных программ дошкольного образования», на конец года - 24 836 чел.
Численность воспитанников частных организаций, осуществляющих образовательную деятельность по реализации образовательных программ дошкольного образования, на конец года - 970 чел.
Численность учащихся, получающих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 на конец года - 46 504 чел.
Численность учащихся частных общеобразовательных организаций на конец года - 405 чел.
Численность учащихся, получающих муниципальную услугу «Реализация дополнительных общеразвивающих программ», на конец года - 8 176 чел.
Количество образовательных учреждений, организовавших мероприятия по проведению процедур оценки качества образования, - 23 ед.  
</t>
    </r>
    <r>
      <rPr>
        <u/>
        <sz val="18"/>
        <color theme="1"/>
        <rFont val="Times New Roman"/>
        <family val="1"/>
        <charset val="204"/>
      </rPr>
      <t>ДАиГ:</t>
    </r>
    <r>
      <rPr>
        <sz val="18"/>
        <color theme="1"/>
        <rFont val="Times New Roman"/>
        <family val="1"/>
        <charset val="204"/>
      </rPr>
      <t xml:space="preserve"> 
В рамках программы предусмотрены средства на: 
 - выполнение проектно-изыскательских работ по объектам "Средняя общеобразовательная школа в микрорайоне 32 г.Сургута",  "Средняя общеобразовательная школа в микрорайоне 33 г.Сургута".  В связи с  привлечением средств окружного бюджета, а также со стоимостью объекта более 900 млн. руб., проведен 1-й этап ценового аудита. Получено сводное заключение о проведении публичного технологического и ценового аудита крупного инвестиционного проекта от 22.02.2017. Задание на проектирование утверждено 19.05.2017 в Департаменте строительства ХМАО-Югры. Проведена проверка сметной стоимости проектно-изыскательских работ, получено положительное заключение экспертизы.  Планируется размещение закупки на ПИР а августе 2017 года;
 - выкуп объекта дошкольного образования ("Развитие застроенной территории части квартала 23А г.Сургута", "Билдинг сад на 40 мест, ул. Каролинского, 10"). Средства местного бюджета предусмотрены как доля софинансирования к средствам окружного бюджета. Выкуп объекта производится после подачи заявки частным застройщиком по мере готовности объекта.
</t>
    </r>
  </si>
  <si>
    <r>
      <rPr>
        <u/>
        <sz val="18"/>
        <rFont val="Times New Roman"/>
        <family val="1"/>
        <charset val="204"/>
      </rPr>
      <t>АГ:</t>
    </r>
    <r>
      <rPr>
        <sz val="18"/>
        <rFont val="Times New Roman"/>
        <family val="1"/>
        <charset val="204"/>
      </rPr>
      <t xml:space="preserve"> По состоянию на 01.08.2017 произведена выплата заработной платы за январь - июнь и первую половину июля месяца 2017 года,  оплата услуг по содержанию имущества, поставке основных средств и материальных запасов, поставке товара в соответствии с условиями заключаемых договоров,  в рамках переданных полномочий в сфере трудовых отношений государственного управления охраной труда.
</t>
    </r>
    <r>
      <rPr>
        <u/>
        <sz val="18"/>
        <rFont val="Times New Roman"/>
        <family val="1"/>
        <charset val="204"/>
      </rPr>
      <t>ДО:</t>
    </r>
    <r>
      <rPr>
        <sz val="18"/>
        <rFont val="Times New Roman"/>
        <family val="1"/>
        <charset val="204"/>
      </rPr>
      <t xml:space="preserve"> В соответствии с письмом КУ ХМАО-Югры "Сургутский центр занятости населения" в реализации государственной программы принимают участие 7 образовательных учреждений, подведомственных департаменту образования, в части следующих мероприятий:
- содействие в трудоустройстве незанятых инвалидов на оборудованные (оснащенные) для них рабочие места;
- организация проведения стажировки выпускников профессиональных образовательных организаций и образовательных организаций высшего образования до 25 лет;
- организация проведения оплачиваемых общественных работ для незанятых трудовой деятельностью и безработных граждан. 
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</si>
  <si>
    <r>
      <rPr>
        <u/>
        <sz val="18"/>
        <rFont val="Times New Roman"/>
        <family val="2"/>
        <charset val="204"/>
      </rPr>
      <t>АГ:</t>
    </r>
    <r>
      <rPr>
        <sz val="18"/>
        <rFont val="Times New Roman"/>
        <family val="2"/>
        <charset val="204"/>
      </rPr>
      <t xml:space="preserve">  1. По состоянию на 01.08.2017 произведена выплата заработной платы за январь-июнь и первую половину июля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созданию и обеспечению деятельности административных комиссий.  Реализация мероприятий  осуществляется в плановом режиме. Бюджетные ассигнования будут использованы в полном объеме до конца 2017 года. 
      За счет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и услуги СМИ по печати. Закупки, запланированные на 2017 год планируется провести  в соответствии с план-графиком в 3 квартале 2017 года.
       2. Заключено соглашение от 15.02.2017  № АС-3с о предоставлении субсидии в 2017 году на мероприятия по профилактике правонарушений между Департаментом внутренней политики ХМАО-Югры  и Администрацией города. Приобретены удостоверения народных дружинников и вкладыши к удостоверению, заключен контракт на техническое обслуживание и  ремонт АПК "Безопасный город",  заключен договор на услуги почтовой связи, заключены договоры на техническое обслуживание и текущий ремонт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t>
    </r>
    <r>
      <rPr>
        <u/>
        <sz val="18"/>
        <rFont val="Times New Roman"/>
        <family val="1"/>
        <charset val="204"/>
      </rPr>
      <t>ДО:</t>
    </r>
    <r>
      <rPr>
        <sz val="18"/>
        <rFont val="Times New Roman"/>
        <family val="1"/>
        <charset val="204"/>
      </rPr>
      <t xml:space="preserve">  Реализация мероприятий по организации семинаров для педагогических работников, обеспечивающих реализацию курсов и программ по формированию культуры здорового и безопасного образа жизни, профилактике употребления наркотических средств и психотропных веществ осуществляется в плановом режиме. Бюджетные ассигнования будут использованы в полном объеме до конца 2017 года.</t>
    </r>
    <r>
      <rPr>
        <sz val="18"/>
        <color rgb="FFFF0000"/>
        <rFont val="Times New Roman"/>
        <family val="2"/>
        <charset val="204"/>
      </rPr>
      <t xml:space="preserve">
</t>
    </r>
    <r>
      <rPr>
        <u/>
        <sz val="18"/>
        <color theme="1"/>
        <rFont val="Times New Roman"/>
        <family val="2"/>
        <charset val="204"/>
      </rPr>
      <t/>
    </r>
  </si>
  <si>
    <r>
      <rPr>
        <u/>
        <sz val="18"/>
        <rFont val="Times New Roman"/>
        <family val="2"/>
        <charset val="204"/>
      </rPr>
      <t>УБУиО:</t>
    </r>
    <r>
      <rPr>
        <sz val="18"/>
        <rFont val="Times New Roman"/>
        <family val="2"/>
        <charset val="204"/>
      </rPr>
      <t xml:space="preserve"> По состоянию на 01.08.2017 произведена выплата заработной платы за январь - </t>
    </r>
    <r>
      <rPr>
        <sz val="18"/>
        <color theme="1"/>
        <rFont val="Times New Roman"/>
        <family val="1"/>
        <charset val="204"/>
      </rPr>
      <t>июнь и первую половину июля ме</t>
    </r>
    <r>
      <rPr>
        <sz val="18"/>
        <rFont val="Times New Roman"/>
        <family val="2"/>
        <charset val="204"/>
      </rPr>
      <t xml:space="preserve">сяца 2017 года, оплата услуг по содержанию имущества и поставке материальных запасов  по факту оказания услуг, поставке товара в соответствии с условиями заключаемых договоров, муниципальных контрактов  в рамках переданных государственных полномочий по государственной регистрации актов гражданского состояния.                            
</t>
    </r>
    <r>
      <rPr>
        <u/>
        <sz val="18"/>
        <rFont val="Times New Roman"/>
        <family val="1"/>
        <charset val="204"/>
      </rPr>
      <t xml:space="preserve">ДГХ: </t>
    </r>
    <r>
      <rPr>
        <sz val="18"/>
        <rFont val="Times New Roman"/>
        <family val="2"/>
        <charset val="204"/>
      </rPr>
      <t>Реализация мероприятия в рамках программы по содержанию объектов социальной сферы (ЗАГС) осуществляется в соответствии с условиями заключённых договоров (оплата кредиторской задолженности 2016 года за коммунальные услуги, оплата расходов на содержание 1 объекта социальной сферы).</t>
    </r>
  </si>
  <si>
    <r>
      <rPr>
        <u/>
        <sz val="18"/>
        <rFont val="Times New Roman"/>
        <family val="2"/>
        <charset val="204"/>
      </rPr>
      <t>ДАиГ</t>
    </r>
    <r>
      <rPr>
        <sz val="18"/>
        <rFont val="Times New Roman"/>
        <family val="2"/>
        <charset val="204"/>
      </rPr>
      <t xml:space="preserve">
В рамках данной программы ведется строительство объекта "Спортивный комплекс с плавательным бассейном на 50м г.Сургут". Заключен муниципальный контракт № 37/2016 от 14.06.2016 на выполнение работ по завершению строительства объекта. Сумма по контракту 415 049,69 тыс.руб. Срок выполнения работ согласно условиям контракта по 09.12.2016.  
Срок ввода объекта в эксплуатацию не соблюден по причине отставания от графика производства работ в связи с нарушением Подрядной организацией обязательств по контракту в части срока поставки технологического монтируемого оборудования и материалов, необходимых для строительства объекта.  На основании мирового соглашения от 17.03.2017  № А75-3075/2017, утвержденного Арбитражным судом Ханты-Мансийского автономного округа-Югры  заключено дополнительное соглашение № 3 от 14.04.2017  с целью завершения строительства объекта. В рамках данного дополнительного соглашения, срок окончания выполнения работ устанавливается – 31.08.2017.  
Готовность объекта - 83,6%.
В июле приняты работы на сумму 32 168,83 тыс. руб., оплачены средства местного бюджета в размере 1 608,44 тыс. руб., средства окружного бюджета в размере 30 560,39 тыс. руб. будут оплачены в следующем отчетном периоде. Отставание от плана-графика работ объясняется низким темпом работ, выполняемых подрядчиком.                                                                                                                                                                       
</t>
    </r>
    <r>
      <rPr>
        <u/>
        <sz val="18"/>
        <rFont val="Times New Roman"/>
        <family val="2"/>
        <charset val="204"/>
      </rPr>
      <t xml:space="preserve">УБУиО (ДК): </t>
    </r>
    <r>
      <rPr>
        <sz val="18"/>
        <rFont val="Times New Roman"/>
        <family val="2"/>
        <charset val="204"/>
      </rPr>
      <t xml:space="preserve">
Приобретен спортивный инвентарь и оборудование для МАУ "Ледовый дворец"  на сумму 202,11 тыс.руб., СДЮСШОР "Ермак" на сумму 373,89 тыс. руб. МАУДО СДЮСШОР "Олимп" - проведены учебно-тренировочные мероприятия по подготовке к Первенству России по бильярдному спорту в г. Москве, по подготовке к Чемпионату России по дзюдо в  г.Кучугуры Краснодарский край и г. Приморск, Болгария, первенство по тхэквондо среди кадетов 2003-2005гг.р. в  г.Казань, г. Волжский, г. Белгород, первенство России среди юниоров 2000-2002 гг.р., г.Албена, Болгария.)
Реализация программы  осуществляется в плановом режиме.  Бюджетные ассигнования будут использованы в полном объеме до конца 2017 года.</t>
    </r>
  </si>
  <si>
    <r>
      <rPr>
        <u/>
        <sz val="18"/>
        <color theme="1"/>
        <rFont val="Times New Roman"/>
        <family val="2"/>
        <charset val="204"/>
      </rPr>
      <t xml:space="preserve">АГ: </t>
    </r>
    <r>
      <rPr>
        <sz val="18"/>
        <color theme="1"/>
        <rFont val="Times New Roman"/>
        <family val="2"/>
        <charset val="204"/>
      </rPr>
      <t xml:space="preserve">Реализация мероприятия «Материально-техническое обеспечение деятельности по осуществлению отдельных государственных полномочий в области архивного дела» осуществляется в плановом режиме. Бюджетные ассигнования будут использованы в полном объеме до конца 2017 года. 
По состоянию на 01.08.2017 произведена выплата заработной платы за январь-июнь и первую половину июля месяца 2017 года, оплата услуг по содержанию имущества и поставке материальных запасов, поставке товара  по факту оказания услуг в соответствии с условиями заключаемых договоров, муниципальных контрактов  в рамках переданных государственных полномочий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u/>
        <sz val="18"/>
        <rFont val="Times New Roman"/>
        <family val="2"/>
        <charset val="204"/>
      </rPr>
      <t>УБУиО (ДК):</t>
    </r>
    <r>
      <rPr>
        <sz val="18"/>
        <rFont val="Times New Roman"/>
        <family val="2"/>
        <charset val="204"/>
      </rPr>
      <t xml:space="preserve"> Реализация мероприятий  осуществляется в плановом режиме. Бюджетные ассигнования будут использованы в полном объеме до конца 2017 года. 
В соответствии с комплексным планом проведен молодежный фестиваль искусств "Зеленый шум", в августе планируется провести фестиваль искусств "60 параллель". 
</t>
    </r>
    <r>
      <rPr>
        <u/>
        <sz val="20"/>
        <rFont val="Times New Roman"/>
        <family val="1"/>
        <charset val="204"/>
      </rPr>
      <t/>
    </r>
  </si>
  <si>
    <r>
      <rPr>
        <u/>
        <sz val="18"/>
        <rFont val="Times New Roman"/>
        <family val="2"/>
        <charset val="204"/>
      </rPr>
      <t>УБУиО</t>
    </r>
    <r>
      <rPr>
        <sz val="18"/>
        <rFont val="Times New Roman"/>
        <family val="2"/>
        <charset val="204"/>
      </rPr>
      <t xml:space="preserve">: по состоянию на 01.08.2017 произведена выплата заработной платы за январь - июнь и первую половину </t>
    </r>
    <r>
      <rPr>
        <sz val="18"/>
        <rFont val="Times New Roman"/>
        <family val="1"/>
        <charset val="204"/>
      </rPr>
      <t>июля</t>
    </r>
    <r>
      <rPr>
        <sz val="18"/>
        <rFont val="Times New Roman"/>
        <family val="2"/>
        <charset val="204"/>
      </rPr>
      <t xml:space="preserve"> месяца 2017 года, оплата услуг по содержанию имущества, поставке основных средств и материальных запасов,  поставке товара производится по факту оказания услуг  в соответствии с условиями заключенных договоров, муниципальных контрактов  в рамках переданных государственных полномочий по образованию и организации деятельности комиссий по делам несовершеннолетних и защите их прав и на осуществление деятельности по опеке и попечительству.
      Расходы на осуществление ежемесячных выплат</t>
    </r>
    <r>
      <rPr>
        <sz val="18"/>
        <rFont val="Times New Roman"/>
        <family val="1"/>
        <charset val="204"/>
      </rPr>
      <t xml:space="preserve"> на содержание детей-сирот и детей, оставшихся без попечения родителей, лиц из числа детей сирот и детей, оставшихся без попечения родителей,</t>
    </r>
    <r>
      <rPr>
        <sz val="18"/>
        <rFont val="Times New Roman"/>
        <family val="2"/>
        <charset val="204"/>
      </rPr>
      <t xml:space="preserve"> вознаграждения приемным родителям производятся планомерно в течение всего финансового года.
      </t>
    </r>
    <r>
      <rPr>
        <sz val="18"/>
        <rFont val="Times New Roman"/>
        <family val="1"/>
        <charset val="204"/>
      </rPr>
      <t>Предоставление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производятся по мере поступления заявлений.   
      Субсидии на оплату стоимости питания детей школьного возраста в оздоровительных лагерях с дневным пребыванием детей запланированы на 1076 человек, фактически за отчетный период численность составила 926 человек. Денежные средства планируется освоить в 3-4 кварталах 2017 года, договор с единственным поставщиком СГМУП "Комбинат школьного питания".  Реализация программы осуществляется в плановом режиме.</t>
    </r>
    <r>
      <rPr>
        <sz val="18"/>
        <rFont val="Times New Roman"/>
        <family val="2"/>
        <charset val="204"/>
      </rPr>
      <t xml:space="preserve">
</t>
    </r>
    <r>
      <rPr>
        <u/>
        <sz val="18"/>
        <rFont val="Times New Roman"/>
        <family val="2"/>
        <charset val="204"/>
      </rPr>
      <t>ДГХ:</t>
    </r>
    <r>
      <rPr>
        <sz val="18"/>
        <rFont val="Times New Roman"/>
        <family val="2"/>
        <charset val="204"/>
      </rPr>
      <t xml:space="preserve"> На 2017 год запланирован ремонт 7 квартир. Выполнены работы по проверке смет на сумму 14,0 тыс.руб.: на ремонт жилого помещения, расположенного по адресу ул.Пушкина, дом 8, кв.72; на ремонт жилого помещения, расположенного по адресу пр.Пролетарский, дом26, кв.4. 
Заявка нзакупку размещена 20.07.2017, заключение договора - август, исполнение  - ноябрь 2017.До настоящего времени заявок о необходимости проведения ремонта в остальных квартирах от управления по опеке и попечительству не поступало. 
</t>
    </r>
    <r>
      <rPr>
        <u/>
        <sz val="18"/>
        <rFont val="Times New Roman"/>
        <family val="2"/>
        <charset val="204"/>
      </rPr>
      <t xml:space="preserve">ДАиГ: </t>
    </r>
    <r>
      <rPr>
        <sz val="18"/>
        <rFont val="Times New Roman"/>
        <family val="2"/>
        <charset val="204"/>
      </rPr>
      <t xml:space="preserve"> Заключены муниципальные контракты на приобретение 22 квартир (43,2 кв.м) общей стоимостью 50 018,60 тыс.руб., 1 квартиры (38 кв.м.) - 1 999,90 тыс.руб., 1 квартиры (38,7 кв.м) - 2 036,74 тыс.руб. В результате проведенных торгов образовалась экономия в сумме 763,12 тыс.руб.   Выписки из ЕГРН получены, оплата произведена в июле 2017 года.                                                                                                                                                 В связи с признанием несостоявшимися аукционов на приобретение 9 квартир ((33м2) - 15630,81 тыс.руб.) за счет дополнительно выделенных средств субвенции, повторно размещена закупка в июле 2017 года, дата проведения  торгов 07.08.2017 (с учетом средств местного бюджета выделенных на заседании ДГ в июне 2017 года в размере 4 926,07 тыс.руб.)                                                                                                                                                  
</t>
    </r>
    <r>
      <rPr>
        <u/>
        <sz val="18"/>
        <rFont val="Times New Roman"/>
        <family val="2"/>
        <charset val="204"/>
      </rPr>
      <t>ДО:</t>
    </r>
    <r>
      <rPr>
        <sz val="18"/>
        <rFont val="Times New Roman"/>
        <family val="2"/>
        <charset val="204"/>
      </rPr>
      <t xml:space="preserve">Реализация программы осуществляется в плановом режиме, освоение средств планируется до конца 2017 года:
Численность детей, получающих муниципальную услугу «Организация отдыха детей и молодежи» в оздоровительных лагерях с дневным пребыванием детей - 10 450 чел.
Численность детей, посещающих лагерь с дневным пребыванием детей на базе некоммерческих организаций, юридических лиц, не являющихся муниципальными учреждениями, - 475 чел.
Количество приобретенных для детей в возрасте от 6 до 17 лет путёвок в организации, обеспечивающие отдых и оздоровление детей - 2 086 шт.
Доля детей-сирот и детей, оставшихся без попечения родителей  в возрасте от 6 до 17 лет (включительно), прошедших оздоровление в организациях отдыха детей и их оздоровления, от общей численности детей, нуждающихся  в оздоровлении, - 37,4 % .
 </t>
    </r>
  </si>
  <si>
    <t>Извещение о проведении конкурса с ограниченным участием на выполнение работ по строительству объекта опубликовано - 28.04.2017. Вскрытие конвертов планировалось  19.05.2017, рассмотрение и оценка заявок на участие в конкурсе - 31.05.2017.
Однако, в Ханты-Мансийское УФАС России поступила жалоба ООО «РЕГИОН-СТРОЙ» от 15.05.2017 №784-ж вследствие чего, процедура проведения  конкурса с ограниченным участием приостановлена, в части заключения контракта до рассмотрения жалобы по существу. Рассмотрение жалобы состоялось 22.05.2017. 
По результатам рассмотрения жалобы, на основании предписания УФАС от 22.05.2017  № 03/КА-3307, закупка отменена. Аукционная документация для повтороного размещения закупки сформирована и направлена на согласование. Срок размещения извещения ориентировочно 07.08.2017. Ориентировочный срок заключения контракта  на выполнение работ по строительству объекта - сентябрь 2017 года.
Окончание выполнения работ, согласно графику производства работ по строительству объекта - 30.06.2019.
Ориентировочный срок ввода - июль 2019 года.</t>
  </si>
  <si>
    <r>
      <t xml:space="preserve">По состоянию на 01.08.2017 на учете состоят 6 человек из числа ветеранов Великой Отечественной войны и лиц приравненных категорий, нуждающихся в улучшении жилищных условий. 
Средства предусмотрены:
 -  на выплату 1 субсидии на приобретение жилого помещения для участника программы. Оплата будет произведена по мере подготовки управлением учета и распределения жилья Постановления о предоставлении субсидий на приобретение жилого помещения в собственность;
 - на приобретение 3 жилых помещений.  Заключены муниципальные контракты по приобретению жилых помещений для участников программы: 3кв. (по 43,2 м2) - 5491,54 тыс.руб. Акты приема-передачи подписаны 25.05.2017. Выписки из ЕГРН получены, оплата произведена.
.           
</t>
    </r>
    <r>
      <rPr>
        <sz val="18"/>
        <color rgb="FFFF0000"/>
        <rFont val="Times New Roman"/>
        <family val="1"/>
        <charset val="204"/>
      </rPr>
      <t/>
    </r>
  </si>
  <si>
    <r>
      <rPr>
        <u/>
        <sz val="18"/>
        <color theme="1"/>
        <rFont val="Times New Roman"/>
        <family val="2"/>
        <charset val="204"/>
      </rPr>
      <t>ДГХ:</t>
    </r>
    <r>
      <rPr>
        <sz val="18"/>
        <color theme="1"/>
        <rFont val="Times New Roman"/>
        <family val="2"/>
        <charset val="204"/>
      </rPr>
      <t xml:space="preserve">  в 2017 году планируется произвести:
- ремонт сетей водоснабжения, протяженностью 0,4 км (объект "Закольцовка водопровода" Участок от ул. Магистральная до точки "А" напротив ж/дома по ул. Григория Кукуевицкого,12). Заключено соглашение от 30.06.2017 № 25-17 о предоставлении субсидии из бюджета ХМАО-Югры МО на проведение капитального ремонта (с заменой) газопроводов, систем теплоснабжения, водоснабжения и водоотведения для подготовки к осенне-зимнему периоду 2017-2018 годов, в том числе с применением композитных материалов, энергосберегающего и энергоэффективного технологического оборудования на сумму 8 633,895 тыс.руб.;
</t>
    </r>
    <r>
      <rPr>
        <sz val="18"/>
        <rFont val="Times New Roman"/>
        <family val="1"/>
        <charset val="204"/>
      </rPr>
      <t xml:space="preserve">- благоустройство 12 дворовых территорий (приоритетный проект "Формирование комфортной городской среды"). Заключены соглашения с управляющими организациями  - ООО "УК ДЕЗ ВЖР", ООО "УК ДЕЗ ЦЖР", ООО "УК Сервис-3" на общую сумму 89 956,56 тыс.руб.  Выплачен аванс в сумме 20 996,24 тыс.руб.;
- ремонт фасада МБДОУ № 76 "Капелька", ремонт сетей ТВС МБОУ СОШ № 20, МБОУ СОШ №44, МБОУ СОШ №12, замена светильников на светильники с энергосберегающими лампами в 5 зданиях,  установка (замена) индивидуальных приборов учета  в муниципальных помещениях в количестве 84 шт.                                                                                                       
</t>
    </r>
    <r>
      <rPr>
        <sz val="18"/>
        <color theme="1"/>
        <rFont val="Times New Roman"/>
        <family val="2"/>
        <charset val="204"/>
      </rPr>
      <t xml:space="preserve">- предоставление  субсидии:
1).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Поступила заявка от СГМУП "Горводоканал". Заключено соглашение на сумму 3 934,78 тыс.руб.;
2).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Предоставление субсидии носит заявительный характер. Поступила заявка от АО "Сжиженный газ Север". Оплачена кредиторская задолженность 2016 АО "Сжиженный газ Север" на сумму 151,29 тыс.руб.;
3). на возмещение части затрат на уплату процентов по привлекаемым заемным средствам на оплату задолженности за энергоресурсы.   
Выполнены работы по установке ИПУ электроэнергии (4 шт.) в муниципальных квартирах на сумму 15,27 тыс. руб., оказаны услуги по составлению локальных сметных расчетов на сумму 41,36 тыс.руб., оплачены работы по ремонту  МБДОУ №76 "Капелька" на сумму 2 990,08  тыс.руб.
 За счет средств предприятий (привлеченные источники)  планируется выполнить мероприятия по энергосбережению (ремонт магистральных тепловых сетей в двухтрубном исчислении протяженностью 280 п.м., реконструкцию уличных водопроводных сетей с применением современных материалов протяженностью 1,18 км.
</t>
    </r>
    <r>
      <rPr>
        <u/>
        <sz val="18"/>
        <color theme="1"/>
        <rFont val="Times New Roman"/>
        <family val="2"/>
        <charset val="204"/>
      </rPr>
      <t>КУИ:</t>
    </r>
    <r>
      <rPr>
        <sz val="18"/>
        <color theme="1"/>
        <rFont val="Times New Roman"/>
        <family val="2"/>
        <charset val="204"/>
      </rPr>
      <t xml:space="preserve"> выполнены работы по  установке (замене) индивидуальных приборов учета  в муниципальных нежилых помещениях в количестве 6 шт. на сумму 26,73 тыс.рублей.
</t>
    </r>
    <r>
      <rPr>
        <u/>
        <sz val="18"/>
        <color theme="1"/>
        <rFont val="Times New Roman"/>
        <family val="1"/>
        <charset val="204"/>
      </rPr>
      <t>ХЭУ:</t>
    </r>
    <r>
      <rPr>
        <sz val="18"/>
        <color theme="1"/>
        <rFont val="Times New Roman"/>
        <family val="2"/>
        <charset val="204"/>
      </rPr>
      <t xml:space="preserve"> предусмотрена замена оконных блоков по адресу ул. Энгельса, 8.                  
</t>
    </r>
    <r>
      <rPr>
        <u/>
        <sz val="18"/>
        <color theme="1"/>
        <rFont val="Times New Roman"/>
        <family val="1"/>
        <charset val="204"/>
      </rPr>
      <t>ДАиГ</t>
    </r>
    <r>
      <rPr>
        <sz val="18"/>
        <color theme="1"/>
        <rFont val="Times New Roman"/>
        <family val="2"/>
        <charset val="204"/>
      </rPr>
      <t xml:space="preserve">: предусмотрено </t>
    </r>
    <r>
      <rPr>
        <sz val="18"/>
        <rFont val="Times New Roman"/>
        <family val="1"/>
        <charset val="204"/>
      </rPr>
      <t xml:space="preserve">обустройство пешеходного моста в парке в районе ручья Кедровый лог.Заключен муниципальный контракт на строительство от 17.07.2017 №04/2017.   Срок завершения работ октябрь 2017 года.                                                                                                                        
</t>
    </r>
    <r>
      <rPr>
        <u/>
        <sz val="18"/>
        <rFont val="Times New Roman"/>
        <family val="1"/>
        <charset val="204"/>
      </rPr>
      <t>УППЭК:</t>
    </r>
    <r>
      <rPr>
        <sz val="18"/>
        <rFont val="Times New Roman"/>
        <family val="1"/>
        <charset val="204"/>
      </rPr>
      <t xml:space="preserve"> в 2017 году планируется:                                                                                                                  - обустройство сквера "Старожилов" пешеходный мост" (документация размещена на  ЕИС (Единная информационная система) и на электронной площадке АО (ЕЭТП), ведется прием заявок до 14 августа);                                                                                            - устройство детской игровой площадки в "Парке "За Саймой";                                                                       - изготовление и поставка автономного модульного туалета в "Парке "За Саймой".                                                        Денежные средства будут освоены в течение года.                  </t>
    </r>
  </si>
  <si>
    <r>
      <rPr>
        <u/>
        <sz val="18"/>
        <color theme="1"/>
        <rFont val="Times New Roman"/>
        <family val="1"/>
        <charset val="204"/>
      </rPr>
      <t>АГ:</t>
    </r>
    <r>
      <rPr>
        <sz val="18"/>
        <color theme="1"/>
        <rFont val="Times New Roman"/>
        <family val="1"/>
        <charset val="204"/>
      </rPr>
      <t xml:space="preserve">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производятся расходы на выплату заработной платы и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Реализация программы  осуществляется в плановом режиме.  Бюджетные ассигнования будут использованы в полном объеме до конца 2017 года.</t>
    </r>
    <r>
      <rPr>
        <sz val="18"/>
        <rFont val="Times New Roman"/>
        <family val="2"/>
        <charset val="204"/>
      </rPr>
      <t xml:space="preserve">
       Заключено Соглашение о предоставлении из бюджета ХМАО-Югры субсидии на развитие многофункциональных центров предоставления государственных и муниципальных услуг от 13.02.2017 № 7. В соответствии с планом-графиком размещены закупки на приобретение оборудования и программного обеспечениия. Публикация извещений о размещении электронных аукционов на текущий ремонт помещения планируется в августе 2017 года. 
Заключен договор №25 от 27.03.2017 «О предоставлении субсидии из бюджета Ханты-Мансийского автономного округа – Югры на реализацию муниципальной программы развития малого и среднего предпринимательства». По итогам 2017 года ожидается 100% исполнение муниципальной программы.
Финансовая поддержка в форме субсидий оказана 28 субъектам предпринимательства. Еженедельно ведется работа по информированию субъектов малого и среднего предпринимательства о формах поддержки (консультации). 
   </t>
    </r>
    <r>
      <rPr>
        <u/>
        <sz val="18"/>
        <rFont val="Times New Roman"/>
        <family val="1"/>
        <charset val="204"/>
      </rPr>
      <t>ДГХ:</t>
    </r>
    <r>
      <rPr>
        <sz val="18"/>
        <rFont val="Times New Roman"/>
        <family val="2"/>
        <charset val="204"/>
      </rPr>
      <t xml:space="preserve"> В 2017 году запланировано выполнить ремонт помещения МКУ "Многофункциональный центр предоставления государственных и муниципальных услуг города Сургута",  расположенного по адресу 30 лет Победы, 34а. Расходы запланированы на 3 квартал 2017.
</t>
    </r>
    <r>
      <rPr>
        <u/>
        <sz val="18"/>
        <rFont val="Times New Roman"/>
        <family val="1"/>
        <charset val="204"/>
      </rPr>
      <t/>
    </r>
  </si>
  <si>
    <r>
      <rPr>
        <u/>
        <sz val="18"/>
        <rFont val="Times New Roman"/>
        <family val="1"/>
        <charset val="204"/>
      </rPr>
      <t>ДГХ</t>
    </r>
    <r>
      <rPr>
        <sz val="18"/>
        <rFont val="Times New Roman"/>
        <family val="2"/>
        <charset val="204"/>
      </rPr>
      <t>:  Заключено соглашение с   Департаментом дорожного хозяйства и транспорта ХМАО - Югры  от 29.03.2017 № 13 о предоставлении в 2017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Планируется выполнить ремонт дорог общей площадью 196,172 тыс.кв.м. 
По итогам размещения муниципального заказа на ремонт автомобильных дорог состоялся аукцион. Заключены договоры на сумму 459 398,96 тыс.рублей.</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</si>
</sst>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0.0"/>
    <numFmt numFmtId="165" formatCode="&quot;$&quot;#,##0_);\(&quot;$&quot;#,##0\)"/>
    <numFmt numFmtId="166" formatCode="&quot;р.&quot;#,##0_);\(&quot;р.&quot;#,##0\)"/>
    <numFmt numFmtId="167" formatCode="0.0%"/>
  </numFmts>
  <fonts count="64"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sz val="18"/>
      <color theme="1"/>
      <name val="Times New Roman"/>
      <family val="2"/>
      <charset val="204"/>
    </font>
    <font>
      <sz val="24"/>
      <color theme="1"/>
      <name val="Times New Roman"/>
      <family val="2"/>
      <charset val="204"/>
    </font>
    <font>
      <sz val="20"/>
      <color theme="1"/>
      <name val="Times New Roman"/>
      <family val="2"/>
      <charset val="204"/>
    </font>
    <font>
      <i/>
      <sz val="20"/>
      <color theme="1"/>
      <name val="Times New Roman"/>
      <family val="2"/>
      <charset val="204"/>
    </font>
    <font>
      <b/>
      <sz val="20"/>
      <color theme="1"/>
      <name val="Times New Roman"/>
      <family val="2"/>
      <charset val="204"/>
    </font>
    <font>
      <b/>
      <i/>
      <sz val="20"/>
      <color theme="1"/>
      <name val="Times New Roman"/>
      <family val="2"/>
      <charset val="204"/>
    </font>
    <font>
      <sz val="20"/>
      <color theme="9" tint="0.79998168889431442"/>
      <name val="Times New Roman"/>
      <family val="2"/>
      <charset val="204"/>
    </font>
    <font>
      <b/>
      <sz val="20"/>
      <color theme="0"/>
      <name val="Times New Roman"/>
      <family val="2"/>
      <charset val="204"/>
    </font>
    <font>
      <b/>
      <sz val="20"/>
      <color theme="9" tint="0.79998168889431442"/>
      <name val="Times New Roman"/>
      <family val="2"/>
      <charset val="204"/>
    </font>
    <font>
      <b/>
      <sz val="20"/>
      <name val="Times New Roman"/>
      <family val="2"/>
      <charset val="204"/>
    </font>
    <font>
      <sz val="20"/>
      <name val="Times New Roman"/>
      <family val="2"/>
      <charset val="204"/>
    </font>
    <font>
      <sz val="20"/>
      <color theme="1"/>
      <name val="Times New Roman"/>
      <family val="1"/>
      <charset val="204"/>
    </font>
    <font>
      <b/>
      <sz val="20"/>
      <color theme="1"/>
      <name val="Times New Roman"/>
      <family val="1"/>
      <charset val="204"/>
    </font>
    <font>
      <i/>
      <sz val="18"/>
      <color theme="1"/>
      <name val="Times New Roman"/>
      <family val="2"/>
      <charset val="204"/>
    </font>
    <font>
      <b/>
      <i/>
      <sz val="18"/>
      <color theme="1"/>
      <name val="Times New Roman"/>
      <family val="2"/>
      <charset val="204"/>
    </font>
    <font>
      <b/>
      <sz val="9"/>
      <color indexed="81"/>
      <name val="Tahoma"/>
      <family val="2"/>
      <charset val="204"/>
    </font>
    <font>
      <sz val="9"/>
      <color indexed="81"/>
      <name val="Tahoma"/>
      <family val="2"/>
      <charset val="204"/>
    </font>
    <font>
      <sz val="18"/>
      <color rgb="FF00B050"/>
      <name val="Times New Roman"/>
      <family val="2"/>
      <charset val="204"/>
    </font>
    <font>
      <u/>
      <sz val="20"/>
      <color theme="1"/>
      <name val="Times New Roman"/>
      <family val="1"/>
      <charset val="204"/>
    </font>
    <font>
      <b/>
      <sz val="18"/>
      <name val="Times New Roman"/>
      <family val="2"/>
      <charset val="204"/>
    </font>
    <font>
      <sz val="18"/>
      <name val="Times New Roman"/>
      <family val="2"/>
      <charset val="204"/>
    </font>
    <font>
      <i/>
      <sz val="18"/>
      <name val="Times New Roman"/>
      <family val="2"/>
      <charset val="204"/>
    </font>
    <font>
      <sz val="20"/>
      <name val="Times New Roman"/>
      <family val="1"/>
      <charset val="204"/>
    </font>
    <font>
      <u/>
      <sz val="20"/>
      <name val="Times New Roman"/>
      <family val="1"/>
      <charset val="204"/>
    </font>
    <font>
      <u/>
      <sz val="18"/>
      <color theme="1"/>
      <name val="Times New Roman"/>
      <family val="2"/>
      <charset val="204"/>
    </font>
    <font>
      <i/>
      <sz val="20"/>
      <name val="Times New Roman"/>
      <family val="2"/>
      <charset val="204"/>
    </font>
    <font>
      <b/>
      <i/>
      <sz val="20"/>
      <name val="Times New Roman"/>
      <family val="2"/>
      <charset val="204"/>
    </font>
    <font>
      <i/>
      <sz val="20"/>
      <color rgb="FF00B050"/>
      <name val="Times New Roman"/>
      <family val="2"/>
      <charset val="204"/>
    </font>
    <font>
      <sz val="20"/>
      <color theme="0"/>
      <name val="Times New Roman"/>
      <family val="1"/>
      <charset val="204"/>
    </font>
    <font>
      <sz val="20"/>
      <color theme="0"/>
      <name val="Times New Roman"/>
      <family val="2"/>
      <charset val="204"/>
    </font>
    <font>
      <b/>
      <sz val="20"/>
      <color rgb="FFFF0000"/>
      <name val="Times New Roman"/>
      <family val="2"/>
      <charset val="204"/>
    </font>
    <font>
      <sz val="20"/>
      <color rgb="FFFF0000"/>
      <name val="Times New Roman"/>
      <family val="2"/>
      <charset val="204"/>
    </font>
    <font>
      <b/>
      <sz val="18"/>
      <color theme="1"/>
      <name val="Times New Roman"/>
      <family val="2"/>
      <charset val="204"/>
    </font>
    <font>
      <u/>
      <sz val="18"/>
      <name val="Times New Roman"/>
      <family val="2"/>
      <charset val="204"/>
    </font>
    <font>
      <sz val="18"/>
      <color rgb="FFFF0000"/>
      <name val="Times New Roman"/>
      <family val="2"/>
      <charset val="204"/>
    </font>
    <font>
      <u/>
      <sz val="18"/>
      <name val="Times New Roman"/>
      <family val="1"/>
      <charset val="204"/>
    </font>
    <font>
      <b/>
      <sz val="20"/>
      <color theme="0"/>
      <name val="Times New Roman"/>
      <family val="1"/>
      <charset val="204"/>
    </font>
    <font>
      <sz val="18"/>
      <name val="Times New Roman"/>
      <family val="1"/>
      <charset val="204"/>
    </font>
    <font>
      <u/>
      <sz val="18"/>
      <color theme="1"/>
      <name val="Times New Roman"/>
      <family val="1"/>
      <charset val="204"/>
    </font>
    <font>
      <sz val="18"/>
      <color theme="1"/>
      <name val="Times New Roman"/>
      <family val="1"/>
      <charset val="204"/>
    </font>
    <font>
      <b/>
      <sz val="20"/>
      <name val="Times New Roman"/>
      <family val="1"/>
      <charset val="204"/>
    </font>
    <font>
      <sz val="18"/>
      <color rgb="FFFF0000"/>
      <name val="Times New Roman"/>
      <family val="1"/>
      <charset val="204"/>
    </font>
    <font>
      <i/>
      <sz val="20"/>
      <color theme="0"/>
      <name val="Times New Roman"/>
      <family val="2"/>
      <charset val="204"/>
    </font>
    <font>
      <sz val="16"/>
      <color theme="1"/>
      <name val="Times New Roman"/>
      <family val="2"/>
      <charset val="204"/>
    </font>
    <font>
      <i/>
      <sz val="16"/>
      <color theme="1"/>
      <name val="Times New Roman"/>
      <family val="2"/>
      <charset val="204"/>
    </font>
    <font>
      <b/>
      <sz val="16"/>
      <color theme="1"/>
      <name val="Times New Roman"/>
      <family val="2"/>
      <charset val="204"/>
    </font>
    <font>
      <sz val="16"/>
      <color theme="1"/>
      <name val="Times New Roman"/>
      <family val="1"/>
      <charset val="204"/>
    </font>
    <font>
      <sz val="16"/>
      <name val="Times New Roman"/>
      <family val="2"/>
      <charset val="204"/>
    </font>
    <font>
      <b/>
      <sz val="16"/>
      <name val="Times New Roman"/>
      <family val="2"/>
      <charset val="204"/>
    </font>
    <font>
      <sz val="16"/>
      <name val="Times New Roman"/>
      <family val="1"/>
      <charset val="204"/>
    </font>
    <font>
      <b/>
      <i/>
      <sz val="16"/>
      <name val="Times New Roman"/>
      <family val="2"/>
      <charset val="204"/>
    </font>
    <font>
      <i/>
      <sz val="16"/>
      <name val="Times New Roman"/>
      <family val="2"/>
      <charset val="204"/>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72">
    <xf numFmtId="0" fontId="0" fillId="0" borderId="0" xfId="0"/>
    <xf numFmtId="0" fontId="14" fillId="0" borderId="0" xfId="0" applyFont="1" applyFill="1" applyBorder="1" applyAlignment="1">
      <alignment horizontal="center" wrapText="1"/>
    </xf>
    <xf numFmtId="0" fontId="14" fillId="0" borderId="0" xfId="0" applyFont="1" applyFill="1" applyBorder="1" applyAlignment="1">
      <alignment wrapText="1"/>
    </xf>
    <xf numFmtId="4" fontId="14" fillId="0" borderId="0" xfId="0" applyNumberFormat="1" applyFont="1" applyFill="1" applyBorder="1" applyAlignment="1">
      <alignment wrapText="1"/>
    </xf>
    <xf numFmtId="2" fontId="14" fillId="0" borderId="0" xfId="0" applyNumberFormat="1" applyFont="1" applyFill="1" applyBorder="1" applyAlignment="1">
      <alignment wrapText="1"/>
    </xf>
    <xf numFmtId="9" fontId="14" fillId="0" borderId="0" xfId="0" applyNumberFormat="1" applyFont="1" applyFill="1" applyBorder="1" applyAlignment="1">
      <alignment wrapText="1"/>
    </xf>
    <xf numFmtId="0" fontId="14" fillId="0" borderId="0" xfId="0" applyFont="1" applyFill="1" applyAlignment="1">
      <alignment wrapText="1"/>
    </xf>
    <xf numFmtId="0" fontId="14" fillId="0" borderId="0" xfId="0"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center" vertical="center" wrapText="1"/>
      <protection locked="0"/>
    </xf>
    <xf numFmtId="9" fontId="14" fillId="0" borderId="0" xfId="0" applyNumberFormat="1" applyFont="1" applyFill="1" applyBorder="1" applyAlignment="1" applyProtection="1">
      <alignment horizontal="right" vertical="center" wrapText="1"/>
      <protection locked="0"/>
    </xf>
    <xf numFmtId="0" fontId="15" fillId="0" borderId="1" xfId="0" applyFont="1" applyFill="1" applyBorder="1" applyAlignment="1" applyProtection="1">
      <alignment horizontal="center" vertical="center" wrapText="1"/>
      <protection locked="0"/>
    </xf>
    <xf numFmtId="3" fontId="15"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top" wrapText="1"/>
      <protection locked="0"/>
    </xf>
    <xf numFmtId="0" fontId="15" fillId="0" borderId="0" xfId="0" applyFont="1" applyFill="1" applyAlignment="1">
      <alignment horizontal="left" vertical="top" wrapText="1"/>
    </xf>
    <xf numFmtId="4" fontId="16" fillId="2" borderId="1" xfId="0" applyNumberFormat="1" applyFont="1" applyFill="1" applyBorder="1" applyAlignment="1" applyProtection="1">
      <alignment horizontal="center" vertical="center" wrapText="1"/>
      <protection locked="0"/>
    </xf>
    <xf numFmtId="4" fontId="16" fillId="0" borderId="1" xfId="0" applyNumberFormat="1" applyFont="1" applyFill="1" applyBorder="1" applyAlignment="1" applyProtection="1">
      <alignment horizontal="center" vertical="center" wrapText="1"/>
      <protection locked="0"/>
    </xf>
    <xf numFmtId="4" fontId="14" fillId="0" borderId="1" xfId="0" applyNumberFormat="1" applyFont="1" applyFill="1" applyBorder="1" applyAlignment="1" applyProtection="1">
      <alignment horizontal="center" vertical="center" wrapText="1"/>
      <protection locked="0"/>
    </xf>
    <xf numFmtId="9" fontId="16" fillId="0" borderId="1" xfId="0" applyNumberFormat="1" applyFont="1" applyFill="1" applyBorder="1" applyAlignment="1" applyProtection="1">
      <alignment horizontal="center" vertical="center" wrapText="1"/>
      <protection locked="0"/>
    </xf>
    <xf numFmtId="9" fontId="14" fillId="0" borderId="1" xfId="0" applyNumberFormat="1" applyFont="1" applyFill="1" applyBorder="1" applyAlignment="1" applyProtection="1">
      <alignment horizontal="center" vertical="center" wrapText="1"/>
      <protection locked="0"/>
    </xf>
    <xf numFmtId="4"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9" fontId="21" fillId="0" borderId="1" xfId="0" applyNumberFormat="1" applyFont="1" applyFill="1" applyBorder="1" applyAlignment="1" applyProtection="1">
      <alignment horizontal="center" vertical="center" wrapText="1"/>
      <protection locked="0"/>
    </xf>
    <xf numFmtId="4" fontId="22" fillId="0" borderId="1" xfId="0" applyNumberFormat="1" applyFont="1" applyFill="1" applyBorder="1" applyAlignment="1" applyProtection="1">
      <alignment horizontal="center" vertical="center" wrapText="1"/>
      <protection locked="0"/>
    </xf>
    <xf numFmtId="9" fontId="22"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center" wrapText="1"/>
    </xf>
    <xf numFmtId="4" fontId="14" fillId="0" borderId="0" xfId="0" applyNumberFormat="1" applyFont="1" applyFill="1" applyAlignment="1">
      <alignment wrapText="1"/>
    </xf>
    <xf numFmtId="2" fontId="14" fillId="0" borderId="0" xfId="0" applyNumberFormat="1" applyFont="1" applyFill="1" applyAlignment="1">
      <alignment wrapText="1"/>
    </xf>
    <xf numFmtId="9" fontId="14" fillId="0" borderId="0" xfId="0" applyNumberFormat="1" applyFont="1" applyFill="1" applyAlignment="1">
      <alignment wrapText="1"/>
    </xf>
    <xf numFmtId="4" fontId="23" fillId="0" borderId="1" xfId="0" applyNumberFormat="1" applyFont="1" applyFill="1" applyBorder="1" applyAlignment="1" applyProtection="1">
      <alignment horizontal="center" vertical="center" wrapText="1"/>
      <protection locked="0"/>
    </xf>
    <xf numFmtId="9" fontId="23" fillId="0" borderId="1" xfId="0" applyNumberFormat="1" applyFont="1" applyFill="1" applyBorder="1" applyAlignment="1" applyProtection="1">
      <alignment horizontal="center" vertical="center" wrapText="1"/>
      <protection locked="0"/>
    </xf>
    <xf numFmtId="0" fontId="25" fillId="2" borderId="0" xfId="0" applyFont="1" applyFill="1" applyAlignment="1">
      <alignment horizontal="left" vertical="center" wrapText="1"/>
    </xf>
    <xf numFmtId="0" fontId="12" fillId="2" borderId="0" xfId="0" applyFont="1" applyFill="1" applyAlignment="1">
      <alignment horizontal="left" vertical="top" wrapText="1"/>
    </xf>
    <xf numFmtId="4" fontId="14" fillId="2" borderId="1" xfId="0" applyNumberFormat="1" applyFont="1" applyFill="1" applyBorder="1" applyAlignment="1" applyProtection="1">
      <alignment horizontal="center" vertical="center" wrapText="1"/>
      <protection locked="0"/>
    </xf>
    <xf numFmtId="4" fontId="22" fillId="2" borderId="1" xfId="0" applyNumberFormat="1" applyFont="1" applyFill="1" applyBorder="1" applyAlignment="1" applyProtection="1">
      <alignment horizontal="center" vertical="center" wrapText="1"/>
      <protection locked="0"/>
    </xf>
    <xf numFmtId="1" fontId="14" fillId="0" borderId="0" xfId="0" applyNumberFormat="1" applyFont="1" applyFill="1" applyBorder="1" applyAlignment="1" applyProtection="1">
      <alignment horizontal="right" vertical="center" wrapText="1"/>
      <protection locked="0"/>
    </xf>
    <xf numFmtId="0" fontId="14" fillId="0" borderId="0" xfId="0" applyFont="1" applyFill="1" applyAlignment="1">
      <alignment horizontal="left" vertical="top" wrapText="1"/>
    </xf>
    <xf numFmtId="0" fontId="16" fillId="0" borderId="0" xfId="0" applyFont="1" applyFill="1" applyAlignment="1">
      <alignment horizontal="left" vertical="top"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7" fillId="0" borderId="0" xfId="0" applyFont="1" applyFill="1" applyAlignment="1">
      <alignment horizontal="left" vertical="center" wrapText="1"/>
    </xf>
    <xf numFmtId="0" fontId="25" fillId="0" borderId="0" xfId="0" applyFont="1" applyFill="1" applyAlignment="1">
      <alignment horizontal="left" vertical="center" wrapText="1"/>
    </xf>
    <xf numFmtId="0" fontId="12" fillId="0" borderId="0" xfId="0" applyFont="1" applyFill="1" applyAlignment="1">
      <alignment horizontal="left" vertical="top" wrapText="1"/>
    </xf>
    <xf numFmtId="0" fontId="26" fillId="0" borderId="0" xfId="0" applyFont="1" applyFill="1" applyAlignment="1">
      <alignment horizontal="left" vertical="center" wrapText="1"/>
    </xf>
    <xf numFmtId="0" fontId="32" fillId="0" borderId="0" xfId="0" applyFont="1" applyFill="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justify" wrapText="1"/>
    </xf>
    <xf numFmtId="0" fontId="14" fillId="0" borderId="0" xfId="0" applyFont="1" applyFill="1" applyAlignment="1">
      <alignment horizontal="justify" wrapText="1"/>
    </xf>
    <xf numFmtId="4" fontId="17" fillId="0" borderId="1" xfId="0" applyNumberFormat="1" applyFont="1" applyFill="1" applyBorder="1" applyAlignment="1" applyProtection="1">
      <alignment horizontal="center" vertical="center" wrapText="1"/>
      <protection locked="0"/>
    </xf>
    <xf numFmtId="167" fontId="22" fillId="0" borderId="1" xfId="0" applyNumberFormat="1" applyFont="1" applyFill="1" applyBorder="1" applyAlignment="1" applyProtection="1">
      <alignment horizontal="center" vertical="center" wrapText="1"/>
      <protection locked="0"/>
    </xf>
    <xf numFmtId="4" fontId="14" fillId="0" borderId="0" xfId="0" applyNumberFormat="1" applyFont="1" applyFill="1" applyBorder="1" applyAlignment="1" applyProtection="1">
      <alignment horizontal="right" wrapText="1"/>
      <protection locked="0"/>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0" fontId="14" fillId="0" borderId="0" xfId="0" applyFont="1" applyFill="1" applyBorder="1" applyAlignment="1">
      <alignment horizontal="justify" wrapText="1"/>
    </xf>
    <xf numFmtId="4" fontId="14" fillId="0" borderId="0" xfId="0" applyNumberFormat="1" applyFont="1" applyFill="1" applyBorder="1" applyAlignment="1" applyProtection="1">
      <alignment horizontal="justify" vertical="center" wrapText="1"/>
      <protection locked="0"/>
    </xf>
    <xf numFmtId="0" fontId="16" fillId="0" borderId="1" xfId="0" applyNumberFormat="1" applyFont="1" applyFill="1" applyBorder="1" applyAlignment="1" applyProtection="1">
      <alignment horizontal="center" vertical="center" wrapText="1"/>
      <protection locked="0"/>
    </xf>
    <xf numFmtId="4" fontId="37" fillId="0" borderId="1" xfId="0" applyNumberFormat="1" applyFont="1" applyFill="1" applyBorder="1" applyAlignment="1" applyProtection="1">
      <alignment horizontal="center" vertical="center" wrapText="1"/>
      <protection locked="0"/>
    </xf>
    <xf numFmtId="4" fontId="34" fillId="0" borderId="1" xfId="0" applyNumberFormat="1" applyFont="1" applyFill="1" applyBorder="1" applyAlignment="1" applyProtection="1">
      <alignment horizontal="center" vertical="center" wrapText="1"/>
      <protection locked="0"/>
    </xf>
    <xf numFmtId="4" fontId="38" fillId="0" borderId="1" xfId="0" applyNumberFormat="1" applyFont="1" applyFill="1" applyBorder="1" applyAlignment="1" applyProtection="1">
      <alignment horizontal="center" vertical="center" wrapText="1"/>
      <protection locked="0"/>
    </xf>
    <xf numFmtId="167" fontId="38" fillId="0" borderId="1" xfId="0" applyNumberFormat="1" applyFont="1" applyFill="1" applyBorder="1" applyAlignment="1" applyProtection="1">
      <alignment horizontal="center" vertical="center" wrapText="1"/>
      <protection locked="0"/>
    </xf>
    <xf numFmtId="9" fontId="37" fillId="0" borderId="1" xfId="0" applyNumberFormat="1" applyFont="1" applyFill="1" applyBorder="1" applyAlignment="1" applyProtection="1">
      <alignment horizontal="center" vertical="center" wrapText="1"/>
      <protection locked="0"/>
    </xf>
    <xf numFmtId="4" fontId="23" fillId="2" borderId="1" xfId="0" applyNumberFormat="1" applyFont="1" applyFill="1" applyBorder="1" applyAlignment="1" applyProtection="1">
      <alignment horizontal="center" vertical="center" wrapText="1"/>
      <protection locked="0"/>
    </xf>
    <xf numFmtId="0" fontId="33" fillId="3" borderId="0" xfId="0" applyFont="1" applyFill="1" applyAlignment="1">
      <alignment horizontal="left" vertical="center" wrapText="1"/>
    </xf>
    <xf numFmtId="0" fontId="31" fillId="3" borderId="0" xfId="0" applyFont="1" applyFill="1" applyAlignment="1">
      <alignment horizontal="left" vertical="center" wrapText="1"/>
    </xf>
    <xf numFmtId="0" fontId="15" fillId="3" borderId="0" xfId="0" applyFont="1" applyFill="1" applyAlignment="1">
      <alignment horizontal="left" vertical="center" wrapText="1"/>
    </xf>
    <xf numFmtId="9" fontId="34" fillId="0" borderId="1" xfId="0" applyNumberFormat="1" applyFont="1" applyFill="1" applyBorder="1" applyAlignment="1" applyProtection="1">
      <alignment horizontal="center" vertical="center" wrapText="1"/>
      <protection locked="0"/>
    </xf>
    <xf numFmtId="0" fontId="22" fillId="0" borderId="0" xfId="0" applyFont="1" applyFill="1" applyAlignment="1">
      <alignment wrapText="1"/>
    </xf>
    <xf numFmtId="0" fontId="14" fillId="0" borderId="0" xfId="0" applyFont="1" applyFill="1" applyAlignment="1">
      <alignment horizontal="left" vertical="center" wrapText="1"/>
    </xf>
    <xf numFmtId="0" fontId="14" fillId="0" borderId="0" xfId="0" applyFont="1" applyFill="1" applyBorder="1" applyAlignment="1">
      <alignment horizontal="left" vertical="center" wrapText="1"/>
    </xf>
    <xf numFmtId="4" fontId="16" fillId="0" borderId="0" xfId="0" applyNumberFormat="1" applyFont="1" applyFill="1" applyAlignment="1">
      <alignment horizontal="left" vertical="center" wrapText="1"/>
    </xf>
    <xf numFmtId="4" fontId="21" fillId="0" borderId="1" xfId="0" applyNumberFormat="1" applyFont="1" applyFill="1" applyBorder="1" applyAlignment="1" applyProtection="1">
      <alignment vertical="center" wrapText="1"/>
      <protection locked="0"/>
    </xf>
    <xf numFmtId="4" fontId="26" fillId="0" borderId="0" xfId="0" applyNumberFormat="1" applyFont="1" applyFill="1" applyAlignment="1">
      <alignment horizontal="left" vertical="center" wrapText="1"/>
    </xf>
    <xf numFmtId="4" fontId="26" fillId="2" borderId="0" xfId="0" applyNumberFormat="1" applyFont="1" applyFill="1" applyAlignment="1">
      <alignment horizontal="left" vertical="center" wrapText="1"/>
    </xf>
    <xf numFmtId="4" fontId="16" fillId="2" borderId="0" xfId="0" applyNumberFormat="1" applyFont="1" applyFill="1" applyAlignment="1">
      <alignment horizontal="left" vertical="center" wrapText="1"/>
    </xf>
    <xf numFmtId="9" fontId="38" fillId="0" borderId="1" xfId="0" applyNumberFormat="1" applyFont="1" applyFill="1" applyBorder="1" applyAlignment="1" applyProtection="1">
      <alignment horizontal="center" vertical="center" wrapText="1"/>
      <protection locked="0"/>
    </xf>
    <xf numFmtId="4" fontId="16" fillId="0" borderId="0" xfId="0" applyNumberFormat="1" applyFont="1" applyFill="1" applyAlignment="1">
      <alignment horizontal="left" vertical="top" wrapText="1"/>
    </xf>
    <xf numFmtId="4" fontId="16" fillId="0" borderId="0" xfId="0" applyNumberFormat="1" applyFont="1" applyFill="1" applyAlignment="1">
      <alignment horizontal="left" wrapText="1"/>
    </xf>
    <xf numFmtId="0" fontId="14" fillId="2" borderId="0" xfId="0" applyFont="1" applyFill="1" applyAlignment="1">
      <alignment horizontal="left" vertical="top" wrapText="1"/>
    </xf>
    <xf numFmtId="0" fontId="14" fillId="2" borderId="0" xfId="0" applyFont="1" applyFill="1" applyAlignment="1">
      <alignment wrapText="1"/>
    </xf>
    <xf numFmtId="4" fontId="34" fillId="2" borderId="1" xfId="0" applyNumberFormat="1" applyFont="1" applyFill="1" applyBorder="1" applyAlignment="1" applyProtection="1">
      <alignment horizontal="center" vertical="center" wrapText="1"/>
      <protection locked="0"/>
    </xf>
    <xf numFmtId="4" fontId="42" fillId="0" borderId="1" xfId="0" applyNumberFormat="1" applyFont="1" applyFill="1" applyBorder="1" applyAlignment="1" applyProtection="1">
      <alignment horizontal="center" vertical="center" wrapText="1"/>
      <protection locked="0"/>
    </xf>
    <xf numFmtId="9" fontId="43" fillId="0" borderId="1" xfId="0" applyNumberFormat="1" applyFont="1" applyFill="1" applyBorder="1" applyAlignment="1" applyProtection="1">
      <alignment horizontal="center" vertical="center" wrapText="1"/>
      <protection locked="0"/>
    </xf>
    <xf numFmtId="4" fontId="43" fillId="0" borderId="1" xfId="0" applyNumberFormat="1" applyFont="1" applyFill="1" applyBorder="1" applyAlignment="1" applyProtection="1">
      <alignment horizontal="center" vertical="center" wrapText="1"/>
      <protection locked="0"/>
    </xf>
    <xf numFmtId="0" fontId="14" fillId="0" borderId="0" xfId="0" applyFont="1" applyFill="1" applyAlignment="1">
      <alignment horizontal="left" wrapText="1"/>
    </xf>
    <xf numFmtId="0" fontId="12" fillId="0" borderId="1" xfId="0" applyFont="1" applyFill="1" applyBorder="1" applyAlignment="1" applyProtection="1">
      <alignment horizontal="justify" vertical="center" wrapText="1"/>
      <protection locked="0"/>
    </xf>
    <xf numFmtId="9" fontId="40" fillId="0" borderId="1" xfId="0" applyNumberFormat="1" applyFont="1" applyFill="1" applyBorder="1" applyAlignment="1" applyProtection="1">
      <alignment horizontal="center" vertical="center" wrapText="1"/>
      <protection locked="0"/>
    </xf>
    <xf numFmtId="4" fontId="40" fillId="0" borderId="1" xfId="0" applyNumberFormat="1" applyFont="1" applyFill="1" applyBorder="1" applyAlignment="1" applyProtection="1">
      <alignment horizontal="center" vertical="center" wrapText="1"/>
      <protection locked="0"/>
    </xf>
    <xf numFmtId="4" fontId="16" fillId="2" borderId="0" xfId="0" applyNumberFormat="1" applyFont="1" applyFill="1" applyAlignment="1">
      <alignment horizontal="left" vertical="top" wrapText="1"/>
    </xf>
    <xf numFmtId="4" fontId="41" fillId="2" borderId="0" xfId="0" applyNumberFormat="1" applyFont="1" applyFill="1" applyBorder="1" applyAlignment="1" applyProtection="1">
      <alignment horizontal="center" vertical="center" wrapText="1"/>
      <protection locked="0"/>
    </xf>
    <xf numFmtId="4" fontId="23" fillId="0" borderId="0" xfId="0" applyNumberFormat="1" applyFont="1" applyFill="1" applyAlignment="1">
      <alignment horizontal="left" vertical="center" wrapText="1"/>
    </xf>
    <xf numFmtId="4" fontId="23" fillId="0" borderId="0" xfId="0" applyNumberFormat="1" applyFont="1" applyFill="1" applyAlignment="1">
      <alignment horizontal="left" vertical="top" wrapText="1"/>
    </xf>
    <xf numFmtId="0" fontId="23" fillId="0" borderId="0" xfId="0" applyFont="1" applyFill="1" applyAlignment="1">
      <alignment wrapText="1"/>
    </xf>
    <xf numFmtId="4" fontId="21" fillId="0" borderId="1" xfId="0" applyNumberFormat="1" applyFont="1" applyFill="1" applyBorder="1" applyAlignment="1" applyProtection="1">
      <alignment horizontal="center" vertical="center" wrapText="1"/>
      <protection locked="0"/>
    </xf>
    <xf numFmtId="0" fontId="32" fillId="0" borderId="2" xfId="0" applyFont="1" applyFill="1" applyBorder="1" applyAlignment="1" applyProtection="1">
      <alignment vertical="top" wrapText="1"/>
      <protection locked="0"/>
    </xf>
    <xf numFmtId="0" fontId="32" fillId="0" borderId="3" xfId="0" applyFont="1" applyFill="1" applyBorder="1" applyAlignment="1" applyProtection="1">
      <alignment vertical="top" wrapText="1"/>
      <protection locked="0"/>
    </xf>
    <xf numFmtId="0" fontId="32" fillId="0" borderId="1" xfId="0" applyFont="1" applyFill="1" applyBorder="1" applyAlignment="1" applyProtection="1">
      <alignment vertical="top" wrapText="1"/>
      <protection locked="0"/>
    </xf>
    <xf numFmtId="4" fontId="16" fillId="0" borderId="4"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4" fontId="22" fillId="4" borderId="1" xfId="0" applyNumberFormat="1" applyFont="1" applyFill="1" applyBorder="1" applyAlignment="1" applyProtection="1">
      <alignment horizontal="center" vertical="center" wrapText="1"/>
      <protection locked="0"/>
    </xf>
    <xf numFmtId="9" fontId="16" fillId="2" borderId="1" xfId="0" applyNumberFormat="1" applyFont="1" applyFill="1" applyBorder="1" applyAlignment="1" applyProtection="1">
      <alignment horizontal="center" vertical="center" wrapText="1"/>
      <protection locked="0"/>
    </xf>
    <xf numFmtId="9" fontId="24" fillId="2" borderId="1" xfId="0" applyNumberFormat="1" applyFont="1" applyFill="1" applyBorder="1" applyAlignment="1" applyProtection="1">
      <alignment horizontal="center" vertical="center" wrapText="1"/>
      <protection locked="0"/>
    </xf>
    <xf numFmtId="4" fontId="24" fillId="2" borderId="1" xfId="0" applyNumberFormat="1" applyFont="1" applyFill="1" applyBorder="1" applyAlignment="1" applyProtection="1">
      <alignment horizontal="center" vertical="center" wrapText="1"/>
      <protection locked="0"/>
    </xf>
    <xf numFmtId="9" fontId="23" fillId="2" borderId="1" xfId="0" applyNumberFormat="1" applyFont="1" applyFill="1" applyBorder="1" applyAlignment="1" applyProtection="1">
      <alignment horizontal="center" vertical="center" wrapText="1"/>
      <protection locked="0"/>
    </xf>
    <xf numFmtId="4" fontId="21" fillId="2" borderId="1" xfId="0" applyNumberFormat="1" applyFont="1" applyFill="1" applyBorder="1" applyAlignment="1" applyProtection="1">
      <alignment horizontal="center" vertical="center" wrapText="1"/>
      <protection locked="0"/>
    </xf>
    <xf numFmtId="9" fontId="21" fillId="2" borderId="1" xfId="0" applyNumberFormat="1" applyFont="1" applyFill="1" applyBorder="1" applyAlignment="1" applyProtection="1">
      <alignment horizontal="center" vertical="center" wrapText="1"/>
      <protection locked="0"/>
    </xf>
    <xf numFmtId="9" fontId="40" fillId="2" borderId="1" xfId="0" applyNumberFormat="1" applyFont="1" applyFill="1" applyBorder="1" applyAlignment="1" applyProtection="1">
      <alignment horizontal="center" vertical="center" wrapText="1"/>
      <protection locked="0"/>
    </xf>
    <xf numFmtId="4" fontId="40" fillId="2" borderId="1" xfId="0" applyNumberFormat="1" applyFont="1" applyFill="1" applyBorder="1" applyAlignment="1" applyProtection="1">
      <alignment horizontal="center" vertical="center" wrapText="1"/>
      <protection locked="0"/>
    </xf>
    <xf numFmtId="9" fontId="14" fillId="2" borderId="1" xfId="0" applyNumberFormat="1" applyFont="1" applyFill="1" applyBorder="1" applyAlignment="1" applyProtection="1">
      <alignment horizontal="center" vertical="center" wrapText="1"/>
      <protection locked="0"/>
    </xf>
    <xf numFmtId="9" fontId="22"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left" vertical="top" wrapText="1"/>
    </xf>
    <xf numFmtId="9" fontId="41" fillId="2" borderId="1" xfId="0" applyNumberFormat="1" applyFont="1" applyFill="1" applyBorder="1" applyAlignment="1" applyProtection="1">
      <alignment horizontal="center" vertical="center" wrapText="1"/>
      <protection locked="0"/>
    </xf>
    <xf numFmtId="4" fontId="41" fillId="2" borderId="1" xfId="0" applyNumberFormat="1" applyFont="1" applyFill="1" applyBorder="1" applyAlignment="1" applyProtection="1">
      <alignment horizontal="center" vertical="center" wrapText="1"/>
      <protection locked="0"/>
    </xf>
    <xf numFmtId="9" fontId="34" fillId="2" borderId="1" xfId="0" applyNumberFormat="1" applyFont="1" applyFill="1" applyBorder="1" applyAlignment="1" applyProtection="1">
      <alignment horizontal="center" vertical="center" wrapText="1"/>
      <protection locked="0"/>
    </xf>
    <xf numFmtId="4" fontId="43" fillId="2"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167" fontId="37" fillId="0" borderId="1" xfId="0" applyNumberFormat="1" applyFont="1" applyFill="1" applyBorder="1" applyAlignment="1" applyProtection="1">
      <alignment horizontal="center" vertical="center" wrapText="1"/>
      <protection locked="0"/>
    </xf>
    <xf numFmtId="2" fontId="22" fillId="0" borderId="1" xfId="0" applyNumberFormat="1" applyFont="1" applyFill="1" applyBorder="1" applyAlignment="1" applyProtection="1">
      <alignment horizontal="center" vertical="center" wrapText="1"/>
      <protection locked="0"/>
    </xf>
    <xf numFmtId="4" fontId="20" fillId="0" borderId="1" xfId="0"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center" vertical="center" wrapText="1"/>
      <protection locked="0"/>
    </xf>
    <xf numFmtId="2" fontId="20" fillId="0" borderId="1" xfId="0" applyNumberFormat="1" applyFont="1" applyFill="1" applyBorder="1" applyAlignment="1" applyProtection="1">
      <alignment horizontal="center" vertical="center" wrapText="1"/>
      <protection locked="0"/>
    </xf>
    <xf numFmtId="9" fontId="19" fillId="0" borderId="1" xfId="0" applyNumberFormat="1" applyFont="1" applyFill="1" applyBorder="1" applyAlignment="1" applyProtection="1">
      <alignment horizontal="center" vertical="center" wrapText="1"/>
      <protection locked="0"/>
    </xf>
    <xf numFmtId="4" fontId="19" fillId="0" borderId="1" xfId="0" applyNumberFormat="1" applyFont="1" applyFill="1" applyBorder="1" applyAlignment="1" applyProtection="1">
      <alignment horizontal="center" vertical="center" wrapText="1"/>
      <protection locked="0"/>
    </xf>
    <xf numFmtId="0" fontId="15" fillId="2" borderId="0" xfId="0" applyFont="1" applyFill="1" applyAlignment="1">
      <alignment horizontal="left" vertical="top" wrapText="1"/>
    </xf>
    <xf numFmtId="9" fontId="41" fillId="0" borderId="1" xfId="0" applyNumberFormat="1" applyFont="1" applyFill="1" applyBorder="1" applyAlignment="1" applyProtection="1">
      <alignment horizontal="center" vertical="center" wrapText="1"/>
      <protection locked="0"/>
    </xf>
    <xf numFmtId="9" fontId="54" fillId="0" borderId="1"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9" fontId="24" fillId="0" borderId="1" xfId="0" applyNumberFormat="1" applyFont="1" applyFill="1" applyBorder="1" applyAlignment="1" applyProtection="1">
      <alignment horizontal="center" vertical="center" wrapText="1"/>
      <protection locked="0"/>
    </xf>
    <xf numFmtId="4" fontId="24" fillId="0" borderId="1" xfId="0" applyNumberFormat="1" applyFont="1" applyFill="1" applyBorder="1" applyAlignment="1" applyProtection="1">
      <alignment horizontal="center" vertical="center" wrapText="1"/>
      <protection locked="0"/>
    </xf>
    <xf numFmtId="167" fontId="14" fillId="0" borderId="1" xfId="0" applyNumberFormat="1" applyFont="1" applyFill="1" applyBorder="1" applyAlignment="1" applyProtection="1">
      <alignment horizontal="center" vertical="center" wrapText="1"/>
      <protection locked="0"/>
    </xf>
    <xf numFmtId="4" fontId="19" fillId="2" borderId="1" xfId="0" applyNumberFormat="1" applyFont="1" applyFill="1" applyBorder="1" applyAlignment="1" applyProtection="1">
      <alignment horizontal="center" vertical="center" wrapText="1"/>
      <protection locked="0"/>
    </xf>
    <xf numFmtId="4" fontId="20" fillId="2" borderId="1" xfId="0" applyNumberFormat="1" applyFont="1" applyFill="1" applyBorder="1" applyAlignment="1" applyProtection="1">
      <alignment horizontal="center" vertical="center" wrapText="1"/>
      <protection locked="0"/>
    </xf>
    <xf numFmtId="9" fontId="20" fillId="2" borderId="1" xfId="0" applyNumberFormat="1" applyFont="1" applyFill="1" applyBorder="1" applyAlignment="1" applyProtection="1">
      <alignment horizontal="center" vertical="center" wrapText="1"/>
      <protection locked="0"/>
    </xf>
    <xf numFmtId="2" fontId="20" fillId="2" borderId="1" xfId="0" applyNumberFormat="1" applyFont="1" applyFill="1" applyBorder="1" applyAlignment="1" applyProtection="1">
      <alignment horizontal="center" vertical="center" wrapText="1"/>
      <protection locked="0"/>
    </xf>
    <xf numFmtId="4" fontId="16" fillId="2" borderId="4" xfId="0" applyNumberFormat="1" applyFont="1" applyFill="1" applyBorder="1" applyAlignment="1" applyProtection="1">
      <alignment horizontal="center" vertical="center" wrapText="1"/>
      <protection locked="0"/>
    </xf>
    <xf numFmtId="167" fontId="14" fillId="2" borderId="1" xfId="0" applyNumberFormat="1" applyFont="1" applyFill="1" applyBorder="1" applyAlignment="1" applyProtection="1">
      <alignment horizontal="center" vertical="center" wrapText="1"/>
      <protection locked="0"/>
    </xf>
    <xf numFmtId="167" fontId="22" fillId="2" borderId="1" xfId="0" applyNumberFormat="1" applyFont="1" applyFill="1" applyBorder="1" applyAlignment="1" applyProtection="1">
      <alignment horizontal="center" vertical="center" wrapText="1"/>
      <protection locked="0"/>
    </xf>
    <xf numFmtId="9" fontId="52" fillId="0" borderId="1" xfId="0" applyNumberFormat="1" applyFont="1" applyFill="1" applyBorder="1" applyAlignment="1" applyProtection="1">
      <alignment horizontal="center" vertical="center" wrapText="1"/>
      <protection locked="0"/>
    </xf>
    <xf numFmtId="4" fontId="14" fillId="2" borderId="0" xfId="0" applyNumberFormat="1" applyFont="1" applyFill="1" applyBorder="1" applyAlignment="1">
      <alignment wrapText="1"/>
    </xf>
    <xf numFmtId="4" fontId="12" fillId="2" borderId="1" xfId="0" applyNumberFormat="1" applyFont="1" applyFill="1" applyBorder="1" applyAlignment="1" applyProtection="1">
      <alignment horizontal="center" vertical="top" wrapText="1"/>
      <protection locked="0"/>
    </xf>
    <xf numFmtId="3" fontId="15" fillId="2" borderId="1" xfId="0" applyNumberFormat="1" applyFont="1" applyFill="1" applyBorder="1" applyAlignment="1" applyProtection="1">
      <alignment horizontal="center" vertical="center" wrapText="1"/>
      <protection locked="0"/>
    </xf>
    <xf numFmtId="4" fontId="48" fillId="2" borderId="1" xfId="0" applyNumberFormat="1" applyFont="1" applyFill="1" applyBorder="1" applyAlignment="1" applyProtection="1">
      <alignment horizontal="center" vertical="center" wrapText="1"/>
      <protection locked="0"/>
    </xf>
    <xf numFmtId="4" fontId="18" fillId="2" borderId="1" xfId="0" applyNumberFormat="1" applyFont="1" applyFill="1" applyBorder="1" applyAlignment="1" applyProtection="1">
      <alignment horizontal="center" vertical="center" wrapText="1"/>
      <protection locked="0"/>
    </xf>
    <xf numFmtId="4" fontId="37" fillId="2" borderId="1" xfId="0" applyNumberFormat="1" applyFont="1" applyFill="1" applyBorder="1" applyAlignment="1" applyProtection="1">
      <alignment horizontal="center" vertical="center" wrapText="1"/>
      <protection locked="0"/>
    </xf>
    <xf numFmtId="4" fontId="38" fillId="2" borderId="1" xfId="0" applyNumberFormat="1" applyFont="1" applyFill="1" applyBorder="1" applyAlignment="1" applyProtection="1">
      <alignment horizontal="center" vertical="center" wrapText="1"/>
      <protection locked="0"/>
    </xf>
    <xf numFmtId="4" fontId="52" fillId="2" borderId="1" xfId="0" applyNumberFormat="1" applyFont="1" applyFill="1" applyBorder="1" applyAlignment="1" applyProtection="1">
      <alignment horizontal="center" vertical="center" wrapText="1"/>
      <protection locked="0"/>
    </xf>
    <xf numFmtId="4" fontId="14" fillId="2" borderId="0" xfId="0" applyNumberFormat="1" applyFont="1" applyFill="1" applyAlignment="1">
      <alignment wrapText="1"/>
    </xf>
    <xf numFmtId="4" fontId="21" fillId="0" borderId="1" xfId="0" applyNumberFormat="1" applyFont="1" applyFill="1" applyBorder="1" applyAlignment="1" applyProtection="1">
      <alignment horizontal="center" vertical="center" wrapText="1"/>
      <protection locked="0"/>
    </xf>
    <xf numFmtId="4" fontId="29" fillId="2" borderId="1" xfId="0" applyNumberFormat="1" applyFont="1" applyFill="1" applyBorder="1" applyAlignment="1" applyProtection="1">
      <alignment horizontal="center" vertical="center" wrapText="1"/>
      <protection locked="0"/>
    </xf>
    <xf numFmtId="9" fontId="12" fillId="2" borderId="4" xfId="0" applyNumberFormat="1" applyFont="1" applyFill="1" applyBorder="1" applyAlignment="1" applyProtection="1">
      <alignment horizontal="justify" vertical="center" wrapText="1"/>
      <protection locked="0"/>
    </xf>
    <xf numFmtId="9" fontId="26" fillId="0" borderId="2" xfId="0" applyNumberFormat="1" applyFont="1" applyFill="1" applyBorder="1" applyAlignment="1" applyProtection="1">
      <alignment horizontal="justify" vertical="center" wrapText="1"/>
      <protection locked="0"/>
    </xf>
    <xf numFmtId="4" fontId="21" fillId="2" borderId="4" xfId="0" applyNumberFormat="1" applyFont="1" applyFill="1" applyBorder="1" applyAlignment="1" applyProtection="1">
      <alignment horizontal="center" vertical="center" wrapText="1"/>
      <protection locked="0"/>
    </xf>
    <xf numFmtId="4" fontId="21" fillId="2" borderId="3" xfId="0" applyNumberFormat="1" applyFont="1" applyFill="1" applyBorder="1" applyAlignment="1" applyProtection="1">
      <alignment horizontal="center" vertical="center" wrapText="1"/>
      <protection locked="0"/>
    </xf>
    <xf numFmtId="0" fontId="56" fillId="0" borderId="1" xfId="0" applyFont="1" applyFill="1" applyBorder="1" applyAlignment="1" applyProtection="1">
      <alignment horizontal="center" vertical="center" wrapText="1"/>
      <protection locked="0"/>
    </xf>
    <xf numFmtId="0" fontId="60" fillId="0" borderId="4" xfId="0" applyFont="1" applyFill="1" applyBorder="1" applyAlignment="1" applyProtection="1">
      <alignment horizontal="justify" vertical="top" wrapText="1"/>
      <protection locked="0"/>
    </xf>
    <xf numFmtId="0" fontId="57" fillId="2" borderId="1" xfId="0" applyFont="1" applyFill="1" applyBorder="1" applyAlignment="1" applyProtection="1">
      <alignment horizontal="justify" vertical="top" wrapText="1"/>
      <protection locked="0"/>
    </xf>
    <xf numFmtId="0" fontId="57" fillId="0" borderId="1" xfId="0" applyFont="1" applyFill="1" applyBorder="1" applyAlignment="1" applyProtection="1">
      <alignment horizontal="justify" vertical="top" wrapText="1"/>
      <protection locked="0"/>
    </xf>
    <xf numFmtId="0" fontId="55" fillId="0" borderId="1" xfId="0" applyFont="1" applyFill="1" applyBorder="1" applyAlignment="1" applyProtection="1">
      <alignment horizontal="justify" vertical="top" wrapText="1"/>
      <protection locked="0"/>
    </xf>
    <xf numFmtId="0" fontId="16" fillId="0" borderId="3"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16" fillId="0" borderId="4" xfId="0" applyFont="1" applyFill="1" applyBorder="1" applyAlignment="1" applyProtection="1">
      <alignment horizontal="justify" vertical="top" wrapText="1"/>
      <protection locked="0"/>
    </xf>
    <xf numFmtId="0" fontId="23" fillId="0" borderId="4" xfId="0" applyFont="1" applyFill="1" applyBorder="1" applyAlignment="1" applyProtection="1">
      <alignment horizontal="justify" vertical="top" wrapText="1"/>
      <protection locked="0"/>
    </xf>
    <xf numFmtId="0" fontId="58" fillId="0" borderId="1" xfId="0" applyFont="1" applyFill="1" applyBorder="1" applyAlignment="1" applyProtection="1">
      <alignment horizontal="justify" vertical="top" wrapText="1"/>
      <protection locked="0"/>
    </xf>
    <xf numFmtId="0" fontId="21" fillId="0" borderId="1" xfId="0" applyFont="1" applyFill="1" applyBorder="1" applyAlignment="1" applyProtection="1">
      <alignment horizontal="justify" vertical="top" wrapText="1"/>
      <protection locked="0"/>
    </xf>
    <xf numFmtId="0" fontId="16" fillId="0" borderId="1" xfId="0" quotePrefix="1" applyFont="1" applyFill="1" applyBorder="1" applyAlignment="1" applyProtection="1">
      <alignment horizontal="justify" vertical="top" wrapText="1"/>
      <protection locked="0"/>
    </xf>
    <xf numFmtId="0" fontId="55" fillId="2" borderId="1" xfId="0" applyFont="1" applyFill="1" applyBorder="1" applyAlignment="1" applyProtection="1">
      <alignment horizontal="justify" vertical="top" wrapText="1"/>
      <protection locked="0"/>
    </xf>
    <xf numFmtId="0" fontId="57" fillId="0" borderId="4" xfId="0" applyFont="1" applyFill="1" applyBorder="1" applyAlignment="1" applyProtection="1">
      <alignment horizontal="justify" vertical="top" wrapText="1"/>
      <protection locked="0"/>
    </xf>
    <xf numFmtId="49" fontId="38" fillId="0" borderId="1" xfId="0" applyNumberFormat="1" applyFont="1" applyFill="1" applyBorder="1" applyAlignment="1" applyProtection="1">
      <alignment horizontal="justify" vertical="top" wrapText="1"/>
      <protection locked="0"/>
    </xf>
    <xf numFmtId="0" fontId="62" fillId="0" borderId="1" xfId="0" applyFont="1" applyFill="1" applyBorder="1" applyAlignment="1" applyProtection="1">
      <alignment horizontal="justify" vertical="top" wrapText="1"/>
      <protection locked="0"/>
    </xf>
    <xf numFmtId="49" fontId="21" fillId="0" borderId="1" xfId="0" applyNumberFormat="1" applyFont="1" applyFill="1" applyBorder="1" applyAlignment="1" applyProtection="1">
      <alignment horizontal="justify" vertical="top" wrapText="1"/>
      <protection locked="0"/>
    </xf>
    <xf numFmtId="49" fontId="37" fillId="0" borderId="1" xfId="0" applyNumberFormat="1" applyFont="1" applyFill="1" applyBorder="1" applyAlignment="1" applyProtection="1">
      <alignment horizontal="justify" vertical="top" wrapText="1"/>
      <protection locked="0"/>
    </xf>
    <xf numFmtId="0" fontId="63" fillId="0" borderId="1" xfId="0" applyFont="1" applyFill="1" applyBorder="1" applyAlignment="1" applyProtection="1">
      <alignment horizontal="justify" vertical="top" wrapText="1"/>
      <protection locked="0"/>
    </xf>
    <xf numFmtId="49" fontId="39" fillId="0" borderId="1" xfId="0" applyNumberFormat="1" applyFont="1" applyFill="1" applyBorder="1" applyAlignment="1" applyProtection="1">
      <alignment horizontal="justify" vertical="top" wrapText="1"/>
      <protection locked="0"/>
    </xf>
    <xf numFmtId="0" fontId="16" fillId="2" borderId="1" xfId="0" applyFont="1" applyFill="1" applyBorder="1" applyAlignment="1" applyProtection="1">
      <alignment horizontal="justify" vertical="top" wrapText="1"/>
      <protection locked="0"/>
    </xf>
    <xf numFmtId="0" fontId="16" fillId="2" borderId="1" xfId="0" quotePrefix="1" applyFont="1" applyFill="1" applyBorder="1" applyAlignment="1" applyProtection="1">
      <alignment horizontal="justify" vertical="top" wrapText="1"/>
      <protection locked="0"/>
    </xf>
    <xf numFmtId="4" fontId="21" fillId="0" borderId="4" xfId="0" applyNumberFormat="1" applyFont="1" applyFill="1" applyBorder="1" applyAlignment="1" applyProtection="1">
      <alignment horizontal="center" vertical="center" wrapText="1"/>
      <protection locked="0"/>
    </xf>
    <xf numFmtId="4" fontId="21" fillId="0" borderId="3" xfId="0" applyNumberFormat="1" applyFont="1" applyFill="1" applyBorder="1" applyAlignment="1" applyProtection="1">
      <alignment horizontal="center" vertical="center" wrapText="1"/>
      <protection locked="0"/>
    </xf>
    <xf numFmtId="0" fontId="57" fillId="0" borderId="4" xfId="0" applyFont="1" applyFill="1" applyBorder="1" applyAlignment="1" applyProtection="1">
      <alignment horizontal="justify" vertical="top" wrapText="1"/>
      <protection locked="0"/>
    </xf>
    <xf numFmtId="0" fontId="57" fillId="0" borderId="3" xfId="0" applyFont="1" applyFill="1" applyBorder="1" applyAlignment="1" applyProtection="1">
      <alignment horizontal="justify" vertical="top" wrapText="1"/>
      <protection locked="0"/>
    </xf>
    <xf numFmtId="4" fontId="21" fillId="2" borderId="4" xfId="0" applyNumberFormat="1" applyFont="1" applyFill="1" applyBorder="1" applyAlignment="1" applyProtection="1">
      <alignment horizontal="center" vertical="center" wrapText="1"/>
      <protection locked="0"/>
    </xf>
    <xf numFmtId="4" fontId="21" fillId="2" borderId="3" xfId="0" applyNumberFormat="1" applyFont="1" applyFill="1" applyBorder="1" applyAlignment="1" applyProtection="1">
      <alignment horizontal="center" vertical="center" wrapText="1"/>
      <protection locked="0"/>
    </xf>
    <xf numFmtId="0" fontId="16" fillId="0" borderId="5" xfId="0" applyFont="1" applyFill="1" applyBorder="1" applyAlignment="1" applyProtection="1">
      <alignment horizontal="left" vertical="center" wrapText="1"/>
      <protection locked="0"/>
    </xf>
    <xf numFmtId="0" fontId="16" fillId="0" borderId="6"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9" fontId="12" fillId="0" borderId="4" xfId="0" applyNumberFormat="1" applyFont="1" applyFill="1" applyBorder="1" applyAlignment="1" applyProtection="1">
      <alignment horizontal="left" vertical="center" wrapText="1"/>
      <protection locked="0"/>
    </xf>
    <xf numFmtId="9" fontId="12" fillId="0" borderId="2" xfId="0" applyNumberFormat="1" applyFont="1" applyFill="1" applyBorder="1" applyAlignment="1" applyProtection="1">
      <alignment horizontal="left" vertical="center" wrapText="1"/>
      <protection locked="0"/>
    </xf>
    <xf numFmtId="9" fontId="12" fillId="0" borderId="3" xfId="0" applyNumberFormat="1" applyFont="1" applyFill="1" applyBorder="1" applyAlignment="1" applyProtection="1">
      <alignment horizontal="left" vertical="center" wrapText="1"/>
      <protection locked="0"/>
    </xf>
    <xf numFmtId="0" fontId="32" fillId="2" borderId="4" xfId="0" applyFont="1" applyFill="1" applyBorder="1" applyAlignment="1" applyProtection="1">
      <alignment horizontal="justify" vertical="top" wrapText="1"/>
      <protection locked="0"/>
    </xf>
    <xf numFmtId="0" fontId="32" fillId="2" borderId="2" xfId="0" applyFont="1" applyFill="1" applyBorder="1" applyAlignment="1" applyProtection="1">
      <alignment horizontal="justify" vertical="top" wrapText="1"/>
      <protection locked="0"/>
    </xf>
    <xf numFmtId="0" fontId="32" fillId="2" borderId="3" xfId="0" applyFont="1" applyFill="1" applyBorder="1" applyAlignment="1" applyProtection="1">
      <alignment horizontal="justify" vertical="top" wrapText="1"/>
      <protection locked="0"/>
    </xf>
    <xf numFmtId="0" fontId="46" fillId="0" borderId="1" xfId="0" applyFont="1" applyFill="1" applyBorder="1" applyAlignment="1" applyProtection="1">
      <alignment horizontal="justify" vertical="top" wrapText="1"/>
      <protection locked="0"/>
    </xf>
    <xf numFmtId="0" fontId="32" fillId="0" borderId="1" xfId="0" applyFont="1" applyFill="1" applyBorder="1" applyAlignment="1" applyProtection="1">
      <alignment horizontal="justify" vertical="top" wrapText="1"/>
      <protection locked="0"/>
    </xf>
    <xf numFmtId="0" fontId="49" fillId="0" borderId="1"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12" fillId="2" borderId="1" xfId="0" applyFont="1" applyFill="1" applyBorder="1" applyAlignment="1" applyProtection="1">
      <alignment horizontal="justify" vertical="top" wrapText="1"/>
      <protection locked="0"/>
    </xf>
    <xf numFmtId="0" fontId="21" fillId="0" borderId="4" xfId="0" applyFont="1" applyFill="1" applyBorder="1" applyAlignment="1" applyProtection="1">
      <alignment horizontal="justify" vertical="top" wrapText="1"/>
      <protection locked="0"/>
    </xf>
    <xf numFmtId="0" fontId="21" fillId="0" borderId="3" xfId="0" applyFont="1" applyFill="1" applyBorder="1" applyAlignment="1" applyProtection="1">
      <alignment horizontal="justify" vertical="top" wrapText="1"/>
      <protection locked="0"/>
    </xf>
    <xf numFmtId="0" fontId="60" fillId="0" borderId="4" xfId="0" applyFont="1" applyFill="1" applyBorder="1" applyAlignment="1" applyProtection="1">
      <alignment horizontal="justify" vertical="top" wrapText="1"/>
      <protection locked="0"/>
    </xf>
    <xf numFmtId="0" fontId="60" fillId="0" borderId="3" xfId="0" applyFont="1" applyFill="1" applyBorder="1" applyAlignment="1" applyProtection="1">
      <alignment horizontal="justify" vertical="top" wrapText="1"/>
      <protection locked="0"/>
    </xf>
    <xf numFmtId="4" fontId="24" fillId="2" borderId="4" xfId="0" applyNumberFormat="1" applyFont="1" applyFill="1" applyBorder="1" applyAlignment="1" applyProtection="1">
      <alignment horizontal="center" vertical="center" wrapText="1"/>
      <protection locked="0"/>
    </xf>
    <xf numFmtId="4" fontId="24" fillId="2" borderId="3" xfId="0" applyNumberFormat="1" applyFont="1" applyFill="1" applyBorder="1" applyAlignment="1" applyProtection="1">
      <alignment horizontal="center" vertical="center" wrapText="1"/>
      <protection locked="0"/>
    </xf>
    <xf numFmtId="9" fontId="52" fillId="0" borderId="4" xfId="0" applyNumberFormat="1" applyFont="1" applyFill="1" applyBorder="1" applyAlignment="1" applyProtection="1">
      <alignment horizontal="center" vertical="center" wrapText="1"/>
      <protection locked="0"/>
    </xf>
    <xf numFmtId="9" fontId="52" fillId="0" borderId="3" xfId="0" applyNumberFormat="1" applyFont="1" applyFill="1" applyBorder="1" applyAlignment="1" applyProtection="1">
      <alignment horizontal="center" vertical="center" wrapText="1"/>
      <protection locked="0"/>
    </xf>
    <xf numFmtId="4" fontId="16" fillId="0" borderId="4" xfId="0" applyNumberFormat="1" applyFont="1" applyFill="1" applyBorder="1" applyAlignment="1" applyProtection="1">
      <alignment horizontal="center" vertical="center" wrapText="1"/>
      <protection locked="0"/>
    </xf>
    <xf numFmtId="4" fontId="16" fillId="0" borderId="3"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justify" vertical="top" wrapText="1"/>
      <protection locked="0"/>
    </xf>
    <xf numFmtId="4" fontId="52" fillId="4" borderId="4" xfId="0" applyNumberFormat="1" applyFont="1" applyFill="1" applyBorder="1" applyAlignment="1" applyProtection="1">
      <alignment horizontal="center" vertical="center" wrapText="1"/>
      <protection locked="0"/>
    </xf>
    <xf numFmtId="4" fontId="52" fillId="4" borderId="3" xfId="0" applyNumberFormat="1" applyFont="1" applyFill="1" applyBorder="1" applyAlignment="1" applyProtection="1">
      <alignment horizontal="center" vertical="center" wrapText="1"/>
      <protection locked="0"/>
    </xf>
    <xf numFmtId="4" fontId="16" fillId="0" borderId="2" xfId="0" applyNumberFormat="1" applyFont="1" applyFill="1" applyBorder="1" applyAlignment="1" applyProtection="1">
      <alignment horizontal="center" vertical="center" wrapText="1"/>
      <protection locked="0"/>
    </xf>
    <xf numFmtId="9" fontId="21" fillId="2" borderId="4" xfId="0" applyNumberFormat="1" applyFont="1" applyFill="1" applyBorder="1" applyAlignment="1" applyProtection="1">
      <alignment horizontal="center" vertical="center" wrapText="1"/>
      <protection locked="0"/>
    </xf>
    <xf numFmtId="9" fontId="21" fillId="2" borderId="3" xfId="0" applyNumberFormat="1" applyFont="1" applyFill="1" applyBorder="1" applyAlignment="1" applyProtection="1">
      <alignment horizontal="center" vertical="center" wrapText="1"/>
      <protection locked="0"/>
    </xf>
    <xf numFmtId="4" fontId="21" fillId="0" borderId="1" xfId="0" applyNumberFormat="1" applyFont="1" applyFill="1" applyBorder="1" applyAlignment="1" applyProtection="1">
      <alignment horizontal="center" vertical="center" wrapText="1"/>
      <protection locked="0"/>
    </xf>
    <xf numFmtId="4" fontId="52" fillId="2" borderId="4" xfId="0" applyNumberFormat="1" applyFont="1" applyFill="1" applyBorder="1" applyAlignment="1" applyProtection="1">
      <alignment horizontal="center" vertical="center" wrapText="1"/>
      <protection locked="0"/>
    </xf>
    <xf numFmtId="4" fontId="52" fillId="2" borderId="3" xfId="0" applyNumberFormat="1" applyFont="1" applyFill="1" applyBorder="1" applyAlignment="1" applyProtection="1">
      <alignment horizontal="center" vertical="center" wrapText="1"/>
      <protection locked="0"/>
    </xf>
    <xf numFmtId="0" fontId="16" fillId="0" borderId="4" xfId="0" applyFont="1" applyFill="1" applyBorder="1" applyAlignment="1" applyProtection="1">
      <alignment horizontal="justify" vertical="top" wrapText="1"/>
      <protection locked="0"/>
    </xf>
    <xf numFmtId="0" fontId="16" fillId="0" borderId="2" xfId="0" applyFont="1" applyFill="1" applyBorder="1" applyAlignment="1" applyProtection="1">
      <alignment horizontal="justify" vertical="top" wrapText="1"/>
      <protection locked="0"/>
    </xf>
    <xf numFmtId="0" fontId="16" fillId="0" borderId="3" xfId="0" applyFont="1" applyFill="1" applyBorder="1" applyAlignment="1" applyProtection="1">
      <alignment horizontal="justify" vertical="top" wrapText="1"/>
      <protection locked="0"/>
    </xf>
    <xf numFmtId="0" fontId="57" fillId="0" borderId="2" xfId="0" applyFont="1" applyFill="1" applyBorder="1" applyAlignment="1" applyProtection="1">
      <alignment horizontal="justify" vertical="top" wrapText="1"/>
      <protection locked="0"/>
    </xf>
    <xf numFmtId="0" fontId="13" fillId="0" borderId="0" xfId="0" quotePrefix="1" applyFont="1" applyFill="1" applyBorder="1" applyAlignment="1" applyProtection="1">
      <alignment horizontal="center" vertical="center" wrapText="1"/>
      <protection locked="0"/>
    </xf>
    <xf numFmtId="164"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center" vertical="center" wrapText="1"/>
      <protection locked="0"/>
    </xf>
    <xf numFmtId="4" fontId="12" fillId="0" borderId="1" xfId="0" applyNumberFormat="1" applyFont="1" applyFill="1" applyBorder="1" applyAlignment="1" applyProtection="1">
      <alignment horizontal="center" vertical="center" wrapText="1"/>
      <protection locked="0"/>
    </xf>
    <xf numFmtId="4" fontId="12" fillId="0" borderId="1" xfId="0" quotePrefix="1"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2" fontId="12" fillId="0" borderId="1" xfId="0" applyNumberFormat="1"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164" fontId="12" fillId="0" borderId="1" xfId="0" quotePrefix="1" applyNumberFormat="1" applyFont="1" applyFill="1" applyBorder="1" applyAlignment="1" applyProtection="1">
      <alignment horizontal="center" vertical="center" wrapText="1"/>
      <protection locked="0"/>
    </xf>
    <xf numFmtId="4" fontId="44" fillId="0" borderId="4" xfId="0" applyNumberFormat="1" applyFont="1" applyFill="1" applyBorder="1" applyAlignment="1" applyProtection="1">
      <alignment horizontal="center" vertical="top" wrapText="1"/>
      <protection locked="0"/>
    </xf>
    <xf numFmtId="4" fontId="44" fillId="0" borderId="2" xfId="0" applyNumberFormat="1" applyFont="1" applyFill="1" applyBorder="1" applyAlignment="1" applyProtection="1">
      <alignment horizontal="center" vertical="top" wrapText="1"/>
      <protection locked="0"/>
    </xf>
    <xf numFmtId="4" fontId="44" fillId="0" borderId="3" xfId="0" applyNumberFormat="1" applyFont="1" applyFill="1" applyBorder="1" applyAlignment="1" applyProtection="1">
      <alignment horizontal="center" vertical="top" wrapText="1"/>
      <protection locked="0"/>
    </xf>
    <xf numFmtId="164" fontId="12" fillId="0" borderId="4" xfId="0" quotePrefix="1" applyNumberFormat="1" applyFont="1" applyFill="1" applyBorder="1" applyAlignment="1" applyProtection="1">
      <alignment horizontal="center" vertical="center" wrapText="1"/>
      <protection locked="0"/>
    </xf>
    <xf numFmtId="164" fontId="12" fillId="0" borderId="2" xfId="0" quotePrefix="1" applyNumberFormat="1" applyFont="1" applyFill="1" applyBorder="1" applyAlignment="1" applyProtection="1">
      <alignment horizontal="center" vertical="center" wrapText="1"/>
      <protection locked="0"/>
    </xf>
    <xf numFmtId="164" fontId="12" fillId="0" borderId="3" xfId="0" quotePrefix="1" applyNumberFormat="1" applyFont="1" applyFill="1" applyBorder="1" applyAlignment="1" applyProtection="1">
      <alignment horizontal="center" vertical="center" wrapText="1"/>
      <protection locked="0"/>
    </xf>
    <xf numFmtId="0" fontId="51" fillId="2" borderId="1"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0" fontId="32" fillId="0" borderId="1" xfId="0" applyFont="1" applyFill="1" applyBorder="1" applyAlignment="1" applyProtection="1">
      <alignment horizontal="left" vertical="top" wrapText="1"/>
      <protection locked="0"/>
    </xf>
    <xf numFmtId="4" fontId="16" fillId="2" borderId="4" xfId="0" applyNumberFormat="1" applyFont="1" applyFill="1" applyBorder="1" applyAlignment="1" applyProtection="1">
      <alignment horizontal="center" vertical="center" wrapText="1"/>
      <protection locked="0"/>
    </xf>
    <xf numFmtId="4" fontId="16" fillId="2" borderId="2" xfId="0" applyNumberFormat="1" applyFont="1" applyFill="1" applyBorder="1" applyAlignment="1" applyProtection="1">
      <alignment horizontal="center" vertical="center" wrapText="1"/>
      <protection locked="0"/>
    </xf>
    <xf numFmtId="4" fontId="16" fillId="2" borderId="3" xfId="0" applyNumberFormat="1" applyFont="1" applyFill="1" applyBorder="1" applyAlignment="1" applyProtection="1">
      <alignment horizontal="center" vertical="center" wrapText="1"/>
      <protection locked="0"/>
    </xf>
    <xf numFmtId="9" fontId="24" fillId="0" borderId="4" xfId="0" applyNumberFormat="1" applyFont="1" applyFill="1" applyBorder="1" applyAlignment="1" applyProtection="1">
      <alignment horizontal="center" vertical="center" wrapText="1"/>
      <protection locked="0"/>
    </xf>
    <xf numFmtId="9" fontId="24" fillId="0" borderId="3" xfId="0" applyNumberFormat="1" applyFont="1" applyFill="1" applyBorder="1" applyAlignment="1" applyProtection="1">
      <alignment horizontal="center" vertical="center" wrapText="1"/>
      <protection locked="0"/>
    </xf>
    <xf numFmtId="9" fontId="16" fillId="0" borderId="4" xfId="0" applyNumberFormat="1" applyFont="1" applyFill="1" applyBorder="1" applyAlignment="1" applyProtection="1">
      <alignment horizontal="center" vertical="center" wrapText="1"/>
      <protection locked="0"/>
    </xf>
    <xf numFmtId="9" fontId="16" fillId="0" borderId="2" xfId="0" applyNumberFormat="1" applyFont="1" applyFill="1" applyBorder="1" applyAlignment="1" applyProtection="1">
      <alignment horizontal="center" vertical="center" wrapText="1"/>
      <protection locked="0"/>
    </xf>
    <xf numFmtId="9" fontId="16" fillId="0" borderId="3" xfId="0" applyNumberFormat="1" applyFont="1" applyFill="1" applyBorder="1" applyAlignment="1" applyProtection="1">
      <alignment horizontal="center" vertical="center" wrapText="1"/>
      <protection locked="0"/>
    </xf>
    <xf numFmtId="4" fontId="24" fillId="0" borderId="4" xfId="0" applyNumberFormat="1" applyFont="1" applyFill="1" applyBorder="1" applyAlignment="1" applyProtection="1">
      <alignment horizontal="center" vertical="center" wrapText="1"/>
      <protection locked="0"/>
    </xf>
    <xf numFmtId="4" fontId="24" fillId="0" borderId="3" xfId="0" applyNumberFormat="1" applyFont="1" applyFill="1" applyBorder="1" applyAlignment="1" applyProtection="1">
      <alignment horizontal="center" vertical="center" wrapText="1"/>
      <protection locked="0"/>
    </xf>
    <xf numFmtId="0" fontId="49" fillId="0" borderId="4" xfId="0" applyFont="1" applyFill="1" applyBorder="1" applyAlignment="1" applyProtection="1">
      <alignment horizontal="justify" vertical="top" wrapText="1"/>
      <protection locked="0"/>
    </xf>
    <xf numFmtId="0" fontId="49" fillId="0" borderId="2" xfId="0" applyFont="1" applyFill="1" applyBorder="1" applyAlignment="1" applyProtection="1">
      <alignment horizontal="justify" vertical="top" wrapText="1"/>
      <protection locked="0"/>
    </xf>
    <xf numFmtId="0" fontId="49" fillId="0" borderId="3" xfId="0" applyFont="1" applyFill="1" applyBorder="1" applyAlignment="1" applyProtection="1">
      <alignment horizontal="justify" vertical="top" wrapText="1"/>
      <protection locked="0"/>
    </xf>
    <xf numFmtId="0" fontId="51" fillId="0" borderId="4" xfId="0" applyFont="1" applyFill="1" applyBorder="1" applyAlignment="1" applyProtection="1">
      <alignment horizontal="left" vertical="top" wrapText="1"/>
      <protection locked="0"/>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32" fillId="0" borderId="1" xfId="0" applyFont="1" applyFill="1" applyBorder="1" applyAlignment="1" applyProtection="1">
      <alignment horizontal="justify" vertical="center" wrapText="1"/>
      <protection locked="0"/>
    </xf>
    <xf numFmtId="0" fontId="49" fillId="0" borderId="1" xfId="0" applyFont="1" applyFill="1" applyBorder="1" applyAlignment="1" applyProtection="1">
      <alignment horizontal="justify" vertical="center" wrapText="1"/>
      <protection locked="0"/>
    </xf>
    <xf numFmtId="9" fontId="12" fillId="0" borderId="4" xfId="0" applyNumberFormat="1" applyFont="1" applyFill="1" applyBorder="1" applyAlignment="1" applyProtection="1">
      <alignment horizontal="center" vertical="center" wrapText="1"/>
      <protection locked="0"/>
    </xf>
    <xf numFmtId="9" fontId="12" fillId="0" borderId="2" xfId="0" applyNumberFormat="1" applyFont="1" applyFill="1" applyBorder="1" applyAlignment="1" applyProtection="1">
      <alignment horizontal="center" vertical="center" wrapText="1"/>
      <protection locked="0"/>
    </xf>
    <xf numFmtId="9" fontId="12" fillId="0" borderId="3" xfId="0" applyNumberFormat="1" applyFont="1" applyFill="1" applyBorder="1" applyAlignment="1" applyProtection="1">
      <alignment horizontal="center" vertical="center" wrapText="1"/>
      <protection locked="0"/>
    </xf>
    <xf numFmtId="9" fontId="12" fillId="2" borderId="4" xfId="0" applyNumberFormat="1" applyFont="1" applyFill="1" applyBorder="1" applyAlignment="1" applyProtection="1">
      <alignment horizontal="left" vertical="center" wrapText="1"/>
      <protection locked="0"/>
    </xf>
    <xf numFmtId="9" fontId="12" fillId="2" borderId="2" xfId="0" applyNumberFormat="1" applyFont="1" applyFill="1" applyBorder="1" applyAlignment="1" applyProtection="1">
      <alignment horizontal="left" vertical="center" wrapText="1"/>
      <protection locked="0"/>
    </xf>
    <xf numFmtId="9" fontId="12" fillId="2" borderId="3" xfId="0" applyNumberFormat="1" applyFont="1" applyFill="1" applyBorder="1" applyAlignment="1" applyProtection="1">
      <alignment horizontal="left" vertical="center" wrapText="1"/>
      <protection locked="0"/>
    </xf>
    <xf numFmtId="9" fontId="26" fillId="0" borderId="4" xfId="0" applyNumberFormat="1" applyFont="1" applyFill="1" applyBorder="1" applyAlignment="1" applyProtection="1">
      <alignment horizontal="center" vertical="center" wrapText="1"/>
      <protection locked="0"/>
    </xf>
    <xf numFmtId="9" fontId="26" fillId="0" borderId="2" xfId="0" applyNumberFormat="1" applyFont="1" applyFill="1" applyBorder="1" applyAlignment="1" applyProtection="1">
      <alignment horizontal="center" vertical="center" wrapText="1"/>
      <protection locked="0"/>
    </xf>
    <xf numFmtId="9" fontId="26" fillId="0" borderId="3"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O407"/>
  <sheetViews>
    <sheetView showZeros="0" tabSelected="1" showOutlineSymbols="0" view="pageBreakPreview" topLeftCell="J190" zoomScale="50" zoomScaleNormal="50" zoomScaleSheetLayoutView="40" zoomScalePageLayoutView="75" workbookViewId="0">
      <selection activeCell="M1" sqref="M1:O1048576"/>
    </sheetView>
  </sheetViews>
  <sheetFormatPr defaultRowHeight="26.25" outlineLevelRow="1" outlineLevelCol="2" x14ac:dyDescent="0.4"/>
  <cols>
    <col min="1" max="1" width="13" style="26" customWidth="1"/>
    <col min="2" max="2" width="89" style="48" customWidth="1"/>
    <col min="3" max="3" width="23.375" style="27" customWidth="1"/>
    <col min="4" max="4" width="26.375" style="27" customWidth="1"/>
    <col min="5" max="5" width="26.125" style="28" customWidth="1" outlineLevel="2"/>
    <col min="6" max="6" width="18.625" style="29" customWidth="1" outlineLevel="2"/>
    <col min="7" max="7" width="24.25" style="147" customWidth="1" outlineLevel="2"/>
    <col min="8" max="8" width="19.625" style="29" customWidth="1" outlineLevel="2"/>
    <col min="9" max="9" width="26.125" style="29" hidden="1" customWidth="1" outlineLevel="2"/>
    <col min="10" max="10" width="26.625" style="29" customWidth="1" outlineLevel="2"/>
    <col min="11" max="11" width="27.875" style="29" customWidth="1" outlineLevel="2"/>
    <col min="12" max="12" width="146.375" style="48" customWidth="1"/>
    <col min="13" max="14" width="21.5" style="68" customWidth="1"/>
    <col min="15" max="15" width="22.75" style="6" customWidth="1"/>
    <col min="16" max="68" width="9" style="6" customWidth="1"/>
    <col min="69" max="16384" width="9" style="6"/>
  </cols>
  <sheetData>
    <row r="1" spans="1:15" ht="30.75" x14ac:dyDescent="0.45">
      <c r="A1" s="1"/>
      <c r="B1" s="54"/>
      <c r="C1" s="3"/>
      <c r="D1" s="3"/>
      <c r="E1" s="4"/>
      <c r="F1" s="5"/>
      <c r="G1" s="139"/>
      <c r="H1" s="5"/>
      <c r="I1" s="5"/>
      <c r="J1" s="5"/>
      <c r="K1" s="5"/>
      <c r="L1" s="47"/>
    </row>
    <row r="2" spans="1:15" ht="30.75" x14ac:dyDescent="0.45">
      <c r="A2" s="1"/>
      <c r="B2" s="54"/>
      <c r="C2" s="3"/>
      <c r="D2" s="3"/>
      <c r="E2" s="4"/>
      <c r="F2" s="5"/>
      <c r="G2" s="139"/>
      <c r="H2" s="5"/>
      <c r="I2" s="5"/>
      <c r="J2" s="5"/>
      <c r="K2" s="5"/>
      <c r="L2" s="47"/>
    </row>
    <row r="3" spans="1:15" ht="73.5" customHeight="1" x14ac:dyDescent="0.4">
      <c r="A3" s="222" t="s">
        <v>86</v>
      </c>
      <c r="B3" s="222"/>
      <c r="C3" s="222"/>
      <c r="D3" s="222"/>
      <c r="E3" s="222"/>
      <c r="F3" s="222"/>
      <c r="G3" s="222"/>
      <c r="H3" s="222"/>
      <c r="I3" s="222"/>
      <c r="J3" s="222"/>
      <c r="K3" s="222"/>
      <c r="L3" s="222"/>
    </row>
    <row r="4" spans="1:15" s="2" customFormat="1" ht="41.25" customHeight="1" x14ac:dyDescent="0.4">
      <c r="A4" s="7"/>
      <c r="B4" s="55"/>
      <c r="C4" s="8"/>
      <c r="D4" s="8"/>
      <c r="E4" s="8"/>
      <c r="F4" s="8"/>
      <c r="G4" s="89"/>
      <c r="H4" s="9"/>
      <c r="I4" s="9"/>
      <c r="J4" s="36"/>
      <c r="K4" s="9"/>
      <c r="L4" s="51" t="s">
        <v>33</v>
      </c>
      <c r="M4" s="69"/>
      <c r="N4" s="69"/>
    </row>
    <row r="5" spans="1:15" s="37" customFormat="1" ht="72.75" customHeight="1" x14ac:dyDescent="0.25">
      <c r="A5" s="225" t="s">
        <v>3</v>
      </c>
      <c r="B5" s="228" t="s">
        <v>8</v>
      </c>
      <c r="C5" s="226" t="s">
        <v>66</v>
      </c>
      <c r="D5" s="226"/>
      <c r="E5" s="233" t="s">
        <v>92</v>
      </c>
      <c r="F5" s="233"/>
      <c r="G5" s="233"/>
      <c r="H5" s="233"/>
      <c r="I5" s="237" t="s">
        <v>83</v>
      </c>
      <c r="J5" s="229" t="s">
        <v>69</v>
      </c>
      <c r="K5" s="229" t="s">
        <v>39</v>
      </c>
      <c r="L5" s="230" t="s">
        <v>60</v>
      </c>
      <c r="M5" s="68"/>
      <c r="N5" s="68"/>
    </row>
    <row r="6" spans="1:15" s="37" customFormat="1" ht="69.75" customHeight="1" x14ac:dyDescent="0.25">
      <c r="A6" s="225"/>
      <c r="B6" s="228"/>
      <c r="C6" s="227" t="s">
        <v>67</v>
      </c>
      <c r="D6" s="226" t="s">
        <v>68</v>
      </c>
      <c r="E6" s="223" t="s">
        <v>7</v>
      </c>
      <c r="F6" s="223"/>
      <c r="G6" s="223" t="s">
        <v>6</v>
      </c>
      <c r="H6" s="223"/>
      <c r="I6" s="238"/>
      <c r="J6" s="229"/>
      <c r="K6" s="229"/>
      <c r="L6" s="231"/>
      <c r="M6" s="68"/>
      <c r="N6" s="68"/>
    </row>
    <row r="7" spans="1:15" s="37" customFormat="1" ht="93" x14ac:dyDescent="0.25">
      <c r="A7" s="225"/>
      <c r="B7" s="228"/>
      <c r="C7" s="227"/>
      <c r="D7" s="226"/>
      <c r="E7" s="52" t="s">
        <v>0</v>
      </c>
      <c r="F7" s="53" t="s">
        <v>12</v>
      </c>
      <c r="G7" s="140" t="s">
        <v>9</v>
      </c>
      <c r="H7" s="53" t="s">
        <v>2</v>
      </c>
      <c r="I7" s="239"/>
      <c r="J7" s="229"/>
      <c r="K7" s="229"/>
      <c r="L7" s="232"/>
      <c r="M7" s="68"/>
      <c r="N7" s="68"/>
    </row>
    <row r="8" spans="1:15" s="14" customFormat="1" x14ac:dyDescent="0.25">
      <c r="A8" s="10">
        <v>1</v>
      </c>
      <c r="B8" s="154">
        <v>2</v>
      </c>
      <c r="C8" s="11">
        <v>3</v>
      </c>
      <c r="D8" s="11">
        <v>4</v>
      </c>
      <c r="E8" s="12">
        <v>5</v>
      </c>
      <c r="F8" s="11">
        <v>6</v>
      </c>
      <c r="G8" s="141">
        <v>7</v>
      </c>
      <c r="H8" s="13">
        <v>8</v>
      </c>
      <c r="I8" s="13">
        <v>8</v>
      </c>
      <c r="J8" s="13">
        <v>9</v>
      </c>
      <c r="K8" s="11">
        <v>10</v>
      </c>
      <c r="L8" s="13">
        <v>11</v>
      </c>
      <c r="M8" s="40"/>
      <c r="N8" s="40"/>
    </row>
    <row r="9" spans="1:15" s="38" customFormat="1" ht="87" customHeight="1" x14ac:dyDescent="0.25">
      <c r="A9" s="224"/>
      <c r="B9" s="157" t="s">
        <v>32</v>
      </c>
      <c r="C9" s="15">
        <f>SUM(C10:C14)</f>
        <v>11036689.970000001</v>
      </c>
      <c r="D9" s="15">
        <f t="shared" ref="D9:G9" si="0">SUM(D10:D14)</f>
        <v>11331798.720000001</v>
      </c>
      <c r="E9" s="15">
        <f>SUM(E10:E14)</f>
        <v>5914455.7300000004</v>
      </c>
      <c r="F9" s="15">
        <f>E9/D9*100</f>
        <v>52.19</v>
      </c>
      <c r="G9" s="15">
        <f t="shared" si="0"/>
        <v>5834990.21</v>
      </c>
      <c r="H9" s="15">
        <f>G9/D9*100</f>
        <v>51.49</v>
      </c>
      <c r="I9" s="15">
        <f>SUM(I10:I14)</f>
        <v>1820167.3</v>
      </c>
      <c r="J9" s="15">
        <f>SUM(J10:J14)</f>
        <v>11331776.119999999</v>
      </c>
      <c r="K9" s="16">
        <f>SUM(K10:K14)</f>
        <v>22.6</v>
      </c>
      <c r="L9" s="234"/>
      <c r="M9" s="70"/>
      <c r="N9" s="70"/>
      <c r="O9" s="76"/>
    </row>
    <row r="10" spans="1:15" s="37" customFormat="1" x14ac:dyDescent="0.25">
      <c r="A10" s="224"/>
      <c r="B10" s="158" t="s">
        <v>4</v>
      </c>
      <c r="C10" s="15">
        <f t="shared" ref="C10:K10" si="1">C16+C24+C31+C38+C44+C50+C56+C64+C137+C144+C162+C169+C176+C156+C186</f>
        <v>44434.21</v>
      </c>
      <c r="D10" s="15">
        <f t="shared" si="1"/>
        <v>67284.710000000006</v>
      </c>
      <c r="E10" s="15">
        <f t="shared" si="1"/>
        <v>34742.19</v>
      </c>
      <c r="F10" s="131" t="e">
        <f t="shared" si="1"/>
        <v>#DIV/0!</v>
      </c>
      <c r="G10" s="15">
        <f t="shared" si="1"/>
        <v>18138.52</v>
      </c>
      <c r="H10" s="131" t="e">
        <f t="shared" si="1"/>
        <v>#DIV/0!</v>
      </c>
      <c r="I10" s="15">
        <f t="shared" si="1"/>
        <v>0</v>
      </c>
      <c r="J10" s="15">
        <f t="shared" si="1"/>
        <v>67284.710000000006</v>
      </c>
      <c r="K10" s="16">
        <f t="shared" si="1"/>
        <v>0</v>
      </c>
      <c r="L10" s="235"/>
      <c r="M10" s="70"/>
      <c r="N10" s="70"/>
      <c r="O10" s="76"/>
    </row>
    <row r="11" spans="1:15" s="37" customFormat="1" x14ac:dyDescent="0.25">
      <c r="A11" s="224"/>
      <c r="B11" s="158" t="s">
        <v>16</v>
      </c>
      <c r="C11" s="15">
        <f>C17+C25+C32+C39+C45+C51+C57+C65+C138+C145+C163+C170+C177+C157+C187</f>
        <v>10576015.449999999</v>
      </c>
      <c r="D11" s="15">
        <f>D17+D25+D32+D39+D45+D51+D57+D65+D138+D145+D163+D170+D177+D157+D187</f>
        <v>10823883.449999999</v>
      </c>
      <c r="E11" s="15">
        <f>E17+E25+E32+E39+E45+E51+E57+E65+E138+E145+E163+E170+E177+E157+E187</f>
        <v>5748810.1399999997</v>
      </c>
      <c r="F11" s="15">
        <f t="shared" ref="F11:F14" si="2">E11/D11*100</f>
        <v>53.11</v>
      </c>
      <c r="G11" s="15">
        <f>G17+G25+G32+G39+G45+G51+G57+G65+G138+G145+G163+G170+G177+G157+G187</f>
        <v>5685948.29</v>
      </c>
      <c r="H11" s="15">
        <f t="shared" ref="H11:H14" si="3">G11/D11*100</f>
        <v>52.53</v>
      </c>
      <c r="I11" s="15">
        <f>I17+I25+I32+I39+I45+I51+I57+I65+I138+I145+I163+I170+I177+I157+I187</f>
        <v>1807293.1</v>
      </c>
      <c r="J11" s="15">
        <f>J17+J25+J32+J39+J45+J51+J57+J65+J138+J145+J163+J170+J177+J157+J187</f>
        <v>10823860.85</v>
      </c>
      <c r="K11" s="15">
        <f>K17+K25+K32+K39+K45+K51+K57+K65+K138+K145+K163+K170+K177+K157+K187</f>
        <v>22.6</v>
      </c>
      <c r="L11" s="235"/>
      <c r="M11" s="70"/>
      <c r="N11" s="70"/>
      <c r="O11" s="76"/>
    </row>
    <row r="12" spans="1:15" s="37" customFormat="1" x14ac:dyDescent="0.25">
      <c r="A12" s="224"/>
      <c r="B12" s="158" t="s">
        <v>11</v>
      </c>
      <c r="C12" s="16">
        <f>C18+C26+C33+C40+C46+C52+C58+C66+C139+C146+C164+C171+C178+C158</f>
        <v>241577.28</v>
      </c>
      <c r="D12" s="16">
        <f>D18+D26+D33+D40+D46+D52+D58+D66+D139+D146+D164+D171+D178+D158</f>
        <v>265967.53000000003</v>
      </c>
      <c r="E12" s="16">
        <f>E18+E26+E33+E40+E46+E52+E58+E66+E139+E146+E164+E171+E178+E158</f>
        <v>98033.82</v>
      </c>
      <c r="F12" s="16">
        <f t="shared" si="2"/>
        <v>36.86</v>
      </c>
      <c r="G12" s="15">
        <f>G18+G26+G33+G40+G46+G52+G58+G66+G139+G146+G164+G171+G178+G158</f>
        <v>98033.82</v>
      </c>
      <c r="H12" s="16">
        <f t="shared" si="3"/>
        <v>36.86</v>
      </c>
      <c r="I12" s="16">
        <f>I18+I26+I33+I40+I46+I52+I58+I66+I139+I146+I164+I171+I178+I158</f>
        <v>12874.2</v>
      </c>
      <c r="J12" s="16">
        <f>J18+J26+J33+J40+J46+J52+J58+J66+J139+J146+J164+J171+J178+J158</f>
        <v>265967.53000000003</v>
      </c>
      <c r="K12" s="16">
        <f>K18+K26+K33+K40+K46+K52+K58+K66+K139+K146+K164+K171+K178+K158</f>
        <v>0</v>
      </c>
      <c r="L12" s="235"/>
      <c r="M12" s="70"/>
      <c r="N12" s="70"/>
      <c r="O12" s="76"/>
    </row>
    <row r="13" spans="1:15" s="37" customFormat="1" x14ac:dyDescent="0.25">
      <c r="A13" s="224"/>
      <c r="B13" s="158" t="s">
        <v>13</v>
      </c>
      <c r="C13" s="15">
        <f t="shared" ref="C13:E14" si="4">C19+C27+C34+C41+C47+C53+C59+C67+C140+C147+C165+C172+C179</f>
        <v>18549.349999999999</v>
      </c>
      <c r="D13" s="16">
        <f t="shared" si="4"/>
        <v>18549.349999999999</v>
      </c>
      <c r="E13" s="16">
        <f t="shared" si="4"/>
        <v>5764.71</v>
      </c>
      <c r="F13" s="16">
        <f t="shared" si="2"/>
        <v>31.08</v>
      </c>
      <c r="G13" s="15">
        <f>G19+G27+G34+G41+G47+G53+G59+G67+G140+G147+G165+G172+G179</f>
        <v>5764.71</v>
      </c>
      <c r="H13" s="15">
        <f t="shared" si="3"/>
        <v>31.08</v>
      </c>
      <c r="I13" s="15">
        <f t="shared" ref="I13:K14" si="5">I19+I27+I34+I41+I47+I53+I59+I67+I140+I147+I165+I172+I179</f>
        <v>0</v>
      </c>
      <c r="J13" s="15">
        <f t="shared" si="5"/>
        <v>18549.349999999999</v>
      </c>
      <c r="K13" s="16">
        <f t="shared" si="5"/>
        <v>0</v>
      </c>
      <c r="L13" s="235"/>
      <c r="M13" s="70"/>
      <c r="N13" s="70"/>
      <c r="O13" s="76"/>
    </row>
    <row r="14" spans="1:15" s="37" customFormat="1" x14ac:dyDescent="0.25">
      <c r="A14" s="224"/>
      <c r="B14" s="158" t="s">
        <v>5</v>
      </c>
      <c r="C14" s="15">
        <f t="shared" si="4"/>
        <v>156113.68</v>
      </c>
      <c r="D14" s="16">
        <f t="shared" si="4"/>
        <v>156113.68</v>
      </c>
      <c r="E14" s="16">
        <f t="shared" si="4"/>
        <v>27104.87</v>
      </c>
      <c r="F14" s="16">
        <f t="shared" si="2"/>
        <v>17.36</v>
      </c>
      <c r="G14" s="15">
        <f>G20+G28+G35+G42+G48+G54+G60+G68+G141+G148+G166+G173+G180</f>
        <v>27104.87</v>
      </c>
      <c r="H14" s="15">
        <f t="shared" si="3"/>
        <v>17.36</v>
      </c>
      <c r="I14" s="15">
        <f t="shared" si="5"/>
        <v>0</v>
      </c>
      <c r="J14" s="15">
        <f t="shared" si="5"/>
        <v>156113.68</v>
      </c>
      <c r="K14" s="16">
        <f t="shared" si="5"/>
        <v>0</v>
      </c>
      <c r="L14" s="236"/>
      <c r="M14" s="70"/>
      <c r="N14" s="70"/>
      <c r="O14" s="76"/>
    </row>
    <row r="15" spans="1:15" s="38" customFormat="1" ht="81" x14ac:dyDescent="0.25">
      <c r="A15" s="218" t="s">
        <v>34</v>
      </c>
      <c r="B15" s="157" t="s">
        <v>97</v>
      </c>
      <c r="C15" s="15">
        <f>C16+C17+C18+C19+C20</f>
        <v>3186.7</v>
      </c>
      <c r="D15" s="15">
        <f t="shared" ref="D15:G15" si="6">D16+D17+D18+D19+D20</f>
        <v>3186.7</v>
      </c>
      <c r="E15" s="15">
        <f t="shared" si="6"/>
        <v>0</v>
      </c>
      <c r="F15" s="100">
        <f>E15/D15</f>
        <v>0</v>
      </c>
      <c r="G15" s="15">
        <f t="shared" si="6"/>
        <v>0</v>
      </c>
      <c r="H15" s="101">
        <f>G15/D15</f>
        <v>0</v>
      </c>
      <c r="I15" s="102"/>
      <c r="J15" s="15">
        <f t="shared" ref="J15" si="7">J16+J17+J18+J19+J20</f>
        <v>3186.7</v>
      </c>
      <c r="K15" s="15">
        <f t="shared" ref="K15" si="8">K16+K17+K18+K19+K20</f>
        <v>0</v>
      </c>
      <c r="L15" s="240" t="s">
        <v>87</v>
      </c>
      <c r="M15" s="70"/>
      <c r="N15" s="70"/>
      <c r="O15" s="76"/>
    </row>
    <row r="16" spans="1:15" s="38" customFormat="1" x14ac:dyDescent="0.25">
      <c r="A16" s="219"/>
      <c r="B16" s="158" t="s">
        <v>4</v>
      </c>
      <c r="C16" s="62"/>
      <c r="D16" s="62"/>
      <c r="E16" s="62"/>
      <c r="F16" s="103"/>
      <c r="G16" s="62"/>
      <c r="H16" s="103"/>
      <c r="I16" s="62"/>
      <c r="J16" s="62"/>
      <c r="K16" s="62"/>
      <c r="L16" s="240"/>
      <c r="M16" s="70"/>
      <c r="N16" s="70"/>
      <c r="O16" s="76"/>
    </row>
    <row r="17" spans="1:15" s="38" customFormat="1" x14ac:dyDescent="0.25">
      <c r="A17" s="219"/>
      <c r="B17" s="158" t="s">
        <v>16</v>
      </c>
      <c r="C17" s="62">
        <v>3186.7</v>
      </c>
      <c r="D17" s="62">
        <v>3186.7</v>
      </c>
      <c r="E17" s="62">
        <v>0</v>
      </c>
      <c r="F17" s="103">
        <f>E17/D17</f>
        <v>0</v>
      </c>
      <c r="G17" s="62">
        <v>0</v>
      </c>
      <c r="H17" s="103">
        <f>G17/D17</f>
        <v>0</v>
      </c>
      <c r="I17" s="62"/>
      <c r="J17" s="62">
        <v>3186.7</v>
      </c>
      <c r="K17" s="62">
        <f>D17-J17</f>
        <v>0</v>
      </c>
      <c r="L17" s="240"/>
      <c r="M17" s="70"/>
      <c r="N17" s="70"/>
      <c r="O17" s="76"/>
    </row>
    <row r="18" spans="1:15" s="38" customFormat="1" x14ac:dyDescent="0.25">
      <c r="A18" s="219"/>
      <c r="B18" s="158" t="s">
        <v>11</v>
      </c>
      <c r="C18" s="62"/>
      <c r="D18" s="62"/>
      <c r="E18" s="62"/>
      <c r="F18" s="103"/>
      <c r="G18" s="62"/>
      <c r="H18" s="103"/>
      <c r="I18" s="62"/>
      <c r="J18" s="62"/>
      <c r="K18" s="62"/>
      <c r="L18" s="240"/>
      <c r="M18" s="70"/>
      <c r="N18" s="70"/>
      <c r="O18" s="76"/>
    </row>
    <row r="19" spans="1:15" s="38" customFormat="1" x14ac:dyDescent="0.25">
      <c r="A19" s="219"/>
      <c r="B19" s="158" t="s">
        <v>13</v>
      </c>
      <c r="C19" s="62">
        <v>0</v>
      </c>
      <c r="D19" s="62">
        <v>0</v>
      </c>
      <c r="E19" s="62">
        <v>0</v>
      </c>
      <c r="F19" s="103"/>
      <c r="G19" s="62">
        <v>0</v>
      </c>
      <c r="H19" s="103"/>
      <c r="I19" s="62"/>
      <c r="J19" s="62">
        <v>0</v>
      </c>
      <c r="K19" s="62">
        <f>D19-J19</f>
        <v>0</v>
      </c>
      <c r="L19" s="240"/>
      <c r="M19" s="70"/>
      <c r="N19" s="70"/>
      <c r="O19" s="76"/>
    </row>
    <row r="20" spans="1:15" s="37" customFormat="1" x14ac:dyDescent="0.25">
      <c r="A20" s="220"/>
      <c r="B20" s="158" t="s">
        <v>5</v>
      </c>
      <c r="C20" s="62"/>
      <c r="D20" s="62"/>
      <c r="E20" s="62"/>
      <c r="F20" s="103"/>
      <c r="G20" s="62"/>
      <c r="H20" s="103"/>
      <c r="I20" s="62"/>
      <c r="J20" s="62"/>
      <c r="K20" s="62"/>
      <c r="L20" s="240"/>
      <c r="M20" s="70"/>
      <c r="N20" s="70"/>
      <c r="O20" s="76"/>
    </row>
    <row r="21" spans="1:15" ht="26.25" customHeight="1" x14ac:dyDescent="0.4">
      <c r="A21" s="218" t="s">
        <v>14</v>
      </c>
      <c r="B21" s="180" t="s">
        <v>110</v>
      </c>
      <c r="C21" s="207">
        <f>C24+C25+C26+C27</f>
        <v>8820203.5399999991</v>
      </c>
      <c r="D21" s="207">
        <f>D24+D25+D26+D27</f>
        <v>8882892.7100000009</v>
      </c>
      <c r="E21" s="207">
        <f>E24+E25+E26+E27</f>
        <v>4939349.58</v>
      </c>
      <c r="F21" s="207">
        <f>(E21/D21)*100</f>
        <v>55.61</v>
      </c>
      <c r="G21" s="243">
        <f>G24+G25+G26+G27</f>
        <v>4921100.84</v>
      </c>
      <c r="H21" s="248">
        <f>G21/D21</f>
        <v>0.55000000000000004</v>
      </c>
      <c r="I21" s="207">
        <f>I25</f>
        <v>1634115</v>
      </c>
      <c r="J21" s="207">
        <f>SUM(J24:J28)</f>
        <v>8882892.7100000009</v>
      </c>
      <c r="K21" s="207">
        <f>SUM(K24:K28)</f>
        <v>0</v>
      </c>
      <c r="L21" s="241" t="s">
        <v>113</v>
      </c>
      <c r="M21" s="70"/>
      <c r="N21" s="70"/>
      <c r="O21" s="76"/>
    </row>
    <row r="22" spans="1:15" ht="243.75" customHeight="1" x14ac:dyDescent="0.4">
      <c r="A22" s="219"/>
      <c r="B22" s="221"/>
      <c r="C22" s="212"/>
      <c r="D22" s="212"/>
      <c r="E22" s="212"/>
      <c r="F22" s="212"/>
      <c r="G22" s="244"/>
      <c r="H22" s="249"/>
      <c r="I22" s="212"/>
      <c r="J22" s="212"/>
      <c r="K22" s="212"/>
      <c r="L22" s="241"/>
      <c r="M22" s="70"/>
      <c r="N22" s="70"/>
      <c r="O22" s="76"/>
    </row>
    <row r="23" spans="1:15" ht="409.5" customHeight="1" x14ac:dyDescent="0.4">
      <c r="A23" s="159"/>
      <c r="B23" s="181"/>
      <c r="C23" s="208"/>
      <c r="D23" s="208"/>
      <c r="E23" s="208"/>
      <c r="F23" s="208"/>
      <c r="G23" s="245"/>
      <c r="H23" s="250"/>
      <c r="I23" s="208"/>
      <c r="J23" s="208"/>
      <c r="K23" s="208"/>
      <c r="L23" s="241"/>
      <c r="M23" s="70"/>
      <c r="N23" s="70"/>
      <c r="O23" s="76"/>
    </row>
    <row r="24" spans="1:15" ht="44.25" customHeight="1" x14ac:dyDescent="0.4">
      <c r="A24" s="160"/>
      <c r="B24" s="158" t="s">
        <v>4</v>
      </c>
      <c r="C24" s="16"/>
      <c r="D24" s="17"/>
      <c r="E24" s="30"/>
      <c r="F24" s="86" t="e">
        <f t="shared" ref="F24" si="9">E24/D24</f>
        <v>#DIV/0!</v>
      </c>
      <c r="G24" s="142"/>
      <c r="H24" s="86" t="e">
        <f t="shared" ref="H24" si="10">G24/D24</f>
        <v>#DIV/0!</v>
      </c>
      <c r="I24" s="87"/>
      <c r="J24" s="30"/>
      <c r="K24" s="16"/>
      <c r="L24" s="241"/>
      <c r="M24" s="70"/>
      <c r="N24" s="70"/>
      <c r="O24" s="76"/>
    </row>
    <row r="25" spans="1:15" ht="44.25" customHeight="1" x14ac:dyDescent="0.4">
      <c r="A25" s="160"/>
      <c r="B25" s="158" t="s">
        <v>16</v>
      </c>
      <c r="C25" s="30">
        <v>8803964.3000000007</v>
      </c>
      <c r="D25" s="30">
        <v>8860971.4000000004</v>
      </c>
      <c r="E25" s="30">
        <v>4929792.42</v>
      </c>
      <c r="F25" s="31">
        <f>E25/D25</f>
        <v>0.56000000000000005</v>
      </c>
      <c r="G25" s="62">
        <v>4911543.68</v>
      </c>
      <c r="H25" s="31">
        <f>G25/D25</f>
        <v>0.55000000000000004</v>
      </c>
      <c r="I25" s="30">
        <f>259920+573174.2+640446.5+4590+22682.6+22236.3+199+20894.2+21949.4+5660+27171.5+26911.3+5520+2760</f>
        <v>1634115</v>
      </c>
      <c r="J25" s="62">
        <f>8832875+28096.4</f>
        <v>8860971.4000000004</v>
      </c>
      <c r="K25" s="30">
        <f>D25-J25</f>
        <v>0</v>
      </c>
      <c r="L25" s="241"/>
      <c r="M25" s="70"/>
      <c r="N25" s="70"/>
      <c r="O25" s="76"/>
    </row>
    <row r="26" spans="1:15" s="79" customFormat="1" ht="44.25" customHeight="1" x14ac:dyDescent="0.4">
      <c r="A26" s="160" t="s">
        <v>61</v>
      </c>
      <c r="B26" s="161" t="s">
        <v>11</v>
      </c>
      <c r="C26" s="24">
        <f>16239.24</f>
        <v>16239.24</v>
      </c>
      <c r="D26" s="24">
        <v>21921.31</v>
      </c>
      <c r="E26" s="24">
        <v>9557.16</v>
      </c>
      <c r="F26" s="25">
        <f t="shared" ref="F26:F27" si="11">E26/D26</f>
        <v>0.44</v>
      </c>
      <c r="G26" s="35">
        <v>9557.16</v>
      </c>
      <c r="H26" s="25">
        <f t="shared" ref="H26:H27" si="12">G26/D26</f>
        <v>0.44</v>
      </c>
      <c r="I26" s="24"/>
      <c r="J26" s="35">
        <f>9641.9+153.11+12126.3</f>
        <v>21921.31</v>
      </c>
      <c r="K26" s="24">
        <f>D26-J26</f>
        <v>0</v>
      </c>
      <c r="L26" s="241"/>
      <c r="M26" s="70"/>
      <c r="N26" s="74"/>
      <c r="O26" s="88"/>
    </row>
    <row r="27" spans="1:15" ht="41.25" customHeight="1" x14ac:dyDescent="0.4">
      <c r="A27" s="160"/>
      <c r="B27" s="158" t="s">
        <v>13</v>
      </c>
      <c r="C27" s="17"/>
      <c r="D27" s="17"/>
      <c r="E27" s="17">
        <f>G27</f>
        <v>0</v>
      </c>
      <c r="F27" s="86" t="e">
        <f t="shared" si="11"/>
        <v>#DIV/0!</v>
      </c>
      <c r="G27" s="107"/>
      <c r="H27" s="86" t="e">
        <f t="shared" si="12"/>
        <v>#DIV/0!</v>
      </c>
      <c r="I27" s="87"/>
      <c r="J27" s="17"/>
      <c r="K27" s="30">
        <f>D27-J27</f>
        <v>0</v>
      </c>
      <c r="L27" s="241"/>
      <c r="M27" s="70"/>
      <c r="N27" s="70"/>
      <c r="O27" s="76"/>
    </row>
    <row r="28" spans="1:15" ht="39.75" customHeight="1" x14ac:dyDescent="0.4">
      <c r="A28" s="160"/>
      <c r="B28" s="158" t="s">
        <v>5</v>
      </c>
      <c r="C28" s="17"/>
      <c r="D28" s="17"/>
      <c r="E28" s="20"/>
      <c r="F28" s="21"/>
      <c r="G28" s="143"/>
      <c r="H28" s="21"/>
      <c r="I28" s="20"/>
      <c r="J28" s="17"/>
      <c r="K28" s="49"/>
      <c r="L28" s="241"/>
      <c r="M28" s="70"/>
      <c r="N28" s="70"/>
      <c r="O28" s="76"/>
    </row>
    <row r="29" spans="1:15" ht="408" customHeight="1" x14ac:dyDescent="0.4">
      <c r="A29" s="218" t="s">
        <v>15</v>
      </c>
      <c r="B29" s="180" t="s">
        <v>98</v>
      </c>
      <c r="C29" s="207">
        <f>C31+C32+C33+C34+C35</f>
        <v>387404.97</v>
      </c>
      <c r="D29" s="207">
        <f t="shared" ref="D29:K29" si="13">D31+D32+D33+D34+D35</f>
        <v>387404.97</v>
      </c>
      <c r="E29" s="207">
        <f>E31+E32+E33+E34+E35</f>
        <v>260828.44</v>
      </c>
      <c r="F29" s="246">
        <f>E29/D29</f>
        <v>0.67</v>
      </c>
      <c r="G29" s="243">
        <f>G31+G32+G33+G34+G35</f>
        <v>224015.75</v>
      </c>
      <c r="H29" s="246">
        <f>G29/D29</f>
        <v>0.57999999999999996</v>
      </c>
      <c r="I29" s="251">
        <f>I32</f>
        <v>417.4</v>
      </c>
      <c r="J29" s="207">
        <f>J31+J32+J33+J34+J35</f>
        <v>387404.97</v>
      </c>
      <c r="K29" s="207">
        <f t="shared" si="13"/>
        <v>0</v>
      </c>
      <c r="L29" s="242" t="s">
        <v>119</v>
      </c>
      <c r="M29" s="70"/>
      <c r="N29" s="70"/>
      <c r="O29" s="76"/>
    </row>
    <row r="30" spans="1:15" ht="366" customHeight="1" x14ac:dyDescent="0.4">
      <c r="A30" s="220"/>
      <c r="B30" s="181"/>
      <c r="C30" s="208"/>
      <c r="D30" s="208"/>
      <c r="E30" s="208"/>
      <c r="F30" s="247"/>
      <c r="G30" s="245"/>
      <c r="H30" s="247"/>
      <c r="I30" s="252"/>
      <c r="J30" s="208"/>
      <c r="K30" s="208"/>
      <c r="L30" s="242"/>
      <c r="M30" s="70"/>
      <c r="N30" s="70"/>
      <c r="O30" s="76"/>
    </row>
    <row r="31" spans="1:15" ht="39.75" customHeight="1" x14ac:dyDescent="0.4">
      <c r="A31" s="162"/>
      <c r="B31" s="158" t="s">
        <v>4</v>
      </c>
      <c r="C31" s="17"/>
      <c r="D31" s="17"/>
      <c r="E31" s="17"/>
      <c r="F31" s="19"/>
      <c r="G31" s="34"/>
      <c r="H31" s="19"/>
      <c r="I31" s="17"/>
      <c r="J31" s="17"/>
      <c r="K31" s="17"/>
      <c r="L31" s="242"/>
      <c r="M31" s="70"/>
      <c r="N31" s="70"/>
      <c r="O31" s="76"/>
    </row>
    <row r="32" spans="1:15" ht="54.75" customHeight="1" x14ac:dyDescent="0.4">
      <c r="A32" s="162"/>
      <c r="B32" s="158" t="s">
        <v>63</v>
      </c>
      <c r="C32" s="17">
        <v>367701.4</v>
      </c>
      <c r="D32" s="17">
        <v>367701.4</v>
      </c>
      <c r="E32" s="17">
        <v>242875.9</v>
      </c>
      <c r="F32" s="31">
        <f t="shared" ref="F32:F33" si="14">E32/D32</f>
        <v>0.66</v>
      </c>
      <c r="G32" s="34">
        <v>206063.21</v>
      </c>
      <c r="H32" s="31">
        <f t="shared" ref="H32" si="15">G32/D32</f>
        <v>0.56000000000000005</v>
      </c>
      <c r="I32" s="30">
        <v>417.4</v>
      </c>
      <c r="J32" s="30">
        <f>197588.8+109585.98+57313.1+821.66+2391.86</f>
        <v>367701.4</v>
      </c>
      <c r="K32" s="58">
        <f>D32-J32</f>
        <v>0</v>
      </c>
      <c r="L32" s="242"/>
      <c r="M32" s="70"/>
      <c r="N32" s="70"/>
      <c r="O32" s="76"/>
    </row>
    <row r="33" spans="1:15" ht="54.75" customHeight="1" x14ac:dyDescent="0.4">
      <c r="A33" s="162"/>
      <c r="B33" s="158" t="s">
        <v>11</v>
      </c>
      <c r="C33" s="17">
        <v>19703.57</v>
      </c>
      <c r="D33" s="17">
        <v>19703.57</v>
      </c>
      <c r="E33" s="17">
        <f>G33</f>
        <v>17952.54</v>
      </c>
      <c r="F33" s="31">
        <f t="shared" si="14"/>
        <v>0.91</v>
      </c>
      <c r="G33" s="34">
        <v>17952.54</v>
      </c>
      <c r="H33" s="31">
        <f>G33/D33</f>
        <v>0.91</v>
      </c>
      <c r="I33" s="30"/>
      <c r="J33" s="30">
        <f>16490.34+3213.23</f>
        <v>19703.57</v>
      </c>
      <c r="K33" s="30">
        <f>D33-J33</f>
        <v>0</v>
      </c>
      <c r="L33" s="242"/>
      <c r="M33" s="70"/>
      <c r="N33" s="70"/>
      <c r="O33" s="76"/>
    </row>
    <row r="34" spans="1:15" ht="57.75" customHeight="1" x14ac:dyDescent="0.4">
      <c r="A34" s="162"/>
      <c r="B34" s="158" t="s">
        <v>13</v>
      </c>
      <c r="C34" s="17"/>
      <c r="D34" s="17"/>
      <c r="E34" s="17">
        <f>G34</f>
        <v>0</v>
      </c>
      <c r="F34" s="31"/>
      <c r="G34" s="34"/>
      <c r="H34" s="31"/>
      <c r="I34" s="30"/>
      <c r="J34" s="17"/>
      <c r="K34" s="30">
        <f>D34-J34</f>
        <v>0</v>
      </c>
      <c r="L34" s="242"/>
      <c r="M34" s="70"/>
      <c r="N34" s="70"/>
      <c r="O34" s="76"/>
    </row>
    <row r="35" spans="1:15" ht="57.75" customHeight="1" x14ac:dyDescent="0.4">
      <c r="A35" s="162"/>
      <c r="B35" s="158" t="s">
        <v>5</v>
      </c>
      <c r="C35" s="17"/>
      <c r="D35" s="17"/>
      <c r="E35" s="17"/>
      <c r="F35" s="19"/>
      <c r="G35" s="34"/>
      <c r="H35" s="19"/>
      <c r="I35" s="17"/>
      <c r="J35" s="17"/>
      <c r="K35" s="49"/>
      <c r="L35" s="242"/>
      <c r="M35" s="70"/>
      <c r="N35" s="70"/>
      <c r="O35" s="76"/>
    </row>
    <row r="36" spans="1:15" s="39" customFormat="1" ht="96" customHeight="1" x14ac:dyDescent="0.25">
      <c r="A36" s="162" t="s">
        <v>35</v>
      </c>
      <c r="B36" s="157" t="s">
        <v>72</v>
      </c>
      <c r="C36" s="16"/>
      <c r="D36" s="16"/>
      <c r="E36" s="127"/>
      <c r="F36" s="18"/>
      <c r="G36" s="15"/>
      <c r="H36" s="121"/>
      <c r="I36" s="122"/>
      <c r="J36" s="18"/>
      <c r="K36" s="18"/>
      <c r="L36" s="85" t="s">
        <v>40</v>
      </c>
      <c r="M36" s="70"/>
      <c r="N36" s="70"/>
      <c r="O36" s="76"/>
    </row>
    <row r="37" spans="1:15" ht="352.5" customHeight="1" x14ac:dyDescent="0.4">
      <c r="A37" s="163" t="s">
        <v>1</v>
      </c>
      <c r="B37" s="155" t="s">
        <v>99</v>
      </c>
      <c r="C37" s="16">
        <f>C39+C40+C38</f>
        <v>6388.74</v>
      </c>
      <c r="D37" s="16">
        <f>D39+D40+D38</f>
        <v>5762.18</v>
      </c>
      <c r="E37" s="16">
        <f>E39+E40</f>
        <v>2252.13</v>
      </c>
      <c r="F37" s="128">
        <f t="shared" ref="F37" si="16">E37/D37</f>
        <v>0.39</v>
      </c>
      <c r="G37" s="104">
        <f>G39+G40</f>
        <v>2135.8000000000002</v>
      </c>
      <c r="H37" s="128">
        <f t="shared" ref="H37" si="17">G37/D37</f>
        <v>0.37</v>
      </c>
      <c r="I37" s="129"/>
      <c r="J37" s="16">
        <f>J39+J40+J38</f>
        <v>5762.18</v>
      </c>
      <c r="K37" s="22">
        <f>K39+K40</f>
        <v>0</v>
      </c>
      <c r="L37" s="196" t="s">
        <v>118</v>
      </c>
      <c r="M37" s="70"/>
      <c r="N37" s="70"/>
      <c r="O37" s="76"/>
    </row>
    <row r="38" spans="1:15" s="92" customFormat="1" ht="33.75" customHeight="1" x14ac:dyDescent="0.4">
      <c r="A38" s="164"/>
      <c r="B38" s="165" t="s">
        <v>4</v>
      </c>
      <c r="C38" s="30">
        <v>97.7</v>
      </c>
      <c r="D38" s="30">
        <v>97.7</v>
      </c>
      <c r="E38" s="30">
        <v>0</v>
      </c>
      <c r="F38" s="31"/>
      <c r="G38" s="80">
        <v>0</v>
      </c>
      <c r="H38" s="31"/>
      <c r="I38" s="30"/>
      <c r="J38" s="30">
        <f>D38</f>
        <v>97.7</v>
      </c>
      <c r="K38" s="58"/>
      <c r="L38" s="196"/>
      <c r="M38" s="70"/>
      <c r="N38" s="90"/>
      <c r="O38" s="91"/>
    </row>
    <row r="39" spans="1:15" ht="33.75" customHeight="1" x14ac:dyDescent="0.4">
      <c r="A39" s="162"/>
      <c r="B39" s="158" t="s">
        <v>63</v>
      </c>
      <c r="C39" s="17">
        <v>5695.1</v>
      </c>
      <c r="D39" s="17">
        <v>5051.3</v>
      </c>
      <c r="E39" s="24">
        <v>2080.23</v>
      </c>
      <c r="F39" s="31">
        <f t="shared" ref="F39:F40" si="18">E39/D39</f>
        <v>0.41</v>
      </c>
      <c r="G39" s="35">
        <v>1963.9</v>
      </c>
      <c r="H39" s="25">
        <f t="shared" ref="H39:H40" si="19">G39/D39</f>
        <v>0.39</v>
      </c>
      <c r="I39" s="24"/>
      <c r="J39" s="17">
        <v>5051.3</v>
      </c>
      <c r="K39" s="30">
        <f>D39-J39</f>
        <v>0</v>
      </c>
      <c r="L39" s="196"/>
      <c r="M39" s="70"/>
      <c r="N39" s="70"/>
      <c r="O39" s="76"/>
    </row>
    <row r="40" spans="1:15" s="67" customFormat="1" ht="33.75" customHeight="1" x14ac:dyDescent="0.4">
      <c r="A40" s="166"/>
      <c r="B40" s="161" t="s">
        <v>11</v>
      </c>
      <c r="C40" s="24">
        <v>595.94000000000005</v>
      </c>
      <c r="D40" s="24">
        <v>613.17999999999995</v>
      </c>
      <c r="E40" s="24">
        <v>171.9</v>
      </c>
      <c r="F40" s="66">
        <f t="shared" si="18"/>
        <v>0.28000000000000003</v>
      </c>
      <c r="G40" s="35">
        <v>171.9</v>
      </c>
      <c r="H40" s="25">
        <f t="shared" si="19"/>
        <v>0.28000000000000003</v>
      </c>
      <c r="I40" s="24"/>
      <c r="J40" s="24">
        <v>613.17999999999995</v>
      </c>
      <c r="K40" s="58">
        <f>D40-J40</f>
        <v>0</v>
      </c>
      <c r="L40" s="196"/>
      <c r="M40" s="70"/>
      <c r="N40" s="70"/>
      <c r="O40" s="76"/>
    </row>
    <row r="41" spans="1:15" ht="33.75" customHeight="1" x14ac:dyDescent="0.4">
      <c r="A41" s="162"/>
      <c r="B41" s="158" t="s">
        <v>13</v>
      </c>
      <c r="C41" s="17"/>
      <c r="D41" s="17"/>
      <c r="E41" s="17"/>
      <c r="F41" s="130"/>
      <c r="G41" s="35"/>
      <c r="H41" s="50"/>
      <c r="I41" s="24"/>
      <c r="J41" s="24"/>
      <c r="K41" s="17"/>
      <c r="L41" s="196"/>
      <c r="M41" s="70"/>
      <c r="N41" s="70"/>
      <c r="O41" s="76"/>
    </row>
    <row r="42" spans="1:15" ht="33.75" customHeight="1" x14ac:dyDescent="0.4">
      <c r="A42" s="162"/>
      <c r="B42" s="158" t="s">
        <v>5</v>
      </c>
      <c r="C42" s="17"/>
      <c r="D42" s="17"/>
      <c r="E42" s="17"/>
      <c r="F42" s="19"/>
      <c r="G42" s="35"/>
      <c r="H42" s="25"/>
      <c r="I42" s="24"/>
      <c r="J42" s="24"/>
      <c r="K42" s="17"/>
      <c r="L42" s="196"/>
      <c r="M42" s="70"/>
      <c r="N42" s="70"/>
      <c r="O42" s="76"/>
    </row>
    <row r="43" spans="1:15" s="39" customFormat="1" ht="408.75" customHeight="1" x14ac:dyDescent="0.25">
      <c r="A43" s="162" t="s">
        <v>10</v>
      </c>
      <c r="B43" s="157" t="s">
        <v>100</v>
      </c>
      <c r="C43" s="16">
        <f>C44+C45+C46+C47</f>
        <v>265112.76</v>
      </c>
      <c r="D43" s="16">
        <f>D44+D45+D46+D47</f>
        <v>265540.26</v>
      </c>
      <c r="E43" s="16">
        <f>E44+E45+E46+E47+E48</f>
        <v>125129.88</v>
      </c>
      <c r="F43" s="18">
        <f>E43/D43</f>
        <v>0.47</v>
      </c>
      <c r="G43" s="104">
        <f>SUM(G44:G48)</f>
        <v>124702.38</v>
      </c>
      <c r="H43" s="23">
        <f>G43/D43</f>
        <v>0.47</v>
      </c>
      <c r="I43" s="126">
        <f>SUM(I45:I46)</f>
        <v>183099.1</v>
      </c>
      <c r="J43" s="126">
        <f>J44+J45+J46+J47</f>
        <v>265540.26</v>
      </c>
      <c r="K43" s="16">
        <f>D43-J43</f>
        <v>0</v>
      </c>
      <c r="L43" s="194" t="s">
        <v>117</v>
      </c>
      <c r="M43" s="70"/>
      <c r="N43" s="70"/>
      <c r="O43" s="76"/>
    </row>
    <row r="44" spans="1:15" s="37" customFormat="1" ht="42" customHeight="1" x14ac:dyDescent="0.25">
      <c r="A44" s="167"/>
      <c r="B44" s="158" t="s">
        <v>4</v>
      </c>
      <c r="C44" s="17"/>
      <c r="D44" s="17"/>
      <c r="E44" s="24"/>
      <c r="F44" s="25"/>
      <c r="G44" s="35"/>
      <c r="H44" s="23"/>
      <c r="I44" s="98"/>
      <c r="J44" s="17"/>
      <c r="K44" s="56">
        <f>D44-J44</f>
        <v>0</v>
      </c>
      <c r="L44" s="194"/>
      <c r="M44" s="70"/>
      <c r="N44" s="70"/>
      <c r="O44" s="76"/>
    </row>
    <row r="45" spans="1:15" s="37" customFormat="1" ht="39" customHeight="1" x14ac:dyDescent="0.25">
      <c r="A45" s="167"/>
      <c r="B45" s="158" t="s">
        <v>63</v>
      </c>
      <c r="C45" s="17">
        <f>5894+245624.7</f>
        <v>251518.7</v>
      </c>
      <c r="D45" s="17">
        <f>5894+245624.7+427.5</f>
        <v>251946.2</v>
      </c>
      <c r="E45" s="24">
        <f>117362.45</f>
        <v>117362.45</v>
      </c>
      <c r="F45" s="25">
        <f>E45/D45</f>
        <v>0.47</v>
      </c>
      <c r="G45" s="80">
        <f>116934.95</f>
        <v>116934.95</v>
      </c>
      <c r="H45" s="66">
        <f t="shared" ref="H45:H46" si="20">G45/D45</f>
        <v>0.46</v>
      </c>
      <c r="I45" s="58">
        <v>171211</v>
      </c>
      <c r="J45" s="17">
        <f>245624.7+5894+427.5</f>
        <v>251946.2</v>
      </c>
      <c r="K45" s="30">
        <f>D45-J45</f>
        <v>0</v>
      </c>
      <c r="L45" s="194"/>
      <c r="M45" s="70"/>
      <c r="N45" s="70"/>
      <c r="O45" s="76"/>
    </row>
    <row r="46" spans="1:15" s="37" customFormat="1" ht="48" customHeight="1" x14ac:dyDescent="0.25">
      <c r="A46" s="167"/>
      <c r="B46" s="158" t="s">
        <v>11</v>
      </c>
      <c r="C46" s="24">
        <f>12927.61+666.45</f>
        <v>13594.06</v>
      </c>
      <c r="D46" s="24">
        <f>12927.61+666.45</f>
        <v>13594.06</v>
      </c>
      <c r="E46" s="24">
        <v>7767.43</v>
      </c>
      <c r="F46" s="25">
        <f>E46/D46</f>
        <v>0.56999999999999995</v>
      </c>
      <c r="G46" s="35">
        <f>7630.98+136.45</f>
        <v>7767.43</v>
      </c>
      <c r="H46" s="66">
        <f t="shared" si="20"/>
        <v>0.56999999999999995</v>
      </c>
      <c r="I46" s="58">
        <v>11888.1</v>
      </c>
      <c r="J46" s="17">
        <f>12927.61+666.45</f>
        <v>13594.06</v>
      </c>
      <c r="K46" s="30">
        <f>D46-J46</f>
        <v>0</v>
      </c>
      <c r="L46" s="194"/>
      <c r="M46" s="70"/>
      <c r="N46" s="70"/>
      <c r="O46" s="76"/>
    </row>
    <row r="47" spans="1:15" s="37" customFormat="1" ht="40.5" customHeight="1" x14ac:dyDescent="0.25">
      <c r="A47" s="167"/>
      <c r="B47" s="158" t="s">
        <v>13</v>
      </c>
      <c r="C47" s="17">
        <v>0</v>
      </c>
      <c r="D47" s="17">
        <v>0</v>
      </c>
      <c r="E47" s="24"/>
      <c r="F47" s="25">
        <v>0</v>
      </c>
      <c r="G47" s="144"/>
      <c r="H47" s="25"/>
      <c r="I47" s="24"/>
      <c r="J47" s="17">
        <v>0</v>
      </c>
      <c r="K47" s="16">
        <f>D47-J47</f>
        <v>0</v>
      </c>
      <c r="L47" s="194"/>
      <c r="M47" s="70"/>
      <c r="N47" s="70"/>
      <c r="O47" s="76"/>
    </row>
    <row r="48" spans="1:15" s="37" customFormat="1" ht="33" customHeight="1" x14ac:dyDescent="0.25">
      <c r="A48" s="167"/>
      <c r="B48" s="158" t="s">
        <v>5</v>
      </c>
      <c r="C48" s="17"/>
      <c r="D48" s="17"/>
      <c r="E48" s="24"/>
      <c r="F48" s="25"/>
      <c r="G48" s="35"/>
      <c r="H48" s="25"/>
      <c r="I48" s="24"/>
      <c r="J48" s="17"/>
      <c r="K48" s="19"/>
      <c r="L48" s="194"/>
      <c r="M48" s="70"/>
      <c r="N48" s="70"/>
      <c r="O48" s="76"/>
    </row>
    <row r="49" spans="1:15" s="37" customFormat="1" ht="244.5" customHeight="1" x14ac:dyDescent="0.25">
      <c r="A49" s="162" t="s">
        <v>36</v>
      </c>
      <c r="B49" s="157" t="s">
        <v>101</v>
      </c>
      <c r="C49" s="15">
        <f>C50+C51+C52+C53</f>
        <v>8481.23</v>
      </c>
      <c r="D49" s="15">
        <f t="shared" ref="D49:E49" si="21">D50+D51+D52+D53</f>
        <v>8637.1299999999992</v>
      </c>
      <c r="E49" s="15">
        <f t="shared" si="21"/>
        <v>4478.66</v>
      </c>
      <c r="F49" s="101">
        <f t="shared" ref="F49:F51" si="22">E49/D49</f>
        <v>0.52</v>
      </c>
      <c r="G49" s="15">
        <f>G50+G51+G52+G53</f>
        <v>3953.07</v>
      </c>
      <c r="H49" s="101">
        <f t="shared" ref="H49:H51" si="23">G49/D49</f>
        <v>0.46</v>
      </c>
      <c r="I49" s="102"/>
      <c r="J49" s="15">
        <f>J50+J51+J52+J53</f>
        <v>8637.1299999999992</v>
      </c>
      <c r="K49" s="16">
        <f>D49-J49</f>
        <v>0</v>
      </c>
      <c r="L49" s="195" t="s">
        <v>114</v>
      </c>
      <c r="M49" s="70"/>
      <c r="N49" s="70"/>
      <c r="O49" s="76"/>
    </row>
    <row r="50" spans="1:15" s="37" customFormat="1" ht="39.75" customHeight="1" x14ac:dyDescent="0.25">
      <c r="A50" s="162"/>
      <c r="B50" s="158" t="s">
        <v>4</v>
      </c>
      <c r="C50" s="15"/>
      <c r="D50" s="15"/>
      <c r="E50" s="15"/>
      <c r="F50" s="100"/>
      <c r="G50" s="15"/>
      <c r="H50" s="100"/>
      <c r="I50" s="15"/>
      <c r="J50" s="15"/>
      <c r="K50" s="16">
        <f>D50-J50</f>
        <v>0</v>
      </c>
      <c r="L50" s="195"/>
      <c r="M50" s="70"/>
      <c r="N50" s="70"/>
      <c r="O50" s="76"/>
    </row>
    <row r="51" spans="1:15" s="37" customFormat="1" ht="39.75" customHeight="1" x14ac:dyDescent="0.25">
      <c r="A51" s="162"/>
      <c r="B51" s="158" t="s">
        <v>16</v>
      </c>
      <c r="C51" s="62">
        <v>8481.23</v>
      </c>
      <c r="D51" s="62">
        <v>8637.1299999999992</v>
      </c>
      <c r="E51" s="62">
        <v>4478.66</v>
      </c>
      <c r="F51" s="103">
        <f t="shared" si="22"/>
        <v>0.52</v>
      </c>
      <c r="G51" s="62">
        <v>3953.07</v>
      </c>
      <c r="H51" s="103">
        <f t="shared" si="23"/>
        <v>0.46</v>
      </c>
      <c r="I51" s="62"/>
      <c r="J51" s="62">
        <f>8148.1+416.34+72.69</f>
        <v>8637.1299999999992</v>
      </c>
      <c r="K51" s="30">
        <f>D51-J51</f>
        <v>0</v>
      </c>
      <c r="L51" s="195"/>
      <c r="M51" s="70"/>
      <c r="N51" s="70"/>
      <c r="O51" s="76"/>
    </row>
    <row r="52" spans="1:15" s="37" customFormat="1" ht="39.75" customHeight="1" x14ac:dyDescent="0.25">
      <c r="A52" s="162"/>
      <c r="B52" s="158" t="s">
        <v>11</v>
      </c>
      <c r="C52" s="15"/>
      <c r="D52" s="15"/>
      <c r="E52" s="15"/>
      <c r="F52" s="100"/>
      <c r="G52" s="15"/>
      <c r="H52" s="100"/>
      <c r="I52" s="15"/>
      <c r="J52" s="15"/>
      <c r="K52" s="16"/>
      <c r="L52" s="195"/>
      <c r="M52" s="70"/>
      <c r="N52" s="70"/>
      <c r="O52" s="76"/>
    </row>
    <row r="53" spans="1:15" s="37" customFormat="1" ht="39.75" customHeight="1" x14ac:dyDescent="0.25">
      <c r="A53" s="162"/>
      <c r="B53" s="158" t="s">
        <v>13</v>
      </c>
      <c r="C53" s="15"/>
      <c r="D53" s="15"/>
      <c r="E53" s="15"/>
      <c r="F53" s="100"/>
      <c r="G53" s="15"/>
      <c r="H53" s="100"/>
      <c r="I53" s="15"/>
      <c r="J53" s="15"/>
      <c r="K53" s="16"/>
      <c r="L53" s="195"/>
      <c r="M53" s="70"/>
      <c r="N53" s="70"/>
      <c r="O53" s="76"/>
    </row>
    <row r="54" spans="1:15" s="37" customFormat="1" ht="39.75" customHeight="1" x14ac:dyDescent="0.25">
      <c r="A54" s="162"/>
      <c r="B54" s="158" t="s">
        <v>5</v>
      </c>
      <c r="C54" s="34"/>
      <c r="D54" s="34"/>
      <c r="E54" s="34"/>
      <c r="F54" s="108"/>
      <c r="G54" s="34"/>
      <c r="H54" s="108"/>
      <c r="I54" s="34"/>
      <c r="J54" s="34"/>
      <c r="K54" s="16">
        <f>D54-J54</f>
        <v>0</v>
      </c>
      <c r="L54" s="195"/>
      <c r="M54" s="70"/>
      <c r="N54" s="70"/>
      <c r="O54" s="76"/>
    </row>
    <row r="55" spans="1:15" s="40" customFormat="1" ht="230.25" customHeight="1" x14ac:dyDescent="0.25">
      <c r="A55" s="162" t="s">
        <v>17</v>
      </c>
      <c r="B55" s="156" t="s">
        <v>102</v>
      </c>
      <c r="C55" s="104">
        <f>C56+C57+C58+C59+C60</f>
        <v>3031</v>
      </c>
      <c r="D55" s="104">
        <f>D56+D57+D58+D59+D60</f>
        <v>3031</v>
      </c>
      <c r="E55" s="104">
        <f t="shared" ref="E55" si="24">E56+E57+E58+E59+E60</f>
        <v>2901.7</v>
      </c>
      <c r="F55" s="105">
        <f>E55/D55</f>
        <v>0.96</v>
      </c>
      <c r="G55" s="104">
        <f>G56+G57+G58+G59+G60</f>
        <v>2872.4</v>
      </c>
      <c r="H55" s="105">
        <f>G55/D55</f>
        <v>0.95</v>
      </c>
      <c r="I55" s="104"/>
      <c r="J55" s="104">
        <f>J56+J57+J58+J59+J60</f>
        <v>3008.4</v>
      </c>
      <c r="K55" s="15">
        <f>K56+K57+K58+K59+K60</f>
        <v>22.6</v>
      </c>
      <c r="L55" s="209" t="s">
        <v>88</v>
      </c>
      <c r="M55" s="70"/>
      <c r="N55" s="70"/>
      <c r="O55" s="76"/>
    </row>
    <row r="56" spans="1:15" s="37" customFormat="1" x14ac:dyDescent="0.25">
      <c r="A56" s="162"/>
      <c r="B56" s="168" t="s">
        <v>4</v>
      </c>
      <c r="C56" s="34">
        <v>0</v>
      </c>
      <c r="D56" s="34">
        <v>0</v>
      </c>
      <c r="E56" s="34">
        <v>0</v>
      </c>
      <c r="F56" s="106" t="e">
        <f t="shared" ref="F56:F58" si="25">E56/D56</f>
        <v>#DIV/0!</v>
      </c>
      <c r="G56" s="107">
        <v>0</v>
      </c>
      <c r="H56" s="106" t="e">
        <f>G56/D56</f>
        <v>#DIV/0!</v>
      </c>
      <c r="I56" s="107"/>
      <c r="J56" s="34">
        <v>0</v>
      </c>
      <c r="K56" s="62">
        <f>D56-J56</f>
        <v>0</v>
      </c>
      <c r="L56" s="209"/>
      <c r="M56" s="70"/>
      <c r="N56" s="70"/>
      <c r="O56" s="76"/>
    </row>
    <row r="57" spans="1:15" s="37" customFormat="1" x14ac:dyDescent="0.25">
      <c r="A57" s="162"/>
      <c r="B57" s="168" t="s">
        <v>63</v>
      </c>
      <c r="C57" s="34">
        <v>3031</v>
      </c>
      <c r="D57" s="34">
        <v>3031</v>
      </c>
      <c r="E57" s="34">
        <f>997+1904.697</f>
        <v>2901.7</v>
      </c>
      <c r="F57" s="103">
        <f t="shared" si="25"/>
        <v>0.96</v>
      </c>
      <c r="G57" s="34">
        <v>2872.4</v>
      </c>
      <c r="H57" s="103">
        <f t="shared" ref="H57:H58" si="26">G57/D57</f>
        <v>0.95</v>
      </c>
      <c r="I57" s="62"/>
      <c r="J57" s="34">
        <f>997+2011.4</f>
        <v>3008.4</v>
      </c>
      <c r="K57" s="80">
        <f>D57-J57</f>
        <v>22.6</v>
      </c>
      <c r="L57" s="209"/>
      <c r="M57" s="70"/>
      <c r="N57" s="70"/>
      <c r="O57" s="76"/>
    </row>
    <row r="58" spans="1:15" s="37" customFormat="1" x14ac:dyDescent="0.25">
      <c r="A58" s="162"/>
      <c r="B58" s="168" t="s">
        <v>11</v>
      </c>
      <c r="C58" s="34">
        <v>0</v>
      </c>
      <c r="D58" s="34">
        <v>0</v>
      </c>
      <c r="E58" s="34">
        <f>G58</f>
        <v>0</v>
      </c>
      <c r="F58" s="106" t="e">
        <f t="shared" si="25"/>
        <v>#DIV/0!</v>
      </c>
      <c r="G58" s="107">
        <v>0</v>
      </c>
      <c r="H58" s="106" t="e">
        <f t="shared" si="26"/>
        <v>#DIV/0!</v>
      </c>
      <c r="I58" s="107"/>
      <c r="J58" s="34">
        <v>0</v>
      </c>
      <c r="K58" s="80">
        <f>D58-J58</f>
        <v>0</v>
      </c>
      <c r="L58" s="209"/>
      <c r="M58" s="70"/>
      <c r="N58" s="70"/>
      <c r="O58" s="76"/>
    </row>
    <row r="59" spans="1:15" s="37" customFormat="1" x14ac:dyDescent="0.25">
      <c r="A59" s="162"/>
      <c r="B59" s="168" t="s">
        <v>13</v>
      </c>
      <c r="C59" s="34"/>
      <c r="D59" s="34"/>
      <c r="E59" s="34"/>
      <c r="F59" s="108"/>
      <c r="G59" s="34"/>
      <c r="H59" s="108"/>
      <c r="I59" s="34"/>
      <c r="J59" s="34"/>
      <c r="K59" s="34"/>
      <c r="L59" s="209"/>
      <c r="M59" s="70"/>
      <c r="N59" s="70"/>
      <c r="O59" s="76"/>
    </row>
    <row r="60" spans="1:15" s="37" customFormat="1" x14ac:dyDescent="0.25">
      <c r="A60" s="162"/>
      <c r="B60" s="158" t="s">
        <v>5</v>
      </c>
      <c r="C60" s="34"/>
      <c r="D60" s="34"/>
      <c r="E60" s="34"/>
      <c r="F60" s="108"/>
      <c r="G60" s="34"/>
      <c r="H60" s="108"/>
      <c r="I60" s="34"/>
      <c r="J60" s="34"/>
      <c r="K60" s="34"/>
      <c r="L60" s="209"/>
      <c r="M60" s="70"/>
      <c r="N60" s="70"/>
      <c r="O60" s="76"/>
    </row>
    <row r="61" spans="1:15" s="37" customFormat="1" ht="60.75" outlineLevel="1" x14ac:dyDescent="0.25">
      <c r="A61" s="162" t="s">
        <v>18</v>
      </c>
      <c r="B61" s="157" t="s">
        <v>73</v>
      </c>
      <c r="C61" s="132"/>
      <c r="D61" s="132"/>
      <c r="E61" s="134"/>
      <c r="F61" s="133"/>
      <c r="G61" s="132"/>
      <c r="H61" s="133"/>
      <c r="I61" s="132"/>
      <c r="J61" s="133"/>
      <c r="K61" s="18"/>
      <c r="L61" s="85" t="s">
        <v>40</v>
      </c>
      <c r="M61" s="70"/>
      <c r="N61" s="70"/>
      <c r="O61" s="76"/>
    </row>
    <row r="62" spans="1:15" s="41" customFormat="1" ht="96.75" customHeight="1" x14ac:dyDescent="0.25">
      <c r="A62" s="162" t="s">
        <v>19</v>
      </c>
      <c r="B62" s="157" t="s">
        <v>74</v>
      </c>
      <c r="C62" s="132"/>
      <c r="D62" s="132"/>
      <c r="E62" s="134"/>
      <c r="F62" s="133"/>
      <c r="G62" s="132"/>
      <c r="H62" s="133"/>
      <c r="I62" s="132"/>
      <c r="J62" s="133"/>
      <c r="K62" s="18"/>
      <c r="L62" s="85" t="s">
        <v>40</v>
      </c>
      <c r="M62" s="70"/>
      <c r="N62" s="70"/>
      <c r="O62" s="76"/>
    </row>
    <row r="63" spans="1:15" s="42" customFormat="1" ht="100.5" customHeight="1" x14ac:dyDescent="0.25">
      <c r="A63" s="163" t="s">
        <v>20</v>
      </c>
      <c r="B63" s="169" t="s">
        <v>111</v>
      </c>
      <c r="C63" s="135">
        <f>SUM(C64:C67)</f>
        <v>378089.92</v>
      </c>
      <c r="D63" s="135">
        <f>SUM(D64:D67)</f>
        <v>602809.03</v>
      </c>
      <c r="E63" s="135">
        <f>SUM(E64:E67)</f>
        <v>239580.55</v>
      </c>
      <c r="F63" s="23">
        <f>E63/D63</f>
        <v>0.4</v>
      </c>
      <c r="G63" s="135">
        <f t="shared" ref="G63" si="27">SUM(G64:G68)</f>
        <v>224761.67</v>
      </c>
      <c r="H63" s="105">
        <f>G63/D63</f>
        <v>0.37</v>
      </c>
      <c r="I63" s="135"/>
      <c r="J63" s="135">
        <f>SUM(J64:J67)</f>
        <v>602809.03</v>
      </c>
      <c r="K63" s="97">
        <f>SUM(K64:K68)</f>
        <v>0</v>
      </c>
      <c r="L63" s="207"/>
      <c r="M63" s="70"/>
      <c r="N63" s="70"/>
      <c r="O63" s="76"/>
    </row>
    <row r="64" spans="1:15" s="43" customFormat="1" ht="30.75" customHeight="1" x14ac:dyDescent="0.25">
      <c r="A64" s="162"/>
      <c r="B64" s="158" t="s">
        <v>4</v>
      </c>
      <c r="C64" s="34">
        <f t="shared" ref="C64:E68" si="28">C70+C100</f>
        <v>20743.41</v>
      </c>
      <c r="D64" s="34">
        <f t="shared" si="28"/>
        <v>20743.41</v>
      </c>
      <c r="E64" s="34">
        <f t="shared" si="28"/>
        <v>18480.189999999999</v>
      </c>
      <c r="F64" s="136">
        <f t="shared" ref="F64:F66" si="29">E64/D64</f>
        <v>0.89100000000000001</v>
      </c>
      <c r="G64" s="34">
        <f>G70+G100</f>
        <v>5078.51</v>
      </c>
      <c r="H64" s="136">
        <f t="shared" ref="H64:H66" si="30">G64/D64</f>
        <v>0.245</v>
      </c>
      <c r="I64" s="34"/>
      <c r="J64" s="34">
        <f>J70+J100</f>
        <v>20743.41</v>
      </c>
      <c r="K64" s="17">
        <f>K70+K100</f>
        <v>0</v>
      </c>
      <c r="L64" s="212"/>
      <c r="M64" s="70"/>
      <c r="N64" s="70"/>
      <c r="O64" s="76"/>
    </row>
    <row r="65" spans="1:15" s="43" customFormat="1" ht="30.75" customHeight="1" x14ac:dyDescent="0.25">
      <c r="A65" s="162"/>
      <c r="B65" s="158" t="s">
        <v>41</v>
      </c>
      <c r="C65" s="34">
        <f t="shared" si="28"/>
        <v>306763.12</v>
      </c>
      <c r="D65" s="34">
        <f t="shared" si="28"/>
        <v>506763.12</v>
      </c>
      <c r="E65" s="34">
        <f t="shared" si="28"/>
        <v>197037.12</v>
      </c>
      <c r="F65" s="136">
        <f t="shared" si="29"/>
        <v>0.38900000000000001</v>
      </c>
      <c r="G65" s="34">
        <f>G71+G101</f>
        <v>195619.92</v>
      </c>
      <c r="H65" s="136">
        <f t="shared" si="30"/>
        <v>0.38600000000000001</v>
      </c>
      <c r="I65" s="34"/>
      <c r="J65" s="34">
        <f>J71+J101</f>
        <v>506763.12</v>
      </c>
      <c r="K65" s="17">
        <f>D65-J65</f>
        <v>0</v>
      </c>
      <c r="L65" s="212"/>
      <c r="M65" s="70"/>
      <c r="N65" s="70"/>
      <c r="O65" s="76"/>
    </row>
    <row r="66" spans="1:15" s="43" customFormat="1" ht="30.75" customHeight="1" x14ac:dyDescent="0.25">
      <c r="A66" s="162"/>
      <c r="B66" s="158" t="s">
        <v>11</v>
      </c>
      <c r="C66" s="34">
        <f t="shared" si="28"/>
        <v>50583.39</v>
      </c>
      <c r="D66" s="34">
        <f t="shared" si="28"/>
        <v>75302.5</v>
      </c>
      <c r="E66" s="34">
        <f t="shared" si="28"/>
        <v>24063.24</v>
      </c>
      <c r="F66" s="136">
        <f t="shared" si="29"/>
        <v>0.32</v>
      </c>
      <c r="G66" s="35">
        <f>G72+G102</f>
        <v>24063.24</v>
      </c>
      <c r="H66" s="136">
        <f t="shared" si="30"/>
        <v>0.32</v>
      </c>
      <c r="I66" s="34"/>
      <c r="J66" s="34">
        <f>J72+J102</f>
        <v>75302.5</v>
      </c>
      <c r="K66" s="17">
        <f>K72+K102</f>
        <v>0</v>
      </c>
      <c r="L66" s="212"/>
      <c r="M66" s="70"/>
      <c r="N66" s="70"/>
      <c r="O66" s="76"/>
    </row>
    <row r="67" spans="1:15" s="43" customFormat="1" ht="30.75" customHeight="1" x14ac:dyDescent="0.25">
      <c r="A67" s="166"/>
      <c r="B67" s="161" t="s">
        <v>13</v>
      </c>
      <c r="C67" s="35">
        <f t="shared" si="28"/>
        <v>0</v>
      </c>
      <c r="D67" s="35">
        <f t="shared" si="28"/>
        <v>0</v>
      </c>
      <c r="E67" s="35">
        <f t="shared" si="28"/>
        <v>0</v>
      </c>
      <c r="F67" s="137">
        <v>0</v>
      </c>
      <c r="G67" s="35">
        <f>G82+G103</f>
        <v>0</v>
      </c>
      <c r="H67" s="137">
        <v>0</v>
      </c>
      <c r="I67" s="35"/>
      <c r="J67" s="35">
        <f>J73+J103</f>
        <v>0</v>
      </c>
      <c r="K67" s="24">
        <f>K73+K103</f>
        <v>0</v>
      </c>
      <c r="L67" s="212"/>
      <c r="M67" s="70"/>
      <c r="N67" s="70"/>
      <c r="O67" s="76"/>
    </row>
    <row r="68" spans="1:15" s="43" customFormat="1" ht="30.75" customHeight="1" collapsed="1" x14ac:dyDescent="0.25">
      <c r="A68" s="166"/>
      <c r="B68" s="161" t="s">
        <v>5</v>
      </c>
      <c r="C68" s="35">
        <f t="shared" si="28"/>
        <v>0</v>
      </c>
      <c r="D68" s="35">
        <f t="shared" si="28"/>
        <v>0</v>
      </c>
      <c r="E68" s="35">
        <f t="shared" si="28"/>
        <v>0</v>
      </c>
      <c r="F68" s="137"/>
      <c r="G68" s="35"/>
      <c r="H68" s="137"/>
      <c r="I68" s="35"/>
      <c r="J68" s="35">
        <f>J74+J104</f>
        <v>0</v>
      </c>
      <c r="K68" s="50"/>
      <c r="L68" s="208"/>
      <c r="M68" s="70"/>
      <c r="N68" s="70"/>
      <c r="O68" s="76"/>
    </row>
    <row r="69" spans="1:15" s="42" customFormat="1" ht="59.25" customHeight="1" x14ac:dyDescent="0.25">
      <c r="A69" s="170" t="s">
        <v>49</v>
      </c>
      <c r="B69" s="171" t="s">
        <v>58</v>
      </c>
      <c r="C69" s="59">
        <f>SUM(C70:C74)</f>
        <v>349514.14</v>
      </c>
      <c r="D69" s="59">
        <f>SUM(D70:D74)</f>
        <v>574233.25</v>
      </c>
      <c r="E69" s="59">
        <f>SUM(E70:E74)</f>
        <v>218756.74</v>
      </c>
      <c r="F69" s="75">
        <f>E69/D69</f>
        <v>0.38</v>
      </c>
      <c r="G69" s="145">
        <f>SUM(G70:G74)</f>
        <v>218756.74</v>
      </c>
      <c r="H69" s="60">
        <f>G69/D69</f>
        <v>0.38100000000000001</v>
      </c>
      <c r="I69" s="59"/>
      <c r="J69" s="59">
        <f>SUM(J70:J74)</f>
        <v>574233.25</v>
      </c>
      <c r="K69" s="59">
        <f>SUM(K71:K74)</f>
        <v>0</v>
      </c>
      <c r="L69" s="268"/>
      <c r="M69" s="70"/>
      <c r="N69" s="72"/>
      <c r="O69" s="76"/>
    </row>
    <row r="70" spans="1:15" s="43" customFormat="1" x14ac:dyDescent="0.25">
      <c r="A70" s="172"/>
      <c r="B70" s="161" t="s">
        <v>4</v>
      </c>
      <c r="C70" s="24">
        <f>C88+C82</f>
        <v>0</v>
      </c>
      <c r="D70" s="24">
        <f t="shared" ref="D70:E70" si="31">D88+D82</f>
        <v>0</v>
      </c>
      <c r="E70" s="24">
        <f t="shared" si="31"/>
        <v>0</v>
      </c>
      <c r="F70" s="25"/>
      <c r="G70" s="35"/>
      <c r="H70" s="24"/>
      <c r="I70" s="24"/>
      <c r="J70" s="24">
        <f t="shared" ref="J70" si="32">J88+J82</f>
        <v>0</v>
      </c>
      <c r="K70" s="24">
        <f>D70-J70</f>
        <v>0</v>
      </c>
      <c r="L70" s="269"/>
      <c r="M70" s="70"/>
      <c r="N70" s="70"/>
      <c r="O70" s="76"/>
    </row>
    <row r="71" spans="1:15" s="43" customFormat="1" x14ac:dyDescent="0.25">
      <c r="A71" s="172"/>
      <c r="B71" s="161" t="s">
        <v>62</v>
      </c>
      <c r="C71" s="24">
        <f t="shared" ref="C71:E72" si="33">C77+C83+C89</f>
        <v>299299.40000000002</v>
      </c>
      <c r="D71" s="24">
        <f t="shared" si="33"/>
        <v>499299.4</v>
      </c>
      <c r="E71" s="24">
        <f t="shared" si="33"/>
        <v>194693.5</v>
      </c>
      <c r="F71" s="25">
        <f>E71/D71</f>
        <v>0.39</v>
      </c>
      <c r="G71" s="35">
        <f>G77+G83+G89</f>
        <v>194693.5</v>
      </c>
      <c r="H71" s="25">
        <f>G71/D71</f>
        <v>0.39</v>
      </c>
      <c r="I71" s="24"/>
      <c r="J71" s="24">
        <f>J77+J83+J89</f>
        <v>499299.4</v>
      </c>
      <c r="K71" s="24">
        <f>D71-J71</f>
        <v>0</v>
      </c>
      <c r="L71" s="269"/>
      <c r="M71" s="70"/>
      <c r="N71" s="70"/>
      <c r="O71" s="76"/>
    </row>
    <row r="72" spans="1:15" s="43" customFormat="1" x14ac:dyDescent="0.25">
      <c r="A72" s="172"/>
      <c r="B72" s="161" t="s">
        <v>11</v>
      </c>
      <c r="C72" s="24">
        <f t="shared" si="33"/>
        <v>50214.74</v>
      </c>
      <c r="D72" s="24">
        <f t="shared" si="33"/>
        <v>74933.850000000006</v>
      </c>
      <c r="E72" s="24">
        <f t="shared" si="33"/>
        <v>24063.24</v>
      </c>
      <c r="F72" s="25">
        <f>E72/D72</f>
        <v>0.32</v>
      </c>
      <c r="G72" s="35">
        <f>G78+G84+G90</f>
        <v>24063.24</v>
      </c>
      <c r="H72" s="25">
        <f>G72/D72</f>
        <v>0.32</v>
      </c>
      <c r="I72" s="24"/>
      <c r="J72" s="24">
        <f>J78+J84+J90</f>
        <v>74933.850000000006</v>
      </c>
      <c r="K72" s="24">
        <f>D72-J72</f>
        <v>0</v>
      </c>
      <c r="L72" s="269"/>
      <c r="M72" s="70"/>
      <c r="N72" s="70"/>
      <c r="O72" s="76"/>
    </row>
    <row r="73" spans="1:15" s="43" customFormat="1" x14ac:dyDescent="0.25">
      <c r="A73" s="172"/>
      <c r="B73" s="161" t="s">
        <v>13</v>
      </c>
      <c r="C73" s="24"/>
      <c r="D73" s="24"/>
      <c r="E73" s="24"/>
      <c r="F73" s="25">
        <v>0</v>
      </c>
      <c r="G73" s="35">
        <f>G91+G85</f>
        <v>0</v>
      </c>
      <c r="H73" s="25">
        <v>0</v>
      </c>
      <c r="I73" s="24"/>
      <c r="J73" s="24">
        <f>J91+J85</f>
        <v>0</v>
      </c>
      <c r="K73" s="24">
        <v>0</v>
      </c>
      <c r="L73" s="269"/>
      <c r="M73" s="70"/>
      <c r="N73" s="70"/>
      <c r="O73" s="76"/>
    </row>
    <row r="74" spans="1:15" s="43" customFormat="1" x14ac:dyDescent="0.25">
      <c r="A74" s="172"/>
      <c r="B74" s="161" t="s">
        <v>5</v>
      </c>
      <c r="C74" s="24">
        <f>C86+C92</f>
        <v>0</v>
      </c>
      <c r="D74" s="24">
        <f t="shared" ref="D74:K74" si="34">D86+D92</f>
        <v>0</v>
      </c>
      <c r="E74" s="24">
        <f t="shared" si="34"/>
        <v>0</v>
      </c>
      <c r="F74" s="24"/>
      <c r="G74" s="35">
        <f t="shared" si="34"/>
        <v>0</v>
      </c>
      <c r="H74" s="24"/>
      <c r="I74" s="24"/>
      <c r="J74" s="24">
        <f t="shared" si="34"/>
        <v>0</v>
      </c>
      <c r="K74" s="24">
        <f t="shared" si="34"/>
        <v>0</v>
      </c>
      <c r="L74" s="270"/>
      <c r="M74" s="70"/>
      <c r="N74" s="70"/>
      <c r="O74" s="76"/>
    </row>
    <row r="75" spans="1:15" s="32" customFormat="1" ht="60.75" x14ac:dyDescent="0.25">
      <c r="A75" s="173" t="s">
        <v>50</v>
      </c>
      <c r="B75" s="174" t="s">
        <v>91</v>
      </c>
      <c r="C75" s="57">
        <f>SUM(C76:C80)</f>
        <v>0</v>
      </c>
      <c r="D75" s="57">
        <f>SUM(D76:D80)</f>
        <v>222067.25</v>
      </c>
      <c r="E75" s="57">
        <v>0</v>
      </c>
      <c r="F75" s="61">
        <f>E75/D75</f>
        <v>0</v>
      </c>
      <c r="G75" s="144">
        <f>SUM(G76:G80)</f>
        <v>0</v>
      </c>
      <c r="H75" s="61">
        <v>0</v>
      </c>
      <c r="I75" s="57"/>
      <c r="J75" s="57">
        <f>SUM(J76:J80)</f>
        <v>222067.25</v>
      </c>
      <c r="K75" s="59">
        <f>K76+K77+K78+K79+K80</f>
        <v>0</v>
      </c>
      <c r="L75" s="150" t="s">
        <v>112</v>
      </c>
      <c r="M75" s="70"/>
      <c r="N75" s="73"/>
      <c r="O75" s="76"/>
    </row>
    <row r="76" spans="1:15" s="33" customFormat="1" x14ac:dyDescent="0.25">
      <c r="A76" s="173"/>
      <c r="B76" s="161" t="s">
        <v>4</v>
      </c>
      <c r="C76" s="24"/>
      <c r="D76" s="148"/>
      <c r="E76" s="24"/>
      <c r="F76" s="25"/>
      <c r="G76" s="35"/>
      <c r="H76" s="25">
        <v>0</v>
      </c>
      <c r="I76" s="24"/>
      <c r="J76" s="24"/>
      <c r="K76" s="24">
        <f>D76-J76</f>
        <v>0</v>
      </c>
      <c r="L76" s="151"/>
      <c r="M76" s="70"/>
      <c r="N76" s="74"/>
      <c r="O76" s="76"/>
    </row>
    <row r="77" spans="1:15" s="33" customFormat="1" x14ac:dyDescent="0.25">
      <c r="A77" s="173"/>
      <c r="B77" s="161" t="s">
        <v>62</v>
      </c>
      <c r="C77" s="24">
        <v>0</v>
      </c>
      <c r="D77" s="24">
        <v>197639.85</v>
      </c>
      <c r="E77" s="24">
        <v>0</v>
      </c>
      <c r="F77" s="25">
        <f>E77/D77</f>
        <v>0</v>
      </c>
      <c r="G77" s="35">
        <v>0</v>
      </c>
      <c r="H77" s="25">
        <v>0</v>
      </c>
      <c r="I77" s="24"/>
      <c r="J77" s="24">
        <v>197639.85</v>
      </c>
      <c r="K77" s="24">
        <f>D77-J77</f>
        <v>0</v>
      </c>
      <c r="L77" s="151"/>
      <c r="M77" s="70"/>
      <c r="N77" s="74"/>
      <c r="O77" s="76"/>
    </row>
    <row r="78" spans="1:15" s="33" customFormat="1" x14ac:dyDescent="0.25">
      <c r="A78" s="173"/>
      <c r="B78" s="161" t="s">
        <v>43</v>
      </c>
      <c r="C78" s="24">
        <v>0</v>
      </c>
      <c r="D78" s="24">
        <v>24427.4</v>
      </c>
      <c r="E78" s="24">
        <v>0</v>
      </c>
      <c r="F78" s="25">
        <f>E78/D78</f>
        <v>0</v>
      </c>
      <c r="G78" s="35">
        <v>0</v>
      </c>
      <c r="H78" s="25"/>
      <c r="I78" s="24"/>
      <c r="J78" s="24">
        <v>24427.4</v>
      </c>
      <c r="K78" s="24">
        <f>D78-J78</f>
        <v>0</v>
      </c>
      <c r="L78" s="151"/>
      <c r="M78" s="70"/>
      <c r="N78" s="74"/>
      <c r="O78" s="76"/>
    </row>
    <row r="79" spans="1:15" s="33" customFormat="1" x14ac:dyDescent="0.25">
      <c r="A79" s="173"/>
      <c r="B79" s="161" t="s">
        <v>13</v>
      </c>
      <c r="C79" s="24"/>
      <c r="D79" s="24"/>
      <c r="E79" s="24"/>
      <c r="F79" s="25"/>
      <c r="G79" s="35"/>
      <c r="H79" s="25"/>
      <c r="I79" s="24"/>
      <c r="J79" s="24"/>
      <c r="K79" s="24"/>
      <c r="L79" s="151"/>
      <c r="M79" s="70"/>
      <c r="N79" s="74"/>
      <c r="O79" s="76"/>
    </row>
    <row r="80" spans="1:15" s="33" customFormat="1" x14ac:dyDescent="0.25">
      <c r="A80" s="173"/>
      <c r="B80" s="161" t="s">
        <v>5</v>
      </c>
      <c r="C80" s="24"/>
      <c r="D80" s="148"/>
      <c r="E80" s="24"/>
      <c r="F80" s="25"/>
      <c r="G80" s="35"/>
      <c r="H80" s="25"/>
      <c r="I80" s="24"/>
      <c r="J80" s="24"/>
      <c r="K80" s="24"/>
      <c r="L80" s="151"/>
      <c r="M80" s="70"/>
      <c r="N80" s="74"/>
      <c r="O80" s="76"/>
    </row>
    <row r="81" spans="1:15" s="32" customFormat="1" x14ac:dyDescent="0.25">
      <c r="A81" s="173" t="s">
        <v>51</v>
      </c>
      <c r="B81" s="174" t="s">
        <v>42</v>
      </c>
      <c r="C81" s="57">
        <f>SUM(C82:C86)</f>
        <v>218756.74</v>
      </c>
      <c r="D81" s="57">
        <f>SUM(D82:D86)</f>
        <v>221408.6</v>
      </c>
      <c r="E81" s="57">
        <f>SUM(E82:E86)</f>
        <v>218756.74</v>
      </c>
      <c r="F81" s="61">
        <f>E81/D81</f>
        <v>0.99</v>
      </c>
      <c r="G81" s="144">
        <f>SUM(G82:G86)</f>
        <v>218756.74</v>
      </c>
      <c r="H81" s="61">
        <f>G81/D81</f>
        <v>0.99</v>
      </c>
      <c r="I81" s="57"/>
      <c r="J81" s="57">
        <f>SUM(J82:J86)</f>
        <v>221408.6</v>
      </c>
      <c r="K81" s="59">
        <f>K82+K83+K84+K85+K86</f>
        <v>0</v>
      </c>
      <c r="L81" s="265" t="s">
        <v>82</v>
      </c>
      <c r="M81" s="70"/>
      <c r="N81" s="73"/>
      <c r="O81" s="76"/>
    </row>
    <row r="82" spans="1:15" s="33" customFormat="1" x14ac:dyDescent="0.25">
      <c r="A82" s="173"/>
      <c r="B82" s="161" t="s">
        <v>4</v>
      </c>
      <c r="C82" s="24"/>
      <c r="D82" s="98"/>
      <c r="E82" s="24"/>
      <c r="F82" s="25"/>
      <c r="G82" s="35"/>
      <c r="H82" s="25"/>
      <c r="I82" s="24"/>
      <c r="J82" s="24"/>
      <c r="K82" s="24">
        <f>D82-J82</f>
        <v>0</v>
      </c>
      <c r="L82" s="266"/>
      <c r="M82" s="70"/>
      <c r="N82" s="74"/>
      <c r="O82" s="76"/>
    </row>
    <row r="83" spans="1:15" s="33" customFormat="1" x14ac:dyDescent="0.25">
      <c r="A83" s="173"/>
      <c r="B83" s="161" t="s">
        <v>62</v>
      </c>
      <c r="C83" s="24">
        <v>194693.5</v>
      </c>
      <c r="D83" s="24">
        <v>197053.65</v>
      </c>
      <c r="E83" s="24">
        <v>194693.5</v>
      </c>
      <c r="F83" s="25">
        <f>E83/D83</f>
        <v>0.99</v>
      </c>
      <c r="G83" s="35">
        <v>194693.5</v>
      </c>
      <c r="H83" s="25">
        <f>G83/D83</f>
        <v>0.99</v>
      </c>
      <c r="I83" s="24"/>
      <c r="J83" s="24">
        <v>197053.65</v>
      </c>
      <c r="K83" s="24">
        <f>D83-J83</f>
        <v>0</v>
      </c>
      <c r="L83" s="266"/>
      <c r="M83" s="70"/>
      <c r="N83" s="74"/>
      <c r="O83" s="76"/>
    </row>
    <row r="84" spans="1:15" s="33" customFormat="1" x14ac:dyDescent="0.25">
      <c r="A84" s="173"/>
      <c r="B84" s="161" t="s">
        <v>43</v>
      </c>
      <c r="C84" s="24">
        <v>24063.24</v>
      </c>
      <c r="D84" s="24">
        <v>24354.95</v>
      </c>
      <c r="E84" s="24">
        <v>24063.24</v>
      </c>
      <c r="F84" s="25">
        <f>E84/D84</f>
        <v>0.99</v>
      </c>
      <c r="G84" s="35">
        <v>24063.24</v>
      </c>
      <c r="H84" s="25">
        <f>G84/D84</f>
        <v>0.99</v>
      </c>
      <c r="I84" s="24"/>
      <c r="J84" s="24">
        <v>24354.95</v>
      </c>
      <c r="K84" s="24">
        <f>D84-J84</f>
        <v>0</v>
      </c>
      <c r="L84" s="266"/>
      <c r="M84" s="70"/>
      <c r="N84" s="74"/>
      <c r="O84" s="76"/>
    </row>
    <row r="85" spans="1:15" s="33" customFormat="1" x14ac:dyDescent="0.25">
      <c r="A85" s="173"/>
      <c r="B85" s="161" t="s">
        <v>13</v>
      </c>
      <c r="C85" s="24"/>
      <c r="D85" s="24"/>
      <c r="E85" s="24"/>
      <c r="F85" s="25"/>
      <c r="G85" s="35"/>
      <c r="H85" s="25"/>
      <c r="I85" s="24"/>
      <c r="J85" s="24"/>
      <c r="K85" s="24"/>
      <c r="L85" s="266"/>
      <c r="M85" s="70"/>
      <c r="N85" s="74"/>
      <c r="O85" s="76"/>
    </row>
    <row r="86" spans="1:15" s="33" customFormat="1" x14ac:dyDescent="0.25">
      <c r="A86" s="173"/>
      <c r="B86" s="161" t="s">
        <v>5</v>
      </c>
      <c r="C86" s="24"/>
      <c r="D86" s="98"/>
      <c r="E86" s="24"/>
      <c r="F86" s="25"/>
      <c r="G86" s="35"/>
      <c r="H86" s="25"/>
      <c r="I86" s="24"/>
      <c r="J86" s="24"/>
      <c r="K86" s="24"/>
      <c r="L86" s="267"/>
      <c r="M86" s="70"/>
      <c r="N86" s="74"/>
      <c r="O86" s="76"/>
    </row>
    <row r="87" spans="1:15" s="42" customFormat="1" ht="60.75" x14ac:dyDescent="0.25">
      <c r="A87" s="173" t="s">
        <v>89</v>
      </c>
      <c r="B87" s="174" t="s">
        <v>44</v>
      </c>
      <c r="C87" s="57">
        <f>SUM(C88:C92)</f>
        <v>130757.4</v>
      </c>
      <c r="D87" s="57">
        <f>SUM(D88:D92)</f>
        <v>130757.4</v>
      </c>
      <c r="E87" s="57">
        <f>SUM(E88:E92)</f>
        <v>0</v>
      </c>
      <c r="F87" s="61">
        <f>E87/D87</f>
        <v>0</v>
      </c>
      <c r="G87" s="144">
        <f>SUM(G88:G92)</f>
        <v>0</v>
      </c>
      <c r="H87" s="61">
        <f>G87/D87</f>
        <v>0</v>
      </c>
      <c r="I87" s="57"/>
      <c r="J87" s="57">
        <f>SUM(J88:J92)</f>
        <v>130757.4</v>
      </c>
      <c r="K87" s="59">
        <f>K88+K89+K90+K91+K92</f>
        <v>0</v>
      </c>
      <c r="L87" s="262"/>
      <c r="M87" s="70"/>
      <c r="N87" s="72"/>
      <c r="O87" s="76"/>
    </row>
    <row r="88" spans="1:15" s="43" customFormat="1" ht="30.75" customHeight="1" x14ac:dyDescent="0.25">
      <c r="A88" s="173"/>
      <c r="B88" s="161" t="s">
        <v>4</v>
      </c>
      <c r="C88" s="24">
        <f>C94</f>
        <v>0</v>
      </c>
      <c r="D88" s="24">
        <f>D94</f>
        <v>0</v>
      </c>
      <c r="E88" s="24">
        <f>E94</f>
        <v>0</v>
      </c>
      <c r="F88" s="25"/>
      <c r="G88" s="35"/>
      <c r="H88" s="25"/>
      <c r="I88" s="24"/>
      <c r="J88" s="24"/>
      <c r="K88" s="24">
        <f>D88-J88</f>
        <v>0</v>
      </c>
      <c r="L88" s="263"/>
      <c r="M88" s="70"/>
      <c r="N88" s="70"/>
      <c r="O88" s="76"/>
    </row>
    <row r="89" spans="1:15" s="43" customFormat="1" ht="30.75" customHeight="1" x14ac:dyDescent="0.25">
      <c r="A89" s="173"/>
      <c r="B89" s="161" t="s">
        <v>62</v>
      </c>
      <c r="C89" s="24">
        <f t="shared" ref="C89:D92" si="35">C95</f>
        <v>104605.9</v>
      </c>
      <c r="D89" s="24">
        <f t="shared" si="35"/>
        <v>104605.9</v>
      </c>
      <c r="E89" s="24">
        <f xml:space="preserve"> E95</f>
        <v>0</v>
      </c>
      <c r="F89" s="50">
        <f>E89/D89</f>
        <v>0</v>
      </c>
      <c r="G89" s="35">
        <f>E89</f>
        <v>0</v>
      </c>
      <c r="H89" s="50">
        <f>G89/D89</f>
        <v>0</v>
      </c>
      <c r="I89" s="24"/>
      <c r="J89" s="24">
        <f t="shared" ref="J89:J91" si="36">J95</f>
        <v>104605.9</v>
      </c>
      <c r="K89" s="24">
        <f>D89-J89</f>
        <v>0</v>
      </c>
      <c r="L89" s="263"/>
      <c r="M89" s="70"/>
      <c r="N89" s="70"/>
      <c r="O89" s="76"/>
    </row>
    <row r="90" spans="1:15" s="43" customFormat="1" ht="30.75" customHeight="1" x14ac:dyDescent="0.25">
      <c r="A90" s="173"/>
      <c r="B90" s="161" t="s">
        <v>43</v>
      </c>
      <c r="C90" s="24">
        <f t="shared" si="35"/>
        <v>26151.5</v>
      </c>
      <c r="D90" s="24">
        <f t="shared" si="35"/>
        <v>26151.5</v>
      </c>
      <c r="E90" s="24">
        <f>E96</f>
        <v>0</v>
      </c>
      <c r="F90" s="25">
        <f>E90/D90</f>
        <v>0</v>
      </c>
      <c r="G90" s="35">
        <f>G96</f>
        <v>0</v>
      </c>
      <c r="H90" s="25">
        <f>G90/D90</f>
        <v>0</v>
      </c>
      <c r="I90" s="24"/>
      <c r="J90" s="24">
        <f t="shared" si="36"/>
        <v>26151.5</v>
      </c>
      <c r="K90" s="24">
        <f>D90-J90</f>
        <v>0</v>
      </c>
      <c r="L90" s="263"/>
      <c r="M90" s="70"/>
      <c r="N90" s="70"/>
      <c r="O90" s="76"/>
    </row>
    <row r="91" spans="1:15" s="43" customFormat="1" ht="30.75" customHeight="1" x14ac:dyDescent="0.25">
      <c r="A91" s="173"/>
      <c r="B91" s="161" t="s">
        <v>13</v>
      </c>
      <c r="C91" s="24">
        <f t="shared" si="35"/>
        <v>0</v>
      </c>
      <c r="D91" s="24">
        <f t="shared" si="35"/>
        <v>0</v>
      </c>
      <c r="E91" s="24">
        <f>E97</f>
        <v>0</v>
      </c>
      <c r="F91" s="25"/>
      <c r="G91" s="35">
        <f>G97</f>
        <v>0</v>
      </c>
      <c r="H91" s="25"/>
      <c r="I91" s="24"/>
      <c r="J91" s="24">
        <f t="shared" si="36"/>
        <v>0</v>
      </c>
      <c r="K91" s="24">
        <f>D91-J91</f>
        <v>0</v>
      </c>
      <c r="L91" s="263"/>
      <c r="M91" s="70"/>
      <c r="N91" s="70"/>
      <c r="O91" s="76"/>
    </row>
    <row r="92" spans="1:15" s="43" customFormat="1" ht="30.75" customHeight="1" x14ac:dyDescent="0.25">
      <c r="A92" s="173"/>
      <c r="B92" s="161" t="s">
        <v>5</v>
      </c>
      <c r="C92" s="24">
        <f t="shared" si="35"/>
        <v>0</v>
      </c>
      <c r="D92" s="24">
        <f t="shared" si="35"/>
        <v>0</v>
      </c>
      <c r="E92" s="24">
        <f>E98</f>
        <v>0</v>
      </c>
      <c r="F92" s="25"/>
      <c r="G92" s="35"/>
      <c r="H92" s="25"/>
      <c r="I92" s="24"/>
      <c r="J92" s="24"/>
      <c r="K92" s="24"/>
      <c r="L92" s="264"/>
      <c r="M92" s="70"/>
      <c r="N92" s="70"/>
      <c r="O92" s="76"/>
    </row>
    <row r="93" spans="1:15" s="44" customFormat="1" ht="52.5" customHeight="1" x14ac:dyDescent="0.25">
      <c r="A93" s="170" t="s">
        <v>90</v>
      </c>
      <c r="B93" s="171" t="s">
        <v>70</v>
      </c>
      <c r="C93" s="59">
        <f>SUM(C94:C98)</f>
        <v>130757.4</v>
      </c>
      <c r="D93" s="59">
        <f>SUM(D94:D98)</f>
        <v>130757.4</v>
      </c>
      <c r="E93" s="59">
        <f>SUM(E94:E98)</f>
        <v>0</v>
      </c>
      <c r="F93" s="75">
        <f>E93/D93</f>
        <v>0</v>
      </c>
      <c r="G93" s="145">
        <f>SUM(G94:G98)</f>
        <v>0</v>
      </c>
      <c r="H93" s="75">
        <f>G93/D93</f>
        <v>0</v>
      </c>
      <c r="I93" s="59">
        <v>0</v>
      </c>
      <c r="J93" s="59">
        <f>SUM(J94:J98)</f>
        <v>130757.4</v>
      </c>
      <c r="K93" s="59">
        <f>K94+K95+K96+K97+K98</f>
        <v>0</v>
      </c>
      <c r="L93" s="187" t="s">
        <v>120</v>
      </c>
      <c r="M93" s="70"/>
      <c r="N93" s="72"/>
      <c r="O93" s="76"/>
    </row>
    <row r="94" spans="1:15" s="43" customFormat="1" ht="52.5" customHeight="1" x14ac:dyDescent="0.25">
      <c r="A94" s="173"/>
      <c r="B94" s="161" t="s">
        <v>4</v>
      </c>
      <c r="C94" s="24"/>
      <c r="D94" s="98"/>
      <c r="E94" s="24"/>
      <c r="F94" s="25"/>
      <c r="G94" s="35"/>
      <c r="H94" s="25"/>
      <c r="I94" s="24"/>
      <c r="J94" s="24"/>
      <c r="K94" s="24">
        <f>D94-J94</f>
        <v>0</v>
      </c>
      <c r="L94" s="188"/>
      <c r="M94" s="70"/>
      <c r="N94" s="70"/>
      <c r="O94" s="76"/>
    </row>
    <row r="95" spans="1:15" s="43" customFormat="1" ht="52.5" customHeight="1" x14ac:dyDescent="0.25">
      <c r="A95" s="173"/>
      <c r="B95" s="161" t="s">
        <v>62</v>
      </c>
      <c r="C95" s="24">
        <v>104605.9</v>
      </c>
      <c r="D95" s="24">
        <v>104605.9</v>
      </c>
      <c r="E95" s="24">
        <v>0</v>
      </c>
      <c r="F95" s="50">
        <f>E95/D95</f>
        <v>0</v>
      </c>
      <c r="G95" s="35">
        <v>0</v>
      </c>
      <c r="H95" s="50">
        <f>G95/D95</f>
        <v>0</v>
      </c>
      <c r="I95" s="24">
        <v>0</v>
      </c>
      <c r="J95" s="24">
        <v>104605.9</v>
      </c>
      <c r="K95" s="24">
        <f>D95-J95</f>
        <v>0</v>
      </c>
      <c r="L95" s="188"/>
      <c r="M95" s="70"/>
      <c r="N95" s="70"/>
      <c r="O95" s="76"/>
    </row>
    <row r="96" spans="1:15" s="43" customFormat="1" ht="52.5" customHeight="1" x14ac:dyDescent="0.25">
      <c r="A96" s="173"/>
      <c r="B96" s="161" t="s">
        <v>43</v>
      </c>
      <c r="C96" s="24">
        <v>26151.5</v>
      </c>
      <c r="D96" s="24">
        <v>26151.5</v>
      </c>
      <c r="E96" s="24">
        <v>0</v>
      </c>
      <c r="F96" s="25">
        <f>E96/D96</f>
        <v>0</v>
      </c>
      <c r="G96" s="35">
        <v>0</v>
      </c>
      <c r="H96" s="25">
        <f>G96/D96</f>
        <v>0</v>
      </c>
      <c r="I96" s="24"/>
      <c r="J96" s="24">
        <v>26151.5</v>
      </c>
      <c r="K96" s="24">
        <f>D96-J96</f>
        <v>0</v>
      </c>
      <c r="L96" s="188"/>
      <c r="M96" s="70"/>
      <c r="N96" s="70"/>
      <c r="O96" s="76"/>
    </row>
    <row r="97" spans="1:15" s="43" customFormat="1" ht="52.5" customHeight="1" x14ac:dyDescent="0.25">
      <c r="A97" s="173"/>
      <c r="B97" s="161" t="s">
        <v>13</v>
      </c>
      <c r="C97" s="24">
        <v>0</v>
      </c>
      <c r="D97" s="24">
        <v>0</v>
      </c>
      <c r="E97" s="24"/>
      <c r="F97" s="25"/>
      <c r="G97" s="35"/>
      <c r="H97" s="25">
        <v>0</v>
      </c>
      <c r="I97" s="24"/>
      <c r="J97" s="24"/>
      <c r="K97" s="24">
        <v>0</v>
      </c>
      <c r="L97" s="188"/>
      <c r="M97" s="70"/>
      <c r="N97" s="70"/>
      <c r="O97" s="76"/>
    </row>
    <row r="98" spans="1:15" s="43" customFormat="1" ht="52.5" customHeight="1" x14ac:dyDescent="0.25">
      <c r="A98" s="173"/>
      <c r="B98" s="161" t="s">
        <v>5</v>
      </c>
      <c r="C98" s="24"/>
      <c r="D98" s="98"/>
      <c r="E98" s="24"/>
      <c r="F98" s="25"/>
      <c r="G98" s="35"/>
      <c r="H98" s="25"/>
      <c r="I98" s="24"/>
      <c r="J98" s="25"/>
      <c r="K98" s="24"/>
      <c r="L98" s="189"/>
      <c r="M98" s="70"/>
      <c r="N98" s="70"/>
      <c r="O98" s="76"/>
    </row>
    <row r="99" spans="1:15" s="42" customFormat="1" ht="84.75" customHeight="1" x14ac:dyDescent="0.25">
      <c r="A99" s="170" t="s">
        <v>52</v>
      </c>
      <c r="B99" s="171" t="s">
        <v>59</v>
      </c>
      <c r="C99" s="59">
        <f>SUM(C100:C104)</f>
        <v>28575.78</v>
      </c>
      <c r="D99" s="59">
        <f t="shared" ref="D99" si="37">SUM(D100:D104)</f>
        <v>28575.78</v>
      </c>
      <c r="E99" s="59">
        <f>SUM(E100:E104)</f>
        <v>20823.810000000001</v>
      </c>
      <c r="F99" s="60">
        <f t="shared" ref="F99:F108" si="38">E99/D99</f>
        <v>0.72899999999999998</v>
      </c>
      <c r="G99" s="145">
        <f>SUM(G100:G104)</f>
        <v>6004.93</v>
      </c>
      <c r="H99" s="60">
        <f t="shared" ref="H99:H108" si="39">G99/D99</f>
        <v>0.21</v>
      </c>
      <c r="I99" s="59"/>
      <c r="J99" s="59">
        <f>SUM(J100:J104)</f>
        <v>28575.78</v>
      </c>
      <c r="K99" s="59">
        <f t="shared" ref="K99" si="40">K100+K101+K102+K103+K104</f>
        <v>0</v>
      </c>
      <c r="L99" s="268"/>
      <c r="M99" s="70"/>
      <c r="N99" s="70"/>
      <c r="O99" s="76"/>
    </row>
    <row r="100" spans="1:15" s="43" customFormat="1" x14ac:dyDescent="0.25">
      <c r="A100" s="172"/>
      <c r="B100" s="161" t="s">
        <v>4</v>
      </c>
      <c r="C100" s="24">
        <f>C124+C106+C112+C118+C130</f>
        <v>20743.41</v>
      </c>
      <c r="D100" s="24">
        <f t="shared" ref="D100" si="41">D124+D106+D112+D118+D130</f>
        <v>20743.41</v>
      </c>
      <c r="E100" s="24">
        <f>E106+E112+E118+E124+E130</f>
        <v>18480.189999999999</v>
      </c>
      <c r="F100" s="25">
        <f t="shared" si="38"/>
        <v>0.89</v>
      </c>
      <c r="G100" s="35">
        <f>G124+G106+G112+G118+G130</f>
        <v>5078.51</v>
      </c>
      <c r="H100" s="25">
        <f t="shared" si="39"/>
        <v>0.24</v>
      </c>
      <c r="I100" s="24"/>
      <c r="J100" s="24">
        <f>J106+J112+J118+J124+J130</f>
        <v>20743.41</v>
      </c>
      <c r="K100" s="24">
        <f>D100-J100</f>
        <v>0</v>
      </c>
      <c r="L100" s="269"/>
      <c r="M100" s="70"/>
      <c r="N100" s="70"/>
      <c r="O100" s="76"/>
    </row>
    <row r="101" spans="1:15" s="43" customFormat="1" x14ac:dyDescent="0.25">
      <c r="A101" s="172"/>
      <c r="B101" s="161" t="s">
        <v>41</v>
      </c>
      <c r="C101" s="24">
        <f>C125+C107+C113+C119+C131</f>
        <v>7463.72</v>
      </c>
      <c r="D101" s="24">
        <f t="shared" ref="C101:E104" si="42">D125+D107+D113+D119+D131</f>
        <v>7463.72</v>
      </c>
      <c r="E101" s="24">
        <f>E107++E113+E119+E125+E131</f>
        <v>2343.62</v>
      </c>
      <c r="F101" s="25">
        <f t="shared" si="38"/>
        <v>0.31</v>
      </c>
      <c r="G101" s="35">
        <f t="shared" ref="G101:G102" si="43">G125+G107+G113+G119+G131</f>
        <v>926.42</v>
      </c>
      <c r="H101" s="25">
        <f t="shared" si="39"/>
        <v>0.12</v>
      </c>
      <c r="I101" s="24"/>
      <c r="J101" s="24">
        <f>J107+J113+J119+J125+J131</f>
        <v>7463.72</v>
      </c>
      <c r="K101" s="24">
        <f>D101-J101</f>
        <v>0</v>
      </c>
      <c r="L101" s="269"/>
      <c r="M101" s="70"/>
      <c r="N101" s="70"/>
      <c r="O101" s="76"/>
    </row>
    <row r="102" spans="1:15" s="43" customFormat="1" x14ac:dyDescent="0.25">
      <c r="A102" s="172"/>
      <c r="B102" s="161" t="s">
        <v>43</v>
      </c>
      <c r="C102" s="24">
        <f t="shared" si="42"/>
        <v>368.65</v>
      </c>
      <c r="D102" s="24">
        <f t="shared" si="42"/>
        <v>368.65</v>
      </c>
      <c r="E102" s="24">
        <f t="shared" si="42"/>
        <v>0</v>
      </c>
      <c r="F102" s="25">
        <f t="shared" si="38"/>
        <v>0</v>
      </c>
      <c r="G102" s="35">
        <f t="shared" si="43"/>
        <v>0</v>
      </c>
      <c r="H102" s="25">
        <f t="shared" si="39"/>
        <v>0</v>
      </c>
      <c r="I102" s="24"/>
      <c r="J102" s="24">
        <f>J108+J114+J120+J126+J132</f>
        <v>368.65</v>
      </c>
      <c r="K102" s="24">
        <f>D102-J102</f>
        <v>0</v>
      </c>
      <c r="L102" s="269"/>
      <c r="M102" s="70"/>
      <c r="N102" s="70"/>
      <c r="O102" s="76"/>
    </row>
    <row r="103" spans="1:15" s="43" customFormat="1" x14ac:dyDescent="0.25">
      <c r="A103" s="172"/>
      <c r="B103" s="161" t="s">
        <v>13</v>
      </c>
      <c r="C103" s="24">
        <f t="shared" si="42"/>
        <v>0</v>
      </c>
      <c r="D103" s="24">
        <f t="shared" si="42"/>
        <v>0</v>
      </c>
      <c r="E103" s="24">
        <f t="shared" si="42"/>
        <v>0</v>
      </c>
      <c r="F103" s="25"/>
      <c r="G103" s="35"/>
      <c r="H103" s="25"/>
      <c r="I103" s="24"/>
      <c r="J103" s="24"/>
      <c r="K103" s="17"/>
      <c r="L103" s="269"/>
      <c r="M103" s="70"/>
      <c r="N103" s="70"/>
      <c r="O103" s="76"/>
    </row>
    <row r="104" spans="1:15" s="43" customFormat="1" collapsed="1" x14ac:dyDescent="0.25">
      <c r="A104" s="172"/>
      <c r="B104" s="161" t="s">
        <v>5</v>
      </c>
      <c r="C104" s="24">
        <f t="shared" si="42"/>
        <v>0</v>
      </c>
      <c r="D104" s="24">
        <f t="shared" si="42"/>
        <v>0</v>
      </c>
      <c r="E104" s="24">
        <f t="shared" si="42"/>
        <v>0</v>
      </c>
      <c r="F104" s="25"/>
      <c r="G104" s="35"/>
      <c r="H104" s="25"/>
      <c r="I104" s="24"/>
      <c r="J104" s="24"/>
      <c r="K104" s="17"/>
      <c r="L104" s="270"/>
      <c r="M104" s="70"/>
      <c r="N104" s="70"/>
      <c r="O104" s="76"/>
    </row>
    <row r="105" spans="1:15" s="63" customFormat="1" ht="40.5" x14ac:dyDescent="0.25">
      <c r="A105" s="173" t="s">
        <v>53</v>
      </c>
      <c r="B105" s="174" t="s">
        <v>45</v>
      </c>
      <c r="C105" s="57">
        <f t="shared" ref="C105:E105" si="44">SUM(C106:C110)</f>
        <v>6286.05</v>
      </c>
      <c r="D105" s="57">
        <f t="shared" si="44"/>
        <v>6286.05</v>
      </c>
      <c r="E105" s="57">
        <f t="shared" si="44"/>
        <v>0</v>
      </c>
      <c r="F105" s="61">
        <f>E105/D105</f>
        <v>0</v>
      </c>
      <c r="G105" s="144">
        <f>SUM(G106:G110)</f>
        <v>0</v>
      </c>
      <c r="H105" s="61">
        <f t="shared" si="39"/>
        <v>0</v>
      </c>
      <c r="I105" s="57"/>
      <c r="J105" s="57">
        <f>J106+J107+J108</f>
        <v>6286.05</v>
      </c>
      <c r="K105" s="16">
        <f t="shared" ref="K105" si="45">K106+K107+K108+K109+K110</f>
        <v>0</v>
      </c>
      <c r="L105" s="194" t="s">
        <v>94</v>
      </c>
      <c r="M105" s="70"/>
      <c r="N105" s="70"/>
      <c r="O105" s="76"/>
    </row>
    <row r="106" spans="1:15" s="45" customFormat="1" ht="39.75" customHeight="1" x14ac:dyDescent="0.25">
      <c r="A106" s="173"/>
      <c r="B106" s="161" t="s">
        <v>64</v>
      </c>
      <c r="C106" s="24">
        <v>797.3</v>
      </c>
      <c r="D106" s="24">
        <v>797.3</v>
      </c>
      <c r="E106" s="24"/>
      <c r="F106" s="25"/>
      <c r="G106" s="35"/>
      <c r="H106" s="61">
        <v>0</v>
      </c>
      <c r="I106" s="57"/>
      <c r="J106" s="117">
        <v>797.3</v>
      </c>
      <c r="K106" s="17">
        <f>D106-J106</f>
        <v>0</v>
      </c>
      <c r="L106" s="194"/>
      <c r="M106" s="70"/>
      <c r="N106" s="70"/>
      <c r="O106" s="76"/>
    </row>
    <row r="107" spans="1:15" s="45" customFormat="1" ht="36" customHeight="1" x14ac:dyDescent="0.25">
      <c r="A107" s="173"/>
      <c r="B107" s="161" t="s">
        <v>62</v>
      </c>
      <c r="C107" s="24">
        <v>5120.1000000000004</v>
      </c>
      <c r="D107" s="24">
        <v>5120.1000000000004</v>
      </c>
      <c r="E107" s="24">
        <v>0</v>
      </c>
      <c r="F107" s="124">
        <f t="shared" si="38"/>
        <v>0</v>
      </c>
      <c r="G107" s="112">
        <v>0</v>
      </c>
      <c r="H107" s="125">
        <f t="shared" si="39"/>
        <v>0</v>
      </c>
      <c r="I107" s="57"/>
      <c r="J107" s="117">
        <v>5120.1000000000004</v>
      </c>
      <c r="K107" s="17">
        <f>D107-J107</f>
        <v>0</v>
      </c>
      <c r="L107" s="194"/>
      <c r="M107" s="70"/>
      <c r="N107" s="70"/>
      <c r="O107" s="76"/>
    </row>
    <row r="108" spans="1:15" s="45" customFormat="1" ht="36" customHeight="1" x14ac:dyDescent="0.25">
      <c r="A108" s="173"/>
      <c r="B108" s="161" t="s">
        <v>43</v>
      </c>
      <c r="C108" s="24">
        <v>368.65</v>
      </c>
      <c r="D108" s="24">
        <v>368.65</v>
      </c>
      <c r="E108" s="24"/>
      <c r="F108" s="25">
        <f t="shared" si="38"/>
        <v>0</v>
      </c>
      <c r="G108" s="35">
        <v>0</v>
      </c>
      <c r="H108" s="61">
        <f t="shared" si="39"/>
        <v>0</v>
      </c>
      <c r="I108" s="57"/>
      <c r="J108" s="117">
        <v>368.65</v>
      </c>
      <c r="K108" s="17">
        <f>D108-J108</f>
        <v>0</v>
      </c>
      <c r="L108" s="194"/>
      <c r="M108" s="70"/>
      <c r="N108" s="70"/>
      <c r="O108" s="76"/>
    </row>
    <row r="109" spans="1:15" s="45" customFormat="1" ht="36" customHeight="1" x14ac:dyDescent="0.25">
      <c r="A109" s="173"/>
      <c r="B109" s="161" t="s">
        <v>13</v>
      </c>
      <c r="C109" s="24"/>
      <c r="D109" s="115"/>
      <c r="E109" s="24"/>
      <c r="F109" s="25"/>
      <c r="G109" s="35"/>
      <c r="H109" s="25"/>
      <c r="I109" s="24"/>
      <c r="J109" s="25"/>
      <c r="K109" s="17"/>
      <c r="L109" s="194"/>
      <c r="M109" s="70"/>
      <c r="N109" s="70"/>
      <c r="O109" s="76"/>
    </row>
    <row r="110" spans="1:15" s="45" customFormat="1" ht="36" customHeight="1" collapsed="1" x14ac:dyDescent="0.25">
      <c r="A110" s="173"/>
      <c r="B110" s="161" t="s">
        <v>5</v>
      </c>
      <c r="C110" s="24"/>
      <c r="D110" s="115"/>
      <c r="E110" s="24"/>
      <c r="F110" s="25"/>
      <c r="G110" s="35"/>
      <c r="H110" s="25"/>
      <c r="I110" s="24"/>
      <c r="J110" s="25"/>
      <c r="K110" s="17"/>
      <c r="L110" s="194"/>
      <c r="M110" s="70"/>
      <c r="N110" s="70"/>
      <c r="O110" s="76"/>
    </row>
    <row r="111" spans="1:15" s="63" customFormat="1" ht="174.75" customHeight="1" x14ac:dyDescent="0.25">
      <c r="A111" s="173" t="s">
        <v>54</v>
      </c>
      <c r="B111" s="174" t="s">
        <v>46</v>
      </c>
      <c r="C111" s="57">
        <f t="shared" ref="C111:E111" si="46">SUM(C112:C116)</f>
        <v>13.1</v>
      </c>
      <c r="D111" s="57">
        <f t="shared" si="46"/>
        <v>13.1</v>
      </c>
      <c r="E111" s="57">
        <f t="shared" si="46"/>
        <v>13.1</v>
      </c>
      <c r="F111" s="61">
        <f t="shared" ref="F111:F135" si="47">E111/D111</f>
        <v>1</v>
      </c>
      <c r="G111" s="144">
        <v>11.16</v>
      </c>
      <c r="H111" s="116">
        <f t="shared" ref="H111:H135" si="48">G111/D111</f>
        <v>0.85199999999999998</v>
      </c>
      <c r="I111" s="57"/>
      <c r="J111" s="117">
        <f>J113</f>
        <v>13.1</v>
      </c>
      <c r="K111" s="16">
        <f t="shared" ref="K111" si="49">K112+K113+K114+K115+K116</f>
        <v>0</v>
      </c>
      <c r="L111" s="260" t="s">
        <v>93</v>
      </c>
      <c r="M111" s="70"/>
      <c r="N111" s="70"/>
      <c r="O111" s="76"/>
    </row>
    <row r="112" spans="1:15" s="45" customFormat="1" x14ac:dyDescent="0.25">
      <c r="A112" s="173"/>
      <c r="B112" s="161" t="s">
        <v>4</v>
      </c>
      <c r="C112" s="24"/>
      <c r="D112" s="24"/>
      <c r="E112" s="24"/>
      <c r="F112" s="25"/>
      <c r="G112" s="35"/>
      <c r="H112" s="25"/>
      <c r="I112" s="24"/>
      <c r="J112" s="25"/>
      <c r="K112" s="17">
        <f>D112-J112</f>
        <v>0</v>
      </c>
      <c r="L112" s="260"/>
      <c r="M112" s="70"/>
      <c r="N112" s="70"/>
      <c r="O112" s="76"/>
    </row>
    <row r="113" spans="1:15" s="45" customFormat="1" x14ac:dyDescent="0.25">
      <c r="A113" s="173"/>
      <c r="B113" s="161" t="s">
        <v>41</v>
      </c>
      <c r="C113" s="24">
        <v>13.1</v>
      </c>
      <c r="D113" s="24">
        <v>13.1</v>
      </c>
      <c r="E113" s="24">
        <v>13.1</v>
      </c>
      <c r="F113" s="25">
        <f t="shared" si="47"/>
        <v>1</v>
      </c>
      <c r="G113" s="35">
        <v>11.16</v>
      </c>
      <c r="H113" s="50">
        <f t="shared" si="48"/>
        <v>0.85199999999999998</v>
      </c>
      <c r="I113" s="24"/>
      <c r="J113" s="117">
        <v>13.1</v>
      </c>
      <c r="K113" s="17">
        <f>D113-J113</f>
        <v>0</v>
      </c>
      <c r="L113" s="260"/>
      <c r="M113" s="70"/>
      <c r="N113" s="70"/>
      <c r="O113" s="76"/>
    </row>
    <row r="114" spans="1:15" s="45" customFormat="1" x14ac:dyDescent="0.25">
      <c r="A114" s="173"/>
      <c r="B114" s="161" t="s">
        <v>43</v>
      </c>
      <c r="C114" s="24"/>
      <c r="D114" s="24"/>
      <c r="E114" s="24"/>
      <c r="F114" s="25"/>
      <c r="G114" s="35"/>
      <c r="H114" s="25"/>
      <c r="I114" s="24"/>
      <c r="J114" s="25"/>
      <c r="K114" s="17">
        <f>D114-J114</f>
        <v>0</v>
      </c>
      <c r="L114" s="260"/>
      <c r="M114" s="70"/>
      <c r="N114" s="70"/>
      <c r="O114" s="76"/>
    </row>
    <row r="115" spans="1:15" s="45" customFormat="1" x14ac:dyDescent="0.25">
      <c r="A115" s="173"/>
      <c r="B115" s="161" t="s">
        <v>13</v>
      </c>
      <c r="C115" s="24"/>
      <c r="D115" s="24"/>
      <c r="E115" s="24"/>
      <c r="F115" s="25"/>
      <c r="G115" s="35"/>
      <c r="H115" s="25"/>
      <c r="I115" s="24"/>
      <c r="J115" s="25"/>
      <c r="K115" s="17"/>
      <c r="L115" s="260"/>
      <c r="M115" s="70"/>
      <c r="N115" s="70"/>
      <c r="O115" s="76"/>
    </row>
    <row r="116" spans="1:15" s="45" customFormat="1" collapsed="1" x14ac:dyDescent="0.25">
      <c r="A116" s="173"/>
      <c r="B116" s="161" t="s">
        <v>5</v>
      </c>
      <c r="C116" s="24"/>
      <c r="D116" s="24"/>
      <c r="E116" s="24"/>
      <c r="F116" s="25"/>
      <c r="G116" s="35"/>
      <c r="H116" s="25"/>
      <c r="I116" s="24"/>
      <c r="J116" s="25"/>
      <c r="K116" s="17"/>
      <c r="L116" s="260"/>
      <c r="M116" s="70"/>
      <c r="N116" s="70"/>
      <c r="O116" s="76"/>
    </row>
    <row r="117" spans="1:15" s="64" customFormat="1" ht="89.25" customHeight="1" outlineLevel="1" x14ac:dyDescent="0.25">
      <c r="A117" s="173" t="s">
        <v>55</v>
      </c>
      <c r="B117" s="174" t="s">
        <v>47</v>
      </c>
      <c r="C117" s="57">
        <f>SUM(C118:C122)</f>
        <v>9152.57</v>
      </c>
      <c r="D117" s="57">
        <f t="shared" ref="D117:E117" si="50">SUM(D118:D122)</f>
        <v>9152.57</v>
      </c>
      <c r="E117" s="57">
        <f t="shared" si="50"/>
        <v>7686.65</v>
      </c>
      <c r="F117" s="61">
        <f t="shared" si="47"/>
        <v>0.84</v>
      </c>
      <c r="G117" s="144">
        <f>SUM(G118:G122)</f>
        <v>0</v>
      </c>
      <c r="H117" s="61">
        <f t="shared" si="48"/>
        <v>0</v>
      </c>
      <c r="I117" s="57"/>
      <c r="J117" s="24">
        <f>J118</f>
        <v>9152.57</v>
      </c>
      <c r="K117" s="16">
        <f t="shared" ref="K117" si="51">K118+K119+K120+K121+K122</f>
        <v>0</v>
      </c>
      <c r="L117" s="261" t="s">
        <v>95</v>
      </c>
      <c r="M117" s="70"/>
      <c r="N117" s="70"/>
      <c r="O117" s="76"/>
    </row>
    <row r="118" spans="1:15" s="45" customFormat="1" outlineLevel="1" x14ac:dyDescent="0.25">
      <c r="A118" s="173"/>
      <c r="B118" s="161" t="s">
        <v>4</v>
      </c>
      <c r="C118" s="24">
        <v>9152.57</v>
      </c>
      <c r="D118" s="24">
        <v>9152.57</v>
      </c>
      <c r="E118" s="24">
        <v>7686.65</v>
      </c>
      <c r="F118" s="25">
        <f t="shared" si="47"/>
        <v>0.84</v>
      </c>
      <c r="G118" s="35">
        <v>0</v>
      </c>
      <c r="H118" s="25">
        <f t="shared" si="48"/>
        <v>0</v>
      </c>
      <c r="I118" s="24"/>
      <c r="J118" s="24">
        <v>9152.57</v>
      </c>
      <c r="K118" s="17">
        <f>D118-J118</f>
        <v>0</v>
      </c>
      <c r="L118" s="260"/>
      <c r="M118" s="70"/>
      <c r="N118" s="70"/>
      <c r="O118" s="76"/>
    </row>
    <row r="119" spans="1:15" s="45" customFormat="1" outlineLevel="1" x14ac:dyDescent="0.25">
      <c r="A119" s="173"/>
      <c r="B119" s="161" t="s">
        <v>41</v>
      </c>
      <c r="C119" s="24"/>
      <c r="D119" s="24"/>
      <c r="E119" s="24"/>
      <c r="F119" s="25"/>
      <c r="G119" s="35"/>
      <c r="H119" s="25"/>
      <c r="I119" s="24"/>
      <c r="J119" s="25"/>
      <c r="K119" s="17">
        <f>D119-J119</f>
        <v>0</v>
      </c>
      <c r="L119" s="260"/>
      <c r="M119" s="70"/>
      <c r="N119" s="70"/>
      <c r="O119" s="76"/>
    </row>
    <row r="120" spans="1:15" s="45" customFormat="1" outlineLevel="1" x14ac:dyDescent="0.25">
      <c r="A120" s="173"/>
      <c r="B120" s="161" t="s">
        <v>43</v>
      </c>
      <c r="C120" s="24"/>
      <c r="D120" s="24"/>
      <c r="E120" s="24"/>
      <c r="F120" s="25"/>
      <c r="G120" s="35"/>
      <c r="H120" s="25"/>
      <c r="I120" s="24"/>
      <c r="J120" s="25"/>
      <c r="K120" s="17">
        <f>D120-J120</f>
        <v>0</v>
      </c>
      <c r="L120" s="260"/>
      <c r="M120" s="70"/>
      <c r="N120" s="70"/>
      <c r="O120" s="76"/>
    </row>
    <row r="121" spans="1:15" s="45" customFormat="1" outlineLevel="1" x14ac:dyDescent="0.25">
      <c r="A121" s="173"/>
      <c r="B121" s="161" t="s">
        <v>13</v>
      </c>
      <c r="C121" s="24"/>
      <c r="D121" s="115"/>
      <c r="E121" s="24"/>
      <c r="F121" s="25"/>
      <c r="G121" s="35"/>
      <c r="H121" s="25"/>
      <c r="I121" s="24"/>
      <c r="J121" s="25"/>
      <c r="K121" s="17"/>
      <c r="L121" s="260"/>
      <c r="M121" s="70"/>
      <c r="N121" s="70"/>
      <c r="O121" s="76"/>
    </row>
    <row r="122" spans="1:15" s="45" customFormat="1" outlineLevel="1" collapsed="1" x14ac:dyDescent="0.25">
      <c r="A122" s="173"/>
      <c r="B122" s="161" t="s">
        <v>5</v>
      </c>
      <c r="C122" s="24"/>
      <c r="D122" s="115"/>
      <c r="E122" s="24"/>
      <c r="F122" s="25"/>
      <c r="G122" s="35"/>
      <c r="H122" s="25"/>
      <c r="I122" s="24"/>
      <c r="J122" s="25"/>
      <c r="K122" s="17"/>
      <c r="L122" s="260"/>
      <c r="M122" s="70"/>
      <c r="N122" s="70"/>
      <c r="O122" s="76"/>
    </row>
    <row r="123" spans="1:15" s="44" customFormat="1" ht="104.25" customHeight="1" x14ac:dyDescent="0.25">
      <c r="A123" s="173" t="s">
        <v>56</v>
      </c>
      <c r="B123" s="174" t="s">
        <v>48</v>
      </c>
      <c r="C123" s="57">
        <f t="shared" ref="C123:E123" si="52">SUM(C124:C128)</f>
        <v>9957.66</v>
      </c>
      <c r="D123" s="57">
        <f t="shared" si="52"/>
        <v>9957.66</v>
      </c>
      <c r="E123" s="57">
        <f t="shared" si="52"/>
        <v>9957.66</v>
      </c>
      <c r="F123" s="61">
        <f t="shared" si="47"/>
        <v>1</v>
      </c>
      <c r="G123" s="144">
        <f>SUM(G124:G128)</f>
        <v>5491.54</v>
      </c>
      <c r="H123" s="61">
        <f t="shared" si="48"/>
        <v>0.55000000000000004</v>
      </c>
      <c r="I123" s="57"/>
      <c r="J123" s="57">
        <f>SUM(J124:J128)</f>
        <v>9957.66</v>
      </c>
      <c r="K123" s="57">
        <f t="shared" ref="K123" si="53">K124+K125+K126+K127+K128</f>
        <v>0</v>
      </c>
      <c r="L123" s="271" t="s">
        <v>121</v>
      </c>
      <c r="M123" s="70"/>
      <c r="N123" s="70"/>
      <c r="O123" s="76"/>
    </row>
    <row r="124" spans="1:15" s="43" customFormat="1" ht="25.5" customHeight="1" x14ac:dyDescent="0.25">
      <c r="A124" s="173"/>
      <c r="B124" s="161" t="s">
        <v>4</v>
      </c>
      <c r="C124" s="24">
        <v>7627.14</v>
      </c>
      <c r="D124" s="24">
        <v>7627.14</v>
      </c>
      <c r="E124" s="24">
        <v>7627.14</v>
      </c>
      <c r="F124" s="25">
        <f t="shared" si="47"/>
        <v>1</v>
      </c>
      <c r="G124" s="35">
        <v>4576.28</v>
      </c>
      <c r="H124" s="25">
        <f t="shared" si="48"/>
        <v>0.6</v>
      </c>
      <c r="I124" s="24"/>
      <c r="J124" s="24">
        <v>7627.14</v>
      </c>
      <c r="K124" s="24">
        <f>D124-J124</f>
        <v>0</v>
      </c>
      <c r="L124" s="271"/>
      <c r="M124" s="70"/>
      <c r="N124" s="70"/>
      <c r="O124" s="76"/>
    </row>
    <row r="125" spans="1:15" s="43" customFormat="1" ht="25.5" customHeight="1" x14ac:dyDescent="0.25">
      <c r="A125" s="173"/>
      <c r="B125" s="161" t="s">
        <v>41</v>
      </c>
      <c r="C125" s="24">
        <v>2330.52</v>
      </c>
      <c r="D125" s="24">
        <v>2330.52</v>
      </c>
      <c r="E125" s="24">
        <v>2330.52</v>
      </c>
      <c r="F125" s="25">
        <f t="shared" si="47"/>
        <v>1</v>
      </c>
      <c r="G125" s="35">
        <v>915.26</v>
      </c>
      <c r="H125" s="25">
        <f t="shared" si="48"/>
        <v>0.39</v>
      </c>
      <c r="I125" s="24"/>
      <c r="J125" s="24">
        <v>2330.52</v>
      </c>
      <c r="K125" s="24">
        <f>D125-J125</f>
        <v>0</v>
      </c>
      <c r="L125" s="271"/>
      <c r="M125" s="70"/>
      <c r="N125" s="70"/>
      <c r="O125" s="76"/>
    </row>
    <row r="126" spans="1:15" s="43" customFormat="1" ht="25.5" customHeight="1" x14ac:dyDescent="0.25">
      <c r="A126" s="173"/>
      <c r="B126" s="161" t="s">
        <v>43</v>
      </c>
      <c r="C126" s="24"/>
      <c r="D126" s="24"/>
      <c r="E126" s="24"/>
      <c r="F126" s="25"/>
      <c r="G126" s="35"/>
      <c r="H126" s="25"/>
      <c r="I126" s="24"/>
      <c r="J126" s="25"/>
      <c r="K126" s="24">
        <f>D126-J126</f>
        <v>0</v>
      </c>
      <c r="L126" s="271"/>
      <c r="M126" s="70"/>
      <c r="N126" s="70"/>
      <c r="O126" s="76"/>
    </row>
    <row r="127" spans="1:15" s="43" customFormat="1" ht="25.5" customHeight="1" x14ac:dyDescent="0.25">
      <c r="A127" s="173"/>
      <c r="B127" s="161" t="s">
        <v>13</v>
      </c>
      <c r="C127" s="24"/>
      <c r="D127" s="98"/>
      <c r="E127" s="24"/>
      <c r="F127" s="25"/>
      <c r="G127" s="35"/>
      <c r="H127" s="25"/>
      <c r="I127" s="24"/>
      <c r="J127" s="25"/>
      <c r="K127" s="24"/>
      <c r="L127" s="271"/>
      <c r="M127" s="70"/>
      <c r="N127" s="70"/>
      <c r="O127" s="76"/>
    </row>
    <row r="128" spans="1:15" s="43" customFormat="1" ht="25.5" customHeight="1" x14ac:dyDescent="0.25">
      <c r="A128" s="173"/>
      <c r="B128" s="161" t="s">
        <v>5</v>
      </c>
      <c r="C128" s="24"/>
      <c r="D128" s="98"/>
      <c r="E128" s="24"/>
      <c r="F128" s="25"/>
      <c r="G128" s="35"/>
      <c r="H128" s="25"/>
      <c r="I128" s="24"/>
      <c r="J128" s="25"/>
      <c r="K128" s="24"/>
      <c r="L128" s="271"/>
      <c r="M128" s="70"/>
      <c r="N128" s="70"/>
      <c r="O128" s="76"/>
    </row>
    <row r="129" spans="1:15" s="44" customFormat="1" ht="85.5" customHeight="1" x14ac:dyDescent="0.25">
      <c r="A129" s="173" t="s">
        <v>57</v>
      </c>
      <c r="B129" s="174" t="s">
        <v>65</v>
      </c>
      <c r="C129" s="57">
        <f t="shared" ref="C129:E129" si="54">SUM(C130:C134)</f>
        <v>3166.4</v>
      </c>
      <c r="D129" s="57">
        <f t="shared" si="54"/>
        <v>3166.4</v>
      </c>
      <c r="E129" s="57">
        <f t="shared" si="54"/>
        <v>3166.4</v>
      </c>
      <c r="F129" s="61">
        <f t="shared" si="47"/>
        <v>1</v>
      </c>
      <c r="G129" s="144">
        <f>SUM(G130:G134)</f>
        <v>502.23</v>
      </c>
      <c r="H129" s="61">
        <f t="shared" si="48"/>
        <v>0.16</v>
      </c>
      <c r="I129" s="57"/>
      <c r="J129" s="24">
        <f>J130</f>
        <v>3166.4</v>
      </c>
      <c r="K129" s="57">
        <f t="shared" ref="K129" si="55">K130+K131+K132+K133+K134</f>
        <v>0</v>
      </c>
      <c r="L129" s="187" t="s">
        <v>96</v>
      </c>
      <c r="M129" s="70"/>
      <c r="N129" s="70"/>
      <c r="O129" s="76"/>
    </row>
    <row r="130" spans="1:15" s="43" customFormat="1" x14ac:dyDescent="0.25">
      <c r="A130" s="175"/>
      <c r="B130" s="161" t="s">
        <v>4</v>
      </c>
      <c r="C130" s="24">
        <v>3166.4</v>
      </c>
      <c r="D130" s="24">
        <v>3166.4</v>
      </c>
      <c r="E130" s="24">
        <v>3166.4</v>
      </c>
      <c r="F130" s="25">
        <f t="shared" si="47"/>
        <v>1</v>
      </c>
      <c r="G130" s="35">
        <v>502.23</v>
      </c>
      <c r="H130" s="25">
        <f t="shared" si="48"/>
        <v>0.16</v>
      </c>
      <c r="I130" s="24"/>
      <c r="J130" s="24">
        <v>3166.4</v>
      </c>
      <c r="K130" s="24">
        <f>D130-J130</f>
        <v>0</v>
      </c>
      <c r="L130" s="188"/>
      <c r="M130" s="70"/>
      <c r="N130" s="70"/>
      <c r="O130" s="76"/>
    </row>
    <row r="131" spans="1:15" s="43" customFormat="1" x14ac:dyDescent="0.25">
      <c r="A131" s="175"/>
      <c r="B131" s="161" t="s">
        <v>41</v>
      </c>
      <c r="C131" s="24"/>
      <c r="D131" s="24"/>
      <c r="E131" s="24"/>
      <c r="F131" s="25"/>
      <c r="G131" s="35"/>
      <c r="H131" s="25"/>
      <c r="I131" s="24"/>
      <c r="J131" s="25"/>
      <c r="K131" s="24">
        <f>D131-J131</f>
        <v>0</v>
      </c>
      <c r="L131" s="188"/>
      <c r="M131" s="70"/>
      <c r="N131" s="70"/>
      <c r="O131" s="76"/>
    </row>
    <row r="132" spans="1:15" s="43" customFormat="1" x14ac:dyDescent="0.25">
      <c r="A132" s="175"/>
      <c r="B132" s="161" t="s">
        <v>43</v>
      </c>
      <c r="C132" s="24"/>
      <c r="D132" s="24"/>
      <c r="E132" s="24"/>
      <c r="F132" s="25"/>
      <c r="G132" s="35"/>
      <c r="H132" s="25"/>
      <c r="I132" s="24"/>
      <c r="J132" s="25"/>
      <c r="K132" s="24">
        <f>D132-J132</f>
        <v>0</v>
      </c>
      <c r="L132" s="188"/>
      <c r="M132" s="70"/>
      <c r="N132" s="70"/>
      <c r="O132" s="76"/>
    </row>
    <row r="133" spans="1:15" s="43" customFormat="1" x14ac:dyDescent="0.25">
      <c r="A133" s="175"/>
      <c r="B133" s="161" t="s">
        <v>13</v>
      </c>
      <c r="C133" s="24"/>
      <c r="D133" s="115"/>
      <c r="E133" s="24"/>
      <c r="F133" s="25"/>
      <c r="G133" s="35"/>
      <c r="H133" s="25"/>
      <c r="I133" s="24"/>
      <c r="J133" s="25"/>
      <c r="K133" s="24"/>
      <c r="L133" s="188"/>
      <c r="M133" s="70"/>
      <c r="N133" s="70"/>
      <c r="O133" s="76"/>
    </row>
    <row r="134" spans="1:15" s="43" customFormat="1" x14ac:dyDescent="0.25">
      <c r="A134" s="175"/>
      <c r="B134" s="161" t="s">
        <v>5</v>
      </c>
      <c r="C134" s="24"/>
      <c r="D134" s="115"/>
      <c r="E134" s="24"/>
      <c r="F134" s="25"/>
      <c r="G134" s="35"/>
      <c r="H134" s="25"/>
      <c r="I134" s="24"/>
      <c r="J134" s="25"/>
      <c r="K134" s="24"/>
      <c r="L134" s="189"/>
      <c r="M134" s="70"/>
      <c r="N134" s="70"/>
      <c r="O134" s="76"/>
    </row>
    <row r="135" spans="1:15" s="40" customFormat="1" ht="349.5" customHeight="1" x14ac:dyDescent="0.25">
      <c r="A135" s="197" t="s">
        <v>21</v>
      </c>
      <c r="B135" s="180" t="s">
        <v>103</v>
      </c>
      <c r="C135" s="182">
        <f>SUM(C137:C141)</f>
        <v>373327.56</v>
      </c>
      <c r="D135" s="182">
        <f>SUM(D137:D141)</f>
        <v>381024.75</v>
      </c>
      <c r="E135" s="182">
        <f t="shared" ref="E135:G135" si="56">SUM(E137:E141)</f>
        <v>55327.63</v>
      </c>
      <c r="F135" s="213">
        <f t="shared" si="47"/>
        <v>0.15</v>
      </c>
      <c r="G135" s="182">
        <f t="shared" si="56"/>
        <v>51325.83</v>
      </c>
      <c r="H135" s="213">
        <f t="shared" si="48"/>
        <v>0.13</v>
      </c>
      <c r="I135" s="152"/>
      <c r="J135" s="203">
        <f>J137+J138+J139+J140+J141</f>
        <v>381024.75</v>
      </c>
      <c r="K135" s="203">
        <f>SUM(K137:K141)</f>
        <v>0</v>
      </c>
      <c r="L135" s="198" t="s">
        <v>122</v>
      </c>
      <c r="M135" s="70"/>
      <c r="N135" s="70"/>
      <c r="O135" s="76"/>
    </row>
    <row r="136" spans="1:15" s="40" customFormat="1" ht="259.5" customHeight="1" x14ac:dyDescent="0.25">
      <c r="A136" s="197"/>
      <c r="B136" s="181"/>
      <c r="C136" s="183"/>
      <c r="D136" s="183"/>
      <c r="E136" s="183"/>
      <c r="F136" s="214"/>
      <c r="G136" s="183"/>
      <c r="H136" s="214"/>
      <c r="I136" s="153"/>
      <c r="J136" s="204"/>
      <c r="K136" s="204"/>
      <c r="L136" s="198"/>
      <c r="M136" s="70"/>
      <c r="N136" s="70"/>
      <c r="O136" s="76"/>
    </row>
    <row r="137" spans="1:15" s="37" customFormat="1" ht="34.5" customHeight="1" x14ac:dyDescent="0.25">
      <c r="A137" s="197"/>
      <c r="B137" s="158" t="s">
        <v>4</v>
      </c>
      <c r="C137" s="35"/>
      <c r="D137" s="35">
        <v>22927.9</v>
      </c>
      <c r="E137" s="35"/>
      <c r="F137" s="109"/>
      <c r="G137" s="35"/>
      <c r="H137" s="109">
        <f>G137/D137</f>
        <v>0</v>
      </c>
      <c r="I137" s="35"/>
      <c r="J137" s="35">
        <v>22927.9</v>
      </c>
      <c r="K137" s="149">
        <f>D137-J137</f>
        <v>0</v>
      </c>
      <c r="L137" s="198"/>
      <c r="M137" s="70"/>
      <c r="N137" s="70"/>
      <c r="O137" s="76"/>
    </row>
    <row r="138" spans="1:15" s="78" customFormat="1" ht="34.5" customHeight="1" x14ac:dyDescent="0.25">
      <c r="A138" s="197"/>
      <c r="B138" s="168" t="s">
        <v>16</v>
      </c>
      <c r="C138" s="35">
        <f>20636.7+107023.8</f>
        <v>127660.5</v>
      </c>
      <c r="D138" s="35">
        <v>118381.8</v>
      </c>
      <c r="E138" s="35">
        <v>4153.09</v>
      </c>
      <c r="F138" s="109">
        <f>E138/D138</f>
        <v>0.04</v>
      </c>
      <c r="G138" s="35">
        <v>151.29</v>
      </c>
      <c r="H138" s="109">
        <f>G138/D138</f>
        <v>0</v>
      </c>
      <c r="I138" s="35"/>
      <c r="J138" s="34">
        <v>118381.8</v>
      </c>
      <c r="K138" s="114">
        <f>D138-J138</f>
        <v>0</v>
      </c>
      <c r="L138" s="198"/>
      <c r="M138" s="70"/>
      <c r="N138" s="74"/>
      <c r="O138" s="76"/>
    </row>
    <row r="139" spans="1:15" s="78" customFormat="1" ht="34.5" customHeight="1" x14ac:dyDescent="0.25">
      <c r="A139" s="197"/>
      <c r="B139" s="168" t="s">
        <v>11</v>
      </c>
      <c r="C139" s="35">
        <v>89553.38</v>
      </c>
      <c r="D139" s="35">
        <v>83601.37</v>
      </c>
      <c r="E139" s="35">
        <f>G139</f>
        <v>24069.67</v>
      </c>
      <c r="F139" s="109">
        <f>E139/D139</f>
        <v>0.28999999999999998</v>
      </c>
      <c r="G139" s="35">
        <v>24069.67</v>
      </c>
      <c r="H139" s="109">
        <f>G139/D139</f>
        <v>0.28999999999999998</v>
      </c>
      <c r="I139" s="35"/>
      <c r="J139" s="34">
        <f>76254.71+5488.21+1858.45</f>
        <v>83601.37</v>
      </c>
      <c r="K139" s="114">
        <f>D139-J139</f>
        <v>0</v>
      </c>
      <c r="L139" s="198"/>
      <c r="M139" s="70"/>
      <c r="N139" s="74"/>
      <c r="O139" s="76"/>
    </row>
    <row r="140" spans="1:15" s="37" customFormat="1" ht="34.5" customHeight="1" x14ac:dyDescent="0.25">
      <c r="A140" s="197"/>
      <c r="B140" s="158" t="s">
        <v>13</v>
      </c>
      <c r="C140" s="35"/>
      <c r="D140" s="35"/>
      <c r="E140" s="110"/>
      <c r="F140" s="109"/>
      <c r="G140" s="110"/>
      <c r="H140" s="109"/>
      <c r="I140" s="35"/>
      <c r="J140" s="34"/>
      <c r="K140" s="34">
        <f>D140-J140</f>
        <v>0</v>
      </c>
      <c r="L140" s="198"/>
      <c r="M140" s="70"/>
      <c r="N140" s="70"/>
      <c r="O140" s="76"/>
    </row>
    <row r="141" spans="1:15" s="37" customFormat="1" ht="313.5" customHeight="1" x14ac:dyDescent="0.25">
      <c r="A141" s="197"/>
      <c r="B141" s="158" t="s">
        <v>5</v>
      </c>
      <c r="C141" s="34">
        <v>156113.68</v>
      </c>
      <c r="D141" s="34">
        <v>156113.68</v>
      </c>
      <c r="E141" s="35">
        <f>G141</f>
        <v>27104.87</v>
      </c>
      <c r="F141" s="109">
        <f t="shared" ref="F141:F147" si="57">E141/D141</f>
        <v>0.17</v>
      </c>
      <c r="G141" s="35">
        <v>27104.87</v>
      </c>
      <c r="H141" s="109">
        <f t="shared" ref="H141:H147" si="58">G141/D141</f>
        <v>0.17</v>
      </c>
      <c r="I141" s="35"/>
      <c r="J141" s="34">
        <v>156113.68</v>
      </c>
      <c r="K141" s="34">
        <f>D141-J141</f>
        <v>0</v>
      </c>
      <c r="L141" s="198"/>
      <c r="M141" s="70"/>
      <c r="N141" s="70"/>
      <c r="O141" s="76"/>
    </row>
    <row r="142" spans="1:15" s="40" customFormat="1" ht="409.5" customHeight="1" x14ac:dyDescent="0.25">
      <c r="A142" s="199" t="s">
        <v>22</v>
      </c>
      <c r="B142" s="201" t="s">
        <v>104</v>
      </c>
      <c r="C142" s="178">
        <f>C144+C145+C146+C147+C148</f>
        <v>48181.27</v>
      </c>
      <c r="D142" s="178">
        <f>D144+D145+D146+D147+D148</f>
        <v>48303.87</v>
      </c>
      <c r="E142" s="178">
        <f>E144+E145+E146+E147+E148</f>
        <v>24025.58</v>
      </c>
      <c r="F142" s="205">
        <f t="shared" si="57"/>
        <v>0.5</v>
      </c>
      <c r="G142" s="216">
        <f>G144+G145+G146+G147+G148</f>
        <v>23085.119999999999</v>
      </c>
      <c r="H142" s="205">
        <f t="shared" si="58"/>
        <v>0.48</v>
      </c>
      <c r="I142" s="210">
        <f>I145+I146</f>
        <v>2535.8000000000002</v>
      </c>
      <c r="J142" s="215">
        <f>J144+J145+J146+J147+J148</f>
        <v>48303.87</v>
      </c>
      <c r="K142" s="215">
        <f>K145+K144+K146+K147+K148</f>
        <v>0</v>
      </c>
      <c r="L142" s="193" t="s">
        <v>115</v>
      </c>
      <c r="M142" s="70"/>
      <c r="N142" s="70"/>
      <c r="O142" s="76"/>
    </row>
    <row r="143" spans="1:15" s="40" customFormat="1" ht="211.5" customHeight="1" x14ac:dyDescent="0.25">
      <c r="A143" s="200"/>
      <c r="B143" s="202"/>
      <c r="C143" s="179"/>
      <c r="D143" s="179"/>
      <c r="E143" s="179"/>
      <c r="F143" s="206"/>
      <c r="G143" s="217"/>
      <c r="H143" s="206"/>
      <c r="I143" s="211"/>
      <c r="J143" s="215"/>
      <c r="K143" s="215"/>
      <c r="L143" s="194"/>
      <c r="M143" s="70"/>
      <c r="N143" s="70"/>
      <c r="O143" s="76"/>
    </row>
    <row r="144" spans="1:15" s="37" customFormat="1" ht="32.25" customHeight="1" x14ac:dyDescent="0.25">
      <c r="A144" s="166"/>
      <c r="B144" s="158" t="s">
        <v>4</v>
      </c>
      <c r="C144" s="24">
        <v>94</v>
      </c>
      <c r="D144" s="24">
        <v>16.600000000000001</v>
      </c>
      <c r="E144" s="24"/>
      <c r="F144" s="25">
        <f t="shared" si="57"/>
        <v>0</v>
      </c>
      <c r="G144" s="35"/>
      <c r="H144" s="25">
        <f t="shared" si="58"/>
        <v>0</v>
      </c>
      <c r="I144" s="99"/>
      <c r="J144" s="24">
        <v>16.600000000000001</v>
      </c>
      <c r="K144" s="35">
        <f>D144-J144</f>
        <v>0</v>
      </c>
      <c r="L144" s="194"/>
      <c r="M144" s="70"/>
      <c r="N144" s="70"/>
      <c r="O144" s="76"/>
    </row>
    <row r="145" spans="1:15" s="37" customFormat="1" ht="32.25" customHeight="1" x14ac:dyDescent="0.25">
      <c r="A145" s="166"/>
      <c r="B145" s="158" t="s">
        <v>16</v>
      </c>
      <c r="C145" s="24">
        <v>25451.8</v>
      </c>
      <c r="D145" s="24">
        <v>25651.8</v>
      </c>
      <c r="E145" s="24">
        <v>16492.37</v>
      </c>
      <c r="F145" s="25">
        <f t="shared" si="57"/>
        <v>0.64</v>
      </c>
      <c r="G145" s="35">
        <v>15551.91</v>
      </c>
      <c r="H145" s="25">
        <f t="shared" si="58"/>
        <v>0.61</v>
      </c>
      <c r="I145" s="99">
        <f>388.7+1161</f>
        <v>1549.7</v>
      </c>
      <c r="J145" s="24">
        <f>375+15904.3+9172.5+200</f>
        <v>25651.8</v>
      </c>
      <c r="K145" s="35">
        <f>D145-J145</f>
        <v>0</v>
      </c>
      <c r="L145" s="194"/>
      <c r="M145" s="70"/>
      <c r="N145" s="70"/>
      <c r="O145" s="76"/>
    </row>
    <row r="146" spans="1:15" s="37" customFormat="1" ht="32.25" customHeight="1" x14ac:dyDescent="0.25">
      <c r="A146" s="166"/>
      <c r="B146" s="158" t="s">
        <v>11</v>
      </c>
      <c r="C146" s="24">
        <f>534.75+275.8+3280.5</f>
        <v>4091.05</v>
      </c>
      <c r="D146" s="24">
        <f>C146</f>
        <v>4091.05</v>
      </c>
      <c r="E146" s="24">
        <f>G146</f>
        <v>1768.5</v>
      </c>
      <c r="F146" s="25">
        <f t="shared" si="57"/>
        <v>0.43</v>
      </c>
      <c r="G146" s="24">
        <v>1768.5</v>
      </c>
      <c r="H146" s="25">
        <f t="shared" si="58"/>
        <v>0.43</v>
      </c>
      <c r="I146" s="99">
        <f>133.7+32.2+820.2</f>
        <v>986.1</v>
      </c>
      <c r="J146" s="24">
        <f>22635.47-J147</f>
        <v>4091.05</v>
      </c>
      <c r="K146" s="35">
        <f>D146-J146</f>
        <v>0</v>
      </c>
      <c r="L146" s="194"/>
      <c r="M146" s="70"/>
      <c r="N146" s="70"/>
      <c r="O146" s="76"/>
    </row>
    <row r="147" spans="1:15" s="37" customFormat="1" ht="32.25" customHeight="1" x14ac:dyDescent="0.25">
      <c r="A147" s="166"/>
      <c r="B147" s="158" t="s">
        <v>13</v>
      </c>
      <c r="C147" s="24">
        <f>22635.47-C146</f>
        <v>18544.419999999998</v>
      </c>
      <c r="D147" s="24">
        <f>C147</f>
        <v>18544.419999999998</v>
      </c>
      <c r="E147" s="24">
        <f>G147</f>
        <v>5764.71</v>
      </c>
      <c r="F147" s="25">
        <f t="shared" si="57"/>
        <v>0.31</v>
      </c>
      <c r="G147" s="24">
        <f>7533.21-G146</f>
        <v>5764.71</v>
      </c>
      <c r="H147" s="25">
        <f t="shared" si="58"/>
        <v>0.31</v>
      </c>
      <c r="I147" s="99"/>
      <c r="J147" s="24">
        <f>D147</f>
        <v>18544.419999999998</v>
      </c>
      <c r="K147" s="35">
        <f>D147-J147</f>
        <v>0</v>
      </c>
      <c r="L147" s="194"/>
      <c r="M147" s="70"/>
      <c r="N147" s="70"/>
      <c r="O147" s="76"/>
    </row>
    <row r="148" spans="1:15" s="37" customFormat="1" ht="39.75" customHeight="1" x14ac:dyDescent="0.25">
      <c r="A148" s="166"/>
      <c r="B148" s="158" t="s">
        <v>5</v>
      </c>
      <c r="C148" s="24"/>
      <c r="D148" s="24"/>
      <c r="E148" s="24"/>
      <c r="F148" s="25"/>
      <c r="G148" s="35"/>
      <c r="H148" s="25"/>
      <c r="I148" s="99"/>
      <c r="J148" s="24"/>
      <c r="K148" s="71"/>
      <c r="L148" s="194"/>
      <c r="M148" s="70"/>
      <c r="N148" s="70"/>
      <c r="O148" s="76"/>
    </row>
    <row r="149" spans="1:15" s="40" customFormat="1" ht="111" customHeight="1" x14ac:dyDescent="0.25">
      <c r="A149" s="162" t="s">
        <v>23</v>
      </c>
      <c r="B149" s="157" t="s">
        <v>75</v>
      </c>
      <c r="C149" s="118"/>
      <c r="D149" s="118"/>
      <c r="E149" s="118"/>
      <c r="F149" s="119"/>
      <c r="G149" s="132"/>
      <c r="H149" s="119"/>
      <c r="I149" s="104"/>
      <c r="J149" s="119"/>
      <c r="K149" s="18"/>
      <c r="L149" s="259" t="s">
        <v>40</v>
      </c>
      <c r="M149" s="70"/>
      <c r="N149" s="70"/>
      <c r="O149" s="76"/>
    </row>
    <row r="150" spans="1:15" s="40" customFormat="1" x14ac:dyDescent="0.25">
      <c r="A150" s="162"/>
      <c r="B150" s="158" t="s">
        <v>4</v>
      </c>
      <c r="C150" s="118"/>
      <c r="D150" s="118"/>
      <c r="E150" s="118"/>
      <c r="F150" s="119"/>
      <c r="G150" s="132"/>
      <c r="H150" s="119"/>
      <c r="I150" s="80"/>
      <c r="J150" s="119"/>
      <c r="K150" s="18"/>
      <c r="L150" s="257"/>
      <c r="M150" s="70"/>
      <c r="N150" s="70"/>
      <c r="O150" s="76"/>
    </row>
    <row r="151" spans="1:15" s="40" customFormat="1" x14ac:dyDescent="0.25">
      <c r="A151" s="162"/>
      <c r="B151" s="158" t="s">
        <v>16</v>
      </c>
      <c r="C151" s="118"/>
      <c r="D151" s="118"/>
      <c r="E151" s="118"/>
      <c r="F151" s="119"/>
      <c r="G151" s="132"/>
      <c r="H151" s="119"/>
      <c r="I151" s="80"/>
      <c r="J151" s="119"/>
      <c r="K151" s="18"/>
      <c r="L151" s="257"/>
      <c r="M151" s="70"/>
      <c r="N151" s="70"/>
      <c r="O151" s="76"/>
    </row>
    <row r="152" spans="1:15" s="40" customFormat="1" x14ac:dyDescent="0.25">
      <c r="A152" s="162"/>
      <c r="B152" s="158" t="s">
        <v>11</v>
      </c>
      <c r="C152" s="118"/>
      <c r="D152" s="118"/>
      <c r="E152" s="118"/>
      <c r="F152" s="119"/>
      <c r="G152" s="132"/>
      <c r="H152" s="119"/>
      <c r="I152" s="80"/>
      <c r="J152" s="119"/>
      <c r="K152" s="18"/>
      <c r="L152" s="257"/>
      <c r="M152" s="70"/>
      <c r="N152" s="70"/>
      <c r="O152" s="76"/>
    </row>
    <row r="153" spans="1:15" s="40" customFormat="1" x14ac:dyDescent="0.25">
      <c r="A153" s="162"/>
      <c r="B153" s="158" t="s">
        <v>13</v>
      </c>
      <c r="C153" s="118"/>
      <c r="D153" s="118"/>
      <c r="E153" s="118"/>
      <c r="F153" s="119"/>
      <c r="G153" s="132"/>
      <c r="H153" s="119"/>
      <c r="I153" s="80"/>
      <c r="J153" s="119"/>
      <c r="K153" s="18"/>
      <c r="L153" s="257"/>
      <c r="M153" s="70"/>
      <c r="N153" s="70"/>
      <c r="O153" s="76"/>
    </row>
    <row r="154" spans="1:15" s="40" customFormat="1" x14ac:dyDescent="0.25">
      <c r="A154" s="162"/>
      <c r="B154" s="158" t="s">
        <v>5</v>
      </c>
      <c r="C154" s="118"/>
      <c r="D154" s="118"/>
      <c r="E154" s="118"/>
      <c r="F154" s="119"/>
      <c r="G154" s="132"/>
      <c r="H154" s="119"/>
      <c r="I154" s="80"/>
      <c r="J154" s="119"/>
      <c r="K154" s="18"/>
      <c r="L154" s="258"/>
      <c r="M154" s="70"/>
      <c r="N154" s="70"/>
      <c r="O154" s="76"/>
    </row>
    <row r="155" spans="1:15" s="41" customFormat="1" ht="191.25" customHeight="1" x14ac:dyDescent="0.25">
      <c r="A155" s="162" t="s">
        <v>24</v>
      </c>
      <c r="B155" s="156" t="s">
        <v>105</v>
      </c>
      <c r="C155" s="104">
        <f>SUM(C156:C160)</f>
        <v>84.1</v>
      </c>
      <c r="D155" s="104">
        <f t="shared" ref="D155:K155" si="59">SUM(D156:D160)</f>
        <v>84.1</v>
      </c>
      <c r="E155" s="104">
        <f t="shared" si="59"/>
        <v>0</v>
      </c>
      <c r="F155" s="104">
        <f t="shared" si="59"/>
        <v>0</v>
      </c>
      <c r="G155" s="104">
        <f t="shared" si="59"/>
        <v>0</v>
      </c>
      <c r="H155" s="104">
        <f t="shared" si="59"/>
        <v>0</v>
      </c>
      <c r="I155" s="104"/>
      <c r="J155" s="104">
        <f t="shared" si="59"/>
        <v>84.1</v>
      </c>
      <c r="K155" s="104">
        <f t="shared" si="59"/>
        <v>0</v>
      </c>
      <c r="L155" s="256" t="s">
        <v>85</v>
      </c>
      <c r="M155" s="70"/>
      <c r="N155" s="70"/>
      <c r="O155" s="76"/>
    </row>
    <row r="156" spans="1:15" s="41" customFormat="1" x14ac:dyDescent="0.25">
      <c r="A156" s="162"/>
      <c r="B156" s="168" t="s">
        <v>4</v>
      </c>
      <c r="C156" s="80"/>
      <c r="D156" s="80"/>
      <c r="E156" s="80"/>
      <c r="F156" s="113"/>
      <c r="G156" s="80"/>
      <c r="H156" s="113"/>
      <c r="I156" s="80"/>
      <c r="J156" s="80"/>
      <c r="K156" s="113"/>
      <c r="L156" s="257"/>
      <c r="M156" s="70"/>
      <c r="N156" s="70"/>
      <c r="O156" s="76"/>
    </row>
    <row r="157" spans="1:15" s="41" customFormat="1" x14ac:dyDescent="0.25">
      <c r="A157" s="162"/>
      <c r="B157" s="168" t="s">
        <v>16</v>
      </c>
      <c r="C157" s="80">
        <v>84.1</v>
      </c>
      <c r="D157" s="80">
        <v>84.1</v>
      </c>
      <c r="E157" s="80">
        <v>0</v>
      </c>
      <c r="F157" s="113"/>
      <c r="G157" s="80"/>
      <c r="H157" s="113"/>
      <c r="I157" s="80"/>
      <c r="J157" s="80">
        <f>79.34+4.76</f>
        <v>84.1</v>
      </c>
      <c r="K157" s="113">
        <f>D157-J157</f>
        <v>0</v>
      </c>
      <c r="L157" s="257"/>
      <c r="M157" s="70"/>
      <c r="N157" s="70"/>
      <c r="O157" s="76"/>
    </row>
    <row r="158" spans="1:15" s="41" customFormat="1" x14ac:dyDescent="0.25">
      <c r="A158" s="162"/>
      <c r="B158" s="168" t="s">
        <v>11</v>
      </c>
      <c r="C158" s="80"/>
      <c r="D158" s="80"/>
      <c r="E158" s="80"/>
      <c r="F158" s="113"/>
      <c r="G158" s="80"/>
      <c r="H158" s="113"/>
      <c r="I158" s="80"/>
      <c r="J158" s="80"/>
      <c r="K158" s="113">
        <f>D158-J158</f>
        <v>0</v>
      </c>
      <c r="L158" s="257"/>
      <c r="M158" s="70"/>
      <c r="N158" s="70"/>
      <c r="O158" s="76"/>
    </row>
    <row r="159" spans="1:15" s="41" customFormat="1" x14ac:dyDescent="0.25">
      <c r="A159" s="162"/>
      <c r="B159" s="168" t="s">
        <v>13</v>
      </c>
      <c r="C159" s="80"/>
      <c r="D159" s="80"/>
      <c r="E159" s="80"/>
      <c r="F159" s="113"/>
      <c r="G159" s="80"/>
      <c r="H159" s="113"/>
      <c r="I159" s="80"/>
      <c r="J159" s="80"/>
      <c r="K159" s="113">
        <f>D159-J159</f>
        <v>0</v>
      </c>
      <c r="L159" s="257"/>
      <c r="M159" s="70"/>
      <c r="N159" s="70"/>
      <c r="O159" s="76"/>
    </row>
    <row r="160" spans="1:15" s="41" customFormat="1" x14ac:dyDescent="0.25">
      <c r="A160" s="162"/>
      <c r="B160" s="168" t="s">
        <v>5</v>
      </c>
      <c r="C160" s="80"/>
      <c r="D160" s="80"/>
      <c r="E160" s="80"/>
      <c r="F160" s="113"/>
      <c r="G160" s="80"/>
      <c r="H160" s="113"/>
      <c r="I160" s="80"/>
      <c r="J160" s="80"/>
      <c r="K160" s="113">
        <f>D160-J160</f>
        <v>0</v>
      </c>
      <c r="L160" s="258"/>
      <c r="M160" s="70"/>
      <c r="N160" s="70"/>
      <c r="O160" s="76"/>
    </row>
    <row r="161" spans="1:15" s="65" customFormat="1" ht="312" customHeight="1" x14ac:dyDescent="0.25">
      <c r="A161" s="162" t="s">
        <v>25</v>
      </c>
      <c r="B161" s="156" t="s">
        <v>106</v>
      </c>
      <c r="C161" s="115">
        <f>C163+C162+C164+C165+C166</f>
        <v>175813.12</v>
      </c>
      <c r="D161" s="115">
        <f>D163+D162+D164+D165+D166</f>
        <v>175736.95999999999</v>
      </c>
      <c r="E161" s="115">
        <f t="shared" ref="E161:K161" si="60">E163+E162+E164+E165+E166</f>
        <v>97869.49</v>
      </c>
      <c r="F161" s="138">
        <f>E161/D161</f>
        <v>0.56000000000000005</v>
      </c>
      <c r="G161" s="146">
        <f>G163+G162+G164+G165+G166</f>
        <v>97869.49</v>
      </c>
      <c r="H161" s="138">
        <f t="shared" ref="H161" si="61">G161/D161</f>
        <v>0.56000000000000005</v>
      </c>
      <c r="I161" s="24"/>
      <c r="J161" s="115">
        <f>J163+J162+J164+J165+J166</f>
        <v>175736.95999999999</v>
      </c>
      <c r="K161" s="81">
        <f t="shared" si="60"/>
        <v>0</v>
      </c>
      <c r="L161" s="253" t="s">
        <v>123</v>
      </c>
      <c r="M161" s="70"/>
      <c r="N161" s="70"/>
      <c r="O161" s="76"/>
    </row>
    <row r="162" spans="1:15" s="37" customFormat="1" ht="44.25" customHeight="1" x14ac:dyDescent="0.25">
      <c r="A162" s="162"/>
      <c r="B162" s="158" t="s">
        <v>4</v>
      </c>
      <c r="C162" s="24"/>
      <c r="D162" s="24"/>
      <c r="E162" s="24"/>
      <c r="F162" s="25"/>
      <c r="G162" s="35"/>
      <c r="H162" s="25"/>
      <c r="I162" s="24"/>
      <c r="J162" s="24"/>
      <c r="K162" s="83"/>
      <c r="L162" s="254"/>
      <c r="M162" s="70"/>
      <c r="N162" s="70"/>
      <c r="O162" s="76"/>
    </row>
    <row r="163" spans="1:15" s="37" customFormat="1" ht="44.25" customHeight="1" x14ac:dyDescent="0.25">
      <c r="A163" s="162"/>
      <c r="B163" s="158" t="s">
        <v>16</v>
      </c>
      <c r="C163" s="24">
        <v>155445.79999999999</v>
      </c>
      <c r="D163" s="24">
        <v>155445.79999999999</v>
      </c>
      <c r="E163" s="24">
        <v>92024.37</v>
      </c>
      <c r="F163" s="25">
        <f>E163/D163</f>
        <v>0.59</v>
      </c>
      <c r="G163" s="35">
        <v>92024.37</v>
      </c>
      <c r="H163" s="25">
        <f>G163/D163</f>
        <v>0.59</v>
      </c>
      <c r="I163" s="24"/>
      <c r="J163" s="24">
        <f>142344.9+13100.9</f>
        <v>155445.79999999999</v>
      </c>
      <c r="K163" s="83">
        <f>D163-J163</f>
        <v>0</v>
      </c>
      <c r="L163" s="254"/>
      <c r="M163" s="70"/>
      <c r="N163" s="70"/>
      <c r="O163" s="76"/>
    </row>
    <row r="164" spans="1:15" s="37" customFormat="1" ht="44.25" customHeight="1" x14ac:dyDescent="0.25">
      <c r="A164" s="162"/>
      <c r="B164" s="158" t="s">
        <v>11</v>
      </c>
      <c r="C164" s="24">
        <f>20367.32-C165</f>
        <v>20362.39</v>
      </c>
      <c r="D164" s="24">
        <f>20291.16-D165</f>
        <v>20286.23</v>
      </c>
      <c r="E164" s="35">
        <v>5845.12</v>
      </c>
      <c r="F164" s="109">
        <f>E164/D164</f>
        <v>0.28999999999999998</v>
      </c>
      <c r="G164" s="35">
        <v>5845.12</v>
      </c>
      <c r="H164" s="25">
        <f>G164/D164</f>
        <v>0.28999999999999998</v>
      </c>
      <c r="I164" s="24"/>
      <c r="J164" s="24">
        <f>9897.93+10388.3</f>
        <v>20286.23</v>
      </c>
      <c r="K164" s="83">
        <f>D164-J164</f>
        <v>0</v>
      </c>
      <c r="L164" s="254"/>
      <c r="M164" s="70"/>
      <c r="N164" s="70"/>
      <c r="O164" s="76"/>
    </row>
    <row r="165" spans="1:15" s="37" customFormat="1" ht="44.25" customHeight="1" x14ac:dyDescent="0.25">
      <c r="A165" s="162"/>
      <c r="B165" s="158" t="s">
        <v>13</v>
      </c>
      <c r="C165" s="24">
        <v>4.93</v>
      </c>
      <c r="D165" s="24">
        <f>C165</f>
        <v>4.93</v>
      </c>
      <c r="E165" s="24">
        <f>G165</f>
        <v>0</v>
      </c>
      <c r="F165" s="25"/>
      <c r="G165" s="35">
        <v>0</v>
      </c>
      <c r="H165" s="25"/>
      <c r="I165" s="24"/>
      <c r="J165" s="24">
        <f>D165</f>
        <v>4.93</v>
      </c>
      <c r="K165" s="83">
        <f>D165-J165</f>
        <v>0</v>
      </c>
      <c r="L165" s="254"/>
      <c r="M165" s="70"/>
      <c r="N165" s="70"/>
      <c r="O165" s="76"/>
    </row>
    <row r="166" spans="1:15" s="37" customFormat="1" ht="44.25" customHeight="1" x14ac:dyDescent="0.25">
      <c r="A166" s="162"/>
      <c r="B166" s="158" t="s">
        <v>5</v>
      </c>
      <c r="C166" s="83"/>
      <c r="D166" s="83"/>
      <c r="E166" s="83"/>
      <c r="F166" s="82"/>
      <c r="G166" s="114"/>
      <c r="H166" s="82"/>
      <c r="I166" s="83"/>
      <c r="J166" s="83"/>
      <c r="K166" s="83"/>
      <c r="L166" s="255"/>
      <c r="M166" s="70"/>
      <c r="N166" s="70"/>
      <c r="O166" s="76"/>
    </row>
    <row r="167" spans="1:15" s="14" customFormat="1" ht="63.75" customHeight="1" x14ac:dyDescent="0.25">
      <c r="A167" s="162" t="s">
        <v>26</v>
      </c>
      <c r="B167" s="157" t="s">
        <v>76</v>
      </c>
      <c r="C167" s="118"/>
      <c r="D167" s="118"/>
      <c r="E167" s="120"/>
      <c r="F167" s="121"/>
      <c r="G167" s="131"/>
      <c r="H167" s="121"/>
      <c r="I167" s="122"/>
      <c r="J167" s="121"/>
      <c r="K167" s="18"/>
      <c r="L167" s="85" t="s">
        <v>40</v>
      </c>
      <c r="M167" s="70"/>
      <c r="N167" s="70"/>
      <c r="O167" s="76"/>
    </row>
    <row r="168" spans="1:15" ht="118.5" customHeight="1" x14ac:dyDescent="0.4">
      <c r="A168" s="162" t="s">
        <v>27</v>
      </c>
      <c r="B168" s="157" t="s">
        <v>107</v>
      </c>
      <c r="C168" s="15">
        <f>SUM(C169:C173)</f>
        <v>463233.57</v>
      </c>
      <c r="D168" s="15">
        <f t="shared" ref="D168:G168" si="62">SUM(D169:D173)</f>
        <v>463233.57</v>
      </c>
      <c r="E168" s="15">
        <f t="shared" si="62"/>
        <v>95119.51</v>
      </c>
      <c r="F168" s="101">
        <f>E168/D168</f>
        <v>0.21</v>
      </c>
      <c r="G168" s="15">
        <f t="shared" si="62"/>
        <v>95119.51</v>
      </c>
      <c r="H168" s="101">
        <f>G168/D168</f>
        <v>0.21</v>
      </c>
      <c r="I168" s="102">
        <v>0</v>
      </c>
      <c r="J168" s="15">
        <f>SUM(J169:J173)</f>
        <v>463233.57</v>
      </c>
      <c r="K168" s="16">
        <f>D168-J168</f>
        <v>0</v>
      </c>
      <c r="L168" s="195" t="s">
        <v>124</v>
      </c>
      <c r="M168" s="70"/>
      <c r="N168" s="70"/>
      <c r="O168" s="76"/>
    </row>
    <row r="169" spans="1:15" x14ac:dyDescent="0.4">
      <c r="A169" s="162"/>
      <c r="B169" s="158" t="s">
        <v>4</v>
      </c>
      <c r="C169" s="34"/>
      <c r="D169" s="34"/>
      <c r="E169" s="34"/>
      <c r="F169" s="108"/>
      <c r="G169" s="34"/>
      <c r="H169" s="108"/>
      <c r="I169" s="34"/>
      <c r="J169" s="34"/>
      <c r="K169" s="16">
        <f>D169-G169</f>
        <v>0</v>
      </c>
      <c r="L169" s="196"/>
      <c r="M169" s="70"/>
      <c r="N169" s="70"/>
      <c r="O169" s="76"/>
    </row>
    <row r="170" spans="1:15" s="79" customFormat="1" x14ac:dyDescent="0.4">
      <c r="A170" s="176"/>
      <c r="B170" s="168" t="s">
        <v>16</v>
      </c>
      <c r="C170" s="34">
        <v>440071.1</v>
      </c>
      <c r="D170" s="34">
        <v>440071.1</v>
      </c>
      <c r="E170" s="34">
        <f>G170</f>
        <v>90363.53</v>
      </c>
      <c r="F170" s="108">
        <f>E170/D170</f>
        <v>0.21</v>
      </c>
      <c r="G170" s="34">
        <v>90363.53</v>
      </c>
      <c r="H170" s="108">
        <f>G170/D170</f>
        <v>0.21</v>
      </c>
      <c r="I170" s="34"/>
      <c r="J170" s="34">
        <f>D170</f>
        <v>440071.1</v>
      </c>
      <c r="K170" s="34">
        <f>D170-J170</f>
        <v>0</v>
      </c>
      <c r="L170" s="196"/>
      <c r="M170" s="70"/>
      <c r="N170" s="74"/>
      <c r="O170" s="76"/>
    </row>
    <row r="171" spans="1:15" s="79" customFormat="1" x14ac:dyDescent="0.4">
      <c r="A171" s="176"/>
      <c r="B171" s="168" t="s">
        <v>11</v>
      </c>
      <c r="C171" s="34">
        <v>23162.47</v>
      </c>
      <c r="D171" s="34">
        <v>23162.47</v>
      </c>
      <c r="E171" s="34">
        <f>G171</f>
        <v>4755.9799999999996</v>
      </c>
      <c r="F171" s="108">
        <f>E171/D171</f>
        <v>0.21</v>
      </c>
      <c r="G171" s="34">
        <v>4755.9799999999996</v>
      </c>
      <c r="H171" s="108">
        <f>G171/D171</f>
        <v>0.21</v>
      </c>
      <c r="I171" s="34"/>
      <c r="J171" s="34">
        <f>D171</f>
        <v>23162.47</v>
      </c>
      <c r="K171" s="34">
        <f>D171-J171</f>
        <v>0</v>
      </c>
      <c r="L171" s="196"/>
      <c r="M171" s="70"/>
      <c r="N171" s="74"/>
      <c r="O171" s="76"/>
    </row>
    <row r="172" spans="1:15" x14ac:dyDescent="0.4">
      <c r="A172" s="162"/>
      <c r="B172" s="158" t="s">
        <v>13</v>
      </c>
      <c r="C172" s="34">
        <v>0</v>
      </c>
      <c r="D172" s="34">
        <v>0</v>
      </c>
      <c r="E172" s="34">
        <v>0</v>
      </c>
      <c r="F172" s="111"/>
      <c r="G172" s="112">
        <v>0</v>
      </c>
      <c r="H172" s="111"/>
      <c r="I172" s="112"/>
      <c r="J172" s="34">
        <v>0</v>
      </c>
      <c r="K172" s="62">
        <f>D172-J172</f>
        <v>0</v>
      </c>
      <c r="L172" s="196"/>
      <c r="M172" s="70"/>
      <c r="N172" s="70"/>
      <c r="O172" s="76"/>
    </row>
    <row r="173" spans="1:15" x14ac:dyDescent="0.4">
      <c r="A173" s="162"/>
      <c r="B173" s="158" t="s">
        <v>5</v>
      </c>
      <c r="C173" s="17"/>
      <c r="D173" s="17"/>
      <c r="E173" s="17"/>
      <c r="F173" s="19"/>
      <c r="G173" s="34"/>
      <c r="H173" s="19"/>
      <c r="I173" s="17"/>
      <c r="J173" s="17"/>
      <c r="K173" s="17"/>
      <c r="L173" s="196"/>
      <c r="M173" s="70"/>
      <c r="N173" s="70"/>
      <c r="O173" s="76"/>
    </row>
    <row r="174" spans="1:15" s="46" customFormat="1" ht="60.75" x14ac:dyDescent="0.25">
      <c r="A174" s="162" t="s">
        <v>28</v>
      </c>
      <c r="B174" s="157" t="s">
        <v>77</v>
      </c>
      <c r="C174" s="118"/>
      <c r="D174" s="118"/>
      <c r="E174" s="120"/>
      <c r="F174" s="121"/>
      <c r="G174" s="131"/>
      <c r="H174" s="121"/>
      <c r="I174" s="122"/>
      <c r="J174" s="121"/>
      <c r="K174" s="18"/>
      <c r="L174" s="85" t="s">
        <v>40</v>
      </c>
      <c r="M174" s="70"/>
      <c r="N174" s="70"/>
      <c r="O174" s="76"/>
    </row>
    <row r="175" spans="1:15" s="123" customFormat="1" ht="216.75" customHeight="1" x14ac:dyDescent="0.25">
      <c r="A175" s="176" t="s">
        <v>31</v>
      </c>
      <c r="B175" s="156" t="s">
        <v>108</v>
      </c>
      <c r="C175" s="15">
        <f>C176+C177+C178</f>
        <v>73836.490000000005</v>
      </c>
      <c r="D175" s="15">
        <f t="shared" ref="D175:E175" si="63">D176+D177+D178</f>
        <v>73836.490000000005</v>
      </c>
      <c r="E175" s="15">
        <f t="shared" si="63"/>
        <v>46400.58</v>
      </c>
      <c r="F175" s="15">
        <f t="shared" ref="F175" si="64">E175/D175*100</f>
        <v>62.84</v>
      </c>
      <c r="G175" s="15">
        <f>G176+G177+G178</f>
        <v>46400.58</v>
      </c>
      <c r="H175" s="15">
        <f t="shared" ref="H175" si="65">G175/D175*100</f>
        <v>62.84</v>
      </c>
      <c r="I175" s="15"/>
      <c r="J175" s="15">
        <f>J176+J177+J178</f>
        <v>73836.490000000005</v>
      </c>
      <c r="K175" s="15">
        <f>K176+K177+K178</f>
        <v>0</v>
      </c>
      <c r="L175" s="190" t="s">
        <v>84</v>
      </c>
      <c r="M175" s="70"/>
      <c r="N175" s="74"/>
      <c r="O175" s="88"/>
    </row>
    <row r="176" spans="1:15" s="78" customFormat="1" x14ac:dyDescent="0.25">
      <c r="A176" s="177"/>
      <c r="B176" s="168" t="s">
        <v>4</v>
      </c>
      <c r="C176" s="34"/>
      <c r="D176" s="34"/>
      <c r="E176" s="34"/>
      <c r="F176" s="108"/>
      <c r="G176" s="34"/>
      <c r="H176" s="108"/>
      <c r="I176" s="34"/>
      <c r="J176" s="34"/>
      <c r="K176" s="34">
        <f>E176-J176</f>
        <v>0</v>
      </c>
      <c r="L176" s="191"/>
      <c r="M176" s="70"/>
      <c r="N176" s="74"/>
      <c r="O176" s="88"/>
    </row>
    <row r="177" spans="1:15" s="78" customFormat="1" x14ac:dyDescent="0.25">
      <c r="A177" s="177"/>
      <c r="B177" s="168" t="s">
        <v>16</v>
      </c>
      <c r="C177" s="34">
        <v>70144.7</v>
      </c>
      <c r="D177" s="34">
        <v>70144.7</v>
      </c>
      <c r="E177" s="34">
        <v>44318.3</v>
      </c>
      <c r="F177" s="108">
        <f>E177/D177</f>
        <v>0.63</v>
      </c>
      <c r="G177" s="34">
        <v>44318.3</v>
      </c>
      <c r="H177" s="108">
        <f>G177/D177</f>
        <v>0.63</v>
      </c>
      <c r="I177" s="34"/>
      <c r="J177" s="34">
        <f>23906.4+8000.1+38238.2</f>
        <v>70144.7</v>
      </c>
      <c r="K177" s="34">
        <f>D177-J177</f>
        <v>0</v>
      </c>
      <c r="L177" s="191"/>
      <c r="M177" s="70"/>
      <c r="N177" s="74"/>
      <c r="O177" s="88"/>
    </row>
    <row r="178" spans="1:15" s="78" customFormat="1" x14ac:dyDescent="0.25">
      <c r="A178" s="177"/>
      <c r="B178" s="168" t="s">
        <v>11</v>
      </c>
      <c r="C178" s="34">
        <v>3691.79</v>
      </c>
      <c r="D178" s="34">
        <v>3691.79</v>
      </c>
      <c r="E178" s="34">
        <v>2082.2800000000002</v>
      </c>
      <c r="F178" s="108">
        <f>E178/D178</f>
        <v>0.56000000000000005</v>
      </c>
      <c r="G178" s="34">
        <v>2082.2800000000002</v>
      </c>
      <c r="H178" s="108">
        <f>G178/D178</f>
        <v>0.56000000000000005</v>
      </c>
      <c r="I178" s="34"/>
      <c r="J178" s="34">
        <f>1258.23+421.022+2012.535</f>
        <v>3691.79</v>
      </c>
      <c r="K178" s="34">
        <f>D178-J178</f>
        <v>0</v>
      </c>
      <c r="L178" s="191"/>
      <c r="M178" s="70"/>
      <c r="N178" s="74"/>
      <c r="O178" s="88"/>
    </row>
    <row r="179" spans="1:15" s="78" customFormat="1" x14ac:dyDescent="0.25">
      <c r="A179" s="177"/>
      <c r="B179" s="168" t="s">
        <v>13</v>
      </c>
      <c r="C179" s="34"/>
      <c r="D179" s="34"/>
      <c r="E179" s="34"/>
      <c r="F179" s="108"/>
      <c r="G179" s="34"/>
      <c r="H179" s="108"/>
      <c r="I179" s="34"/>
      <c r="J179" s="34"/>
      <c r="K179" s="34">
        <f>E179-J179</f>
        <v>0</v>
      </c>
      <c r="L179" s="191"/>
      <c r="M179" s="70"/>
      <c r="N179" s="74"/>
      <c r="O179" s="88"/>
    </row>
    <row r="180" spans="1:15" s="78" customFormat="1" x14ac:dyDescent="0.25">
      <c r="A180" s="177"/>
      <c r="B180" s="168" t="s">
        <v>5</v>
      </c>
      <c r="C180" s="34"/>
      <c r="D180" s="34"/>
      <c r="E180" s="34"/>
      <c r="F180" s="108"/>
      <c r="G180" s="34"/>
      <c r="H180" s="108"/>
      <c r="I180" s="34"/>
      <c r="J180" s="34"/>
      <c r="K180" s="34">
        <f>E180-J180</f>
        <v>0</v>
      </c>
      <c r="L180" s="192"/>
      <c r="M180" s="70"/>
      <c r="N180" s="74"/>
      <c r="O180" s="88"/>
    </row>
    <row r="181" spans="1:15" s="39" customFormat="1" ht="74.25" customHeight="1" x14ac:dyDescent="0.25">
      <c r="A181" s="162" t="s">
        <v>30</v>
      </c>
      <c r="B181" s="157" t="s">
        <v>78</v>
      </c>
      <c r="C181" s="132"/>
      <c r="D181" s="132"/>
      <c r="E181" s="132"/>
      <c r="F181" s="133"/>
      <c r="G181" s="132"/>
      <c r="H181" s="133"/>
      <c r="I181" s="132"/>
      <c r="J181" s="133"/>
      <c r="K181" s="18"/>
      <c r="L181" s="85" t="s">
        <v>40</v>
      </c>
      <c r="M181" s="70"/>
      <c r="N181" s="70"/>
      <c r="O181" s="76"/>
    </row>
    <row r="182" spans="1:15" s="39" customFormat="1" ht="72.75" customHeight="1" x14ac:dyDescent="0.25">
      <c r="A182" s="162" t="s">
        <v>29</v>
      </c>
      <c r="B182" s="157" t="s">
        <v>79</v>
      </c>
      <c r="C182" s="132"/>
      <c r="D182" s="132"/>
      <c r="E182" s="132"/>
      <c r="F182" s="133"/>
      <c r="G182" s="132"/>
      <c r="H182" s="133"/>
      <c r="I182" s="132"/>
      <c r="J182" s="133"/>
      <c r="K182" s="18"/>
      <c r="L182" s="85" t="s">
        <v>40</v>
      </c>
      <c r="M182" s="70"/>
      <c r="N182" s="70"/>
      <c r="O182" s="76"/>
    </row>
    <row r="183" spans="1:15" s="39" customFormat="1" ht="69" customHeight="1" x14ac:dyDescent="0.25">
      <c r="A183" s="162" t="s">
        <v>38</v>
      </c>
      <c r="B183" s="157" t="s">
        <v>80</v>
      </c>
      <c r="C183" s="132"/>
      <c r="D183" s="132"/>
      <c r="E183" s="134"/>
      <c r="F183" s="133"/>
      <c r="G183" s="132"/>
      <c r="H183" s="133"/>
      <c r="I183" s="132"/>
      <c r="J183" s="133"/>
      <c r="K183" s="18"/>
      <c r="L183" s="85" t="s">
        <v>40</v>
      </c>
      <c r="M183" s="70"/>
      <c r="N183" s="70"/>
      <c r="O183" s="76"/>
    </row>
    <row r="184" spans="1:15" ht="94.5" customHeight="1" x14ac:dyDescent="0.4">
      <c r="A184" s="162" t="s">
        <v>37</v>
      </c>
      <c r="B184" s="157" t="s">
        <v>81</v>
      </c>
      <c r="C184" s="132"/>
      <c r="D184" s="132"/>
      <c r="E184" s="134"/>
      <c r="F184" s="133"/>
      <c r="G184" s="132"/>
      <c r="H184" s="133"/>
      <c r="I184" s="132"/>
      <c r="J184" s="133"/>
      <c r="K184" s="18"/>
      <c r="L184" s="85" t="s">
        <v>40</v>
      </c>
      <c r="M184" s="70"/>
      <c r="N184" s="70"/>
      <c r="O184" s="76"/>
    </row>
    <row r="185" spans="1:15" ht="226.5" customHeight="1" x14ac:dyDescent="0.4">
      <c r="A185" s="162" t="s">
        <v>71</v>
      </c>
      <c r="B185" s="157" t="s">
        <v>109</v>
      </c>
      <c r="C185" s="115">
        <f>SUM(C186:C189)</f>
        <v>30315</v>
      </c>
      <c r="D185" s="115">
        <f>SUM(D186:D189)</f>
        <v>30315</v>
      </c>
      <c r="E185" s="115">
        <f>SUM(E186:E189)</f>
        <v>21192</v>
      </c>
      <c r="F185" s="138">
        <f>E185/D185</f>
        <v>0.7</v>
      </c>
      <c r="G185" s="146">
        <f>SUM(G186:G189)</f>
        <v>17647.77</v>
      </c>
      <c r="H185" s="138">
        <f>G185/D185</f>
        <v>0.57999999999999996</v>
      </c>
      <c r="I185" s="24"/>
      <c r="J185" s="115">
        <f>SUM(J186:J189)</f>
        <v>30315</v>
      </c>
      <c r="K185" s="93">
        <f>SUM(K186:K189)</f>
        <v>0</v>
      </c>
      <c r="L185" s="96" t="s">
        <v>116</v>
      </c>
      <c r="M185" s="70"/>
      <c r="N185" s="70"/>
      <c r="O185" s="76"/>
    </row>
    <row r="186" spans="1:15" s="84" customFormat="1" ht="33.75" customHeight="1" x14ac:dyDescent="0.4">
      <c r="A186" s="162"/>
      <c r="B186" s="158" t="s">
        <v>4</v>
      </c>
      <c r="C186" s="24">
        <v>23499.1</v>
      </c>
      <c r="D186" s="24">
        <v>23499.1</v>
      </c>
      <c r="E186" s="24">
        <v>16262</v>
      </c>
      <c r="F186" s="25">
        <f>E186/D186</f>
        <v>0.69</v>
      </c>
      <c r="G186" s="35">
        <v>13060.01</v>
      </c>
      <c r="H186" s="25">
        <f t="shared" ref="H186:H187" si="66">G186/D186</f>
        <v>0.56000000000000005</v>
      </c>
      <c r="I186" s="24"/>
      <c r="J186" s="24">
        <v>23499.1</v>
      </c>
      <c r="K186" s="35">
        <f>D186-J186</f>
        <v>0</v>
      </c>
      <c r="L186" s="94"/>
      <c r="M186" s="70"/>
      <c r="N186" s="70"/>
      <c r="O186" s="77"/>
    </row>
    <row r="187" spans="1:15" s="84" customFormat="1" ht="33.75" customHeight="1" x14ac:dyDescent="0.4">
      <c r="A187" s="162"/>
      <c r="B187" s="158" t="s">
        <v>16</v>
      </c>
      <c r="C187" s="24">
        <v>6815.9</v>
      </c>
      <c r="D187" s="24">
        <v>6815.9</v>
      </c>
      <c r="E187" s="24">
        <v>4930</v>
      </c>
      <c r="F187" s="25">
        <f>E187/D187</f>
        <v>0.72</v>
      </c>
      <c r="G187" s="35">
        <v>4587.76</v>
      </c>
      <c r="H187" s="25">
        <f t="shared" si="66"/>
        <v>0.67</v>
      </c>
      <c r="I187" s="24"/>
      <c r="J187" s="24">
        <v>6815.9</v>
      </c>
      <c r="K187" s="35">
        <f>D187-J187</f>
        <v>0</v>
      </c>
      <c r="L187" s="94"/>
      <c r="M187" s="70"/>
      <c r="N187" s="70"/>
      <c r="O187" s="77"/>
    </row>
    <row r="188" spans="1:15" s="84" customFormat="1" ht="33.75" customHeight="1" x14ac:dyDescent="0.4">
      <c r="A188" s="162"/>
      <c r="B188" s="158" t="s">
        <v>11</v>
      </c>
      <c r="C188" s="24"/>
      <c r="D188" s="24"/>
      <c r="E188" s="24"/>
      <c r="F188" s="25"/>
      <c r="G188" s="35"/>
      <c r="H188" s="25"/>
      <c r="I188" s="25"/>
      <c r="J188" s="24"/>
      <c r="K188" s="35">
        <f>D188-J188</f>
        <v>0</v>
      </c>
      <c r="L188" s="94"/>
      <c r="M188" s="70"/>
      <c r="N188" s="70"/>
      <c r="O188" s="77"/>
    </row>
    <row r="189" spans="1:15" s="84" customFormat="1" ht="33.75" customHeight="1" x14ac:dyDescent="0.4">
      <c r="A189" s="162"/>
      <c r="B189" s="158" t="s">
        <v>13</v>
      </c>
      <c r="C189" s="83"/>
      <c r="D189" s="83"/>
      <c r="E189" s="83"/>
      <c r="F189" s="82"/>
      <c r="G189" s="114"/>
      <c r="H189" s="82"/>
      <c r="I189" s="82"/>
      <c r="J189" s="83"/>
      <c r="K189" s="83">
        <f>E189-J189</f>
        <v>0</v>
      </c>
      <c r="L189" s="95"/>
      <c r="M189" s="70"/>
      <c r="N189" s="70"/>
      <c r="O189" s="77"/>
    </row>
    <row r="190" spans="1:15" ht="141.75" customHeight="1" x14ac:dyDescent="0.4">
      <c r="A190" s="184"/>
      <c r="B190" s="185"/>
      <c r="C190" s="185"/>
      <c r="D190" s="185"/>
      <c r="E190" s="185"/>
      <c r="F190" s="185"/>
      <c r="G190" s="185"/>
      <c r="H190" s="185"/>
      <c r="I190" s="185"/>
      <c r="J190" s="185"/>
      <c r="K190" s="185"/>
      <c r="L190" s="186"/>
      <c r="M190" s="70"/>
      <c r="N190" s="70"/>
      <c r="O190" s="76"/>
    </row>
    <row r="405" spans="10:11" x14ac:dyDescent="0.4">
      <c r="J405" s="6"/>
      <c r="K405" s="6"/>
    </row>
    <row r="406" spans="10:11" x14ac:dyDescent="0.4">
      <c r="J406" s="6"/>
      <c r="K406" s="6"/>
    </row>
    <row r="407" spans="10:11" x14ac:dyDescent="0.4">
      <c r="J407" s="6"/>
      <c r="K407" s="6"/>
    </row>
  </sheetData>
  <autoFilter ref="A7:L392"/>
  <customSheetViews>
    <customSheetView guid="{72C0943B-A5D5-4B80-AD54-166C5CDC74DE}" scale="40" showPageBreaks="1" outlineSymbols="0" zeroValues="0" fitToPage="1" printArea="1" showAutoFilter="1" view="pageBreakPreview" topLeftCell="A5">
      <pane xSplit="4" ySplit="10" topLeftCell="I158" activePane="bottomRight" state="frozen"/>
      <selection pane="bottomRight" activeCell="D164" sqref="D164"/>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1"/>
      <autoFilter ref="A3:M19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D95852A1-B0FC-4AC5-B62B-5CCBE05B0D15}" scale="40" showPageBreaks="1" outlineSymbols="0" zeroValues="0" fitToPage="1" showAutoFilter="1" view="pageBreakPreview" topLeftCell="A5">
      <pane xSplit="4" ySplit="4" topLeftCell="J99" activePane="bottomRight" state="frozen"/>
      <selection pane="bottomRight" activeCell="L117" sqref="L117:L122"/>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4" fitToHeight="0" orientation="landscape" r:id="rId2"/>
      <autoFilter ref="A7:L386"/>
    </customSheetView>
    <customSheetView guid="{0CCCFAED-79CE-4449-BC23-D60C794B65C2}" scale="50" showPageBreaks="1" outlineSymbols="0" zeroValues="0" fitToPage="1" printArea="1" showAutoFilter="1" view="pageBreakPreview" topLeftCell="A5">
      <pane xSplit="2" ySplit="4" topLeftCell="D32" activePane="bottomRight" state="frozen"/>
      <selection pane="bottomRight" activeCell="B38" sqref="B38"/>
      <rowBreaks count="32" manualBreakCount="32">
        <brk id="68" max="11" man="1"/>
        <brk id="122" max="11" man="1"/>
        <brk id="146" max="11" man="1"/>
        <brk id="168" max="11"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0" fitToHeight="0" orientation="landscape" horizontalDpi="4294967293" r:id="rId3"/>
      <autoFilter ref="A7:L386"/>
    </customSheetView>
    <customSheetView guid="{3EEA7E1A-5F2B-4408-A34C-1F0223B5B245}" scale="40" showPageBreaks="1" outlineSymbols="0" zeroValues="0" fitToPage="1" printArea="1" showAutoFilter="1" view="pageBreakPreview" topLeftCell="A5">
      <pane xSplit="4" ySplit="10" topLeftCell="J21" activePane="bottomRight" state="frozen"/>
      <selection pane="bottomRight" activeCell="G26" sqref="G26"/>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0" fitToHeight="0" orientation="landscape" horizontalDpi="4294967293" r:id="rId4"/>
      <autoFilter ref="A7:L386"/>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5"/>
      <autoFilter ref="A7:K386"/>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6"/>
      <autoFilter ref="A7:P398"/>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7"/>
      <autoFilter ref="A7:P401"/>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8"/>
      <autoFilter ref="A7:P401"/>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9"/>
      <autoFilter ref="A7:P393"/>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0"/>
      <autoFilter ref="A9:S1185"/>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1"/>
      <autoFilter ref="A9:S1185"/>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2"/>
      <autoFilter ref="A9:T116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3"/>
      <autoFilter ref="A9:T1142"/>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4"/>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5"/>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7"/>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9"/>
      <autoFilter ref="A9:V1172"/>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20"/>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21"/>
      <autoFilter ref="A9:S1185"/>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22"/>
      <autoFilter ref="A7:P404"/>
    </customSheetView>
    <customSheetView guid="{CA384592-0CFD-4322-A4EB-34EC04693944}" scale="33" showPageBreaks="1" outlineSymbols="0" zeroValues="0" fitToPage="1" printArea="1" showAutoFilter="1" view="pageBreakPreview" topLeftCell="B34">
      <selection activeCell="B44" sqref="A44:XFD48"/>
      <rowBreaks count="31" manualBreakCount="31">
        <brk id="28" max="10" man="1"/>
        <brk id="147" max="10" man="1"/>
        <brk id="171" max="10"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0" fitToHeight="0" orientation="landscape" r:id="rId23"/>
      <autoFilter ref="A7:L386"/>
    </customSheetView>
    <customSheetView guid="{45DE1976-7F07-4EB4-8A9C-FB72D060BEFA}" scale="40" showPageBreaks="1" outlineSymbols="0" zeroValues="0" fitToPage="1" printArea="1" showAutoFilter="1" hiddenColumns="1" view="pageBreakPreview" topLeftCell="A90">
      <selection activeCell="H115" sqref="H115"/>
      <rowBreaks count="32" manualBreakCount="32">
        <brk id="30" max="11" man="1"/>
        <brk id="128" max="11" man="1"/>
        <brk id="147" max="11" man="1"/>
        <brk id="171" max="11" man="1"/>
        <brk id="206" max="18"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37" fitToHeight="0" orientation="landscape" r:id="rId24"/>
      <autoFilter ref="A7:L386"/>
    </customSheetView>
    <customSheetView guid="{67ADFAE6-A9AF-44D7-8539-93CD0F6B7849}" scale="50" showPageBreaks="1" outlineSymbols="0" zeroValues="0" fitToPage="1" printArea="1" showAutoFilter="1" hiddenRows="1" hiddenColumns="1" view="pageBreakPreview" topLeftCell="A4">
      <pane xSplit="4" ySplit="7" topLeftCell="E108" activePane="bottomRight" state="frozen"/>
      <selection pane="bottomRight" activeCell="A153" sqref="A153:XFD154"/>
      <rowBreaks count="33" manualBreakCount="33">
        <brk id="28" max="11" man="1"/>
        <brk id="40" max="11" man="1"/>
        <brk id="61" max="11" man="1"/>
        <brk id="98" max="11" man="1"/>
        <brk id="128" max="11" man="1"/>
        <brk id="207" max="18" man="1"/>
        <brk id="1030" max="18" man="1"/>
        <brk id="1080" max="18" man="1"/>
        <brk id="1137" max="18" man="1"/>
        <brk id="1208" max="18" man="1"/>
        <brk id="1263" max="14" man="1"/>
        <brk id="1278" max="10" man="1"/>
        <brk id="1314" max="10" man="1"/>
        <brk id="1354" max="10" man="1"/>
        <brk id="1393" max="10" man="1"/>
        <brk id="1431" max="10" man="1"/>
        <brk id="1467" max="10" man="1"/>
        <brk id="1504" max="10" man="1"/>
        <brk id="1542" max="10" man="1"/>
        <brk id="1577" max="10" man="1"/>
        <brk id="1613" max="10" man="1"/>
        <brk id="1653" max="10" man="1"/>
        <brk id="1692" max="10" man="1"/>
        <brk id="1731" max="10" man="1"/>
        <brk id="1771" max="10" man="1"/>
        <brk id="1809" max="10" man="1"/>
        <brk id="1844" max="10" man="1"/>
        <brk id="1874" max="10" man="1"/>
        <brk id="1911" max="10" man="1"/>
        <brk id="1948" max="10" man="1"/>
        <brk id="1983" max="10" man="1"/>
        <brk id="2025" max="10" man="1"/>
        <brk id="2079" max="10" man="1"/>
      </rowBreaks>
      <pageMargins left="0" right="0" top="0.9055118110236221" bottom="0" header="0" footer="0"/>
      <printOptions horizontalCentered="1"/>
      <pageSetup paperSize="8" scale="40" fitToHeight="0" orientation="landscape" horizontalDpi="4294967293" r:id="rId25"/>
      <autoFilter ref="A7:L386"/>
    </customSheetView>
    <customSheetView guid="{99950613-28E7-4EC2-B918-559A2757B0A9}" scale="50" showPageBreaks="1" outlineSymbols="0" zeroValues="0" fitToPage="1" printArea="1" showAutoFilter="1" view="pageBreakPreview" topLeftCell="A3">
      <pane xSplit="2" ySplit="5" topLeftCell="C137" activePane="bottomRight" state="frozen"/>
      <selection pane="bottomRight" activeCell="I47" sqref="I47"/>
      <rowBreaks count="33" manualBreakCount="33">
        <brk id="42" max="10" man="1"/>
        <brk id="93" max="10" man="1"/>
        <brk id="135" max="10" man="1"/>
        <brk id="155" max="10" man="1"/>
        <brk id="181" max="10" man="1"/>
        <brk id="210" max="18" man="1"/>
        <brk id="1027" max="18" man="1"/>
        <brk id="1077" max="18" man="1"/>
        <brk id="1134" max="18" man="1"/>
        <brk id="1205" max="18" man="1"/>
        <brk id="1260" max="14" man="1"/>
        <brk id="1275" max="10" man="1"/>
        <brk id="1311" max="10" man="1"/>
        <brk id="1351" max="10" man="1"/>
        <brk id="1390" max="10" man="1"/>
        <brk id="1428" max="10" man="1"/>
        <brk id="1464" max="10" man="1"/>
        <brk id="1501" max="10" man="1"/>
        <brk id="1539" max="10" man="1"/>
        <brk id="1574" max="10" man="1"/>
        <brk id="1610" max="10" man="1"/>
        <brk id="1650" max="10" man="1"/>
        <brk id="1689" max="10" man="1"/>
        <brk id="1728" max="10" man="1"/>
        <brk id="1768" max="10" man="1"/>
        <brk id="1806" max="10" man="1"/>
        <brk id="1841" max="10" man="1"/>
        <brk id="1871" max="10" man="1"/>
        <brk id="1908" max="10" man="1"/>
        <brk id="1945" max="10" man="1"/>
        <brk id="1980" max="10" man="1"/>
        <brk id="2022" max="10" man="1"/>
        <brk id="2076" max="10" man="1"/>
      </rowBreaks>
      <colBreaks count="1" manualBreakCount="1">
        <brk id="11" max="182" man="1"/>
      </colBreaks>
      <pageMargins left="0" right="0" top="0.9055118110236221" bottom="0" header="0" footer="0"/>
      <printOptions horizontalCentered="1"/>
      <pageSetup paperSize="8" scale="39" fitToHeight="0" orientation="landscape" horizontalDpi="4294967293" r:id="rId26"/>
      <autoFilter ref="A7:L392"/>
    </customSheetView>
    <customSheetView guid="{A0A3CD9B-2436-40D7-91DB-589A95FBBF00}" scale="40" showPageBreaks="1" outlineSymbols="0" zeroValues="0" fitToPage="1" printArea="1" showAutoFilter="1" hiddenColumns="1" view="pageBreakPreview">
      <pane xSplit="2" ySplit="8" topLeftCell="C60" activePane="bottomRight" state="frozen"/>
      <selection pane="bottomRight" activeCell="B72" sqref="B72"/>
      <rowBreaks count="29" manualBreakCount="29">
        <brk id="174" max="18" man="1"/>
        <brk id="208" max="18"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pageMargins left="0" right="0" top="0.9055118110236221" bottom="0" header="0" footer="0"/>
      <printOptions horizontalCentered="1"/>
      <pageSetup paperSize="8" scale="41" fitToHeight="0" orientation="landscape" r:id="rId27"/>
      <autoFilter ref="A7:L392"/>
    </customSheetView>
    <customSheetView guid="{649E5CE3-4976-49D9-83DA-4E57FFC714BF}" scale="40" showPageBreaks="1" outlineSymbols="0" zeroValues="0" fitToPage="1" printArea="1" showAutoFilter="1" view="pageBreakPreview">
      <pane xSplit="8" ySplit="3" topLeftCell="I130" activePane="bottomRight" state="frozen"/>
      <selection pane="bottomRight" activeCell="G138" sqref="G138:G139"/>
      <rowBreaks count="30" manualBreakCount="30">
        <brk id="28" max="15"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39" fitToHeight="0" orientation="landscape" horizontalDpi="4294967293" r:id="rId28"/>
      <autoFilter ref="A7:L392"/>
    </customSheetView>
    <customSheetView guid="{BEA0FDBA-BB07-4C19-8BBD-5E57EE395C09}" scale="50" showPageBreaks="1" outlineSymbols="0" zeroValues="0" printArea="1" showAutoFilter="1" hiddenColumns="1" view="pageBreakPreview" topLeftCell="A5">
      <pane xSplit="2" ySplit="4" topLeftCell="K156" activePane="bottomRight" state="frozen"/>
      <selection pane="bottomRight" activeCell="K161" sqref="K161"/>
      <rowBreaks count="34" manualBreakCount="34">
        <brk id="20" max="11" man="1"/>
        <brk id="28" max="11" man="1"/>
        <brk id="83" max="11" man="1"/>
        <brk id="117" max="11" man="1"/>
        <brk id="141" max="11" man="1"/>
        <brk id="160"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 header="0" footer="0"/>
      <printOptions horizontalCentered="1"/>
      <pageSetup paperSize="8" scale="43" fitToHeight="0" orientation="landscape" r:id="rId29"/>
      <autoFilter ref="A7:L392"/>
    </customSheetView>
  </customSheetViews>
  <mergeCells count="85">
    <mergeCell ref="H21:H23"/>
    <mergeCell ref="I29:I30"/>
    <mergeCell ref="I21:I23"/>
    <mergeCell ref="L161:L166"/>
    <mergeCell ref="L155:L160"/>
    <mergeCell ref="L149:L154"/>
    <mergeCell ref="L111:L116"/>
    <mergeCell ref="L117:L122"/>
    <mergeCell ref="L87:L92"/>
    <mergeCell ref="L81:L86"/>
    <mergeCell ref="L69:L74"/>
    <mergeCell ref="L129:L134"/>
    <mergeCell ref="L99:L104"/>
    <mergeCell ref="L123:L128"/>
    <mergeCell ref="L105:L110"/>
    <mergeCell ref="E5:H5"/>
    <mergeCell ref="L9:L14"/>
    <mergeCell ref="I5:I7"/>
    <mergeCell ref="L15:L20"/>
    <mergeCell ref="L37:L42"/>
    <mergeCell ref="L21:L28"/>
    <mergeCell ref="L29:L35"/>
    <mergeCell ref="F21:F23"/>
    <mergeCell ref="G21:G23"/>
    <mergeCell ref="J21:J23"/>
    <mergeCell ref="K29:K30"/>
    <mergeCell ref="G29:G30"/>
    <mergeCell ref="H29:H30"/>
    <mergeCell ref="J29:J30"/>
    <mergeCell ref="K21:K23"/>
    <mergeCell ref="F29:F30"/>
    <mergeCell ref="B29:B30"/>
    <mergeCell ref="A29:A30"/>
    <mergeCell ref="C29:C30"/>
    <mergeCell ref="D29:D30"/>
    <mergeCell ref="A3:L3"/>
    <mergeCell ref="G6:H6"/>
    <mergeCell ref="A9:A14"/>
    <mergeCell ref="A5:A7"/>
    <mergeCell ref="E6:F6"/>
    <mergeCell ref="D6:D7"/>
    <mergeCell ref="C5:D5"/>
    <mergeCell ref="C6:C7"/>
    <mergeCell ref="B5:B7"/>
    <mergeCell ref="J5:J7"/>
    <mergeCell ref="K5:K7"/>
    <mergeCell ref="L5:L7"/>
    <mergeCell ref="A15:A20"/>
    <mergeCell ref="B21:B23"/>
    <mergeCell ref="C21:C23"/>
    <mergeCell ref="D21:D23"/>
    <mergeCell ref="E21:E23"/>
    <mergeCell ref="A21:A22"/>
    <mergeCell ref="E29:E30"/>
    <mergeCell ref="L49:L54"/>
    <mergeCell ref="L43:L48"/>
    <mergeCell ref="L55:L60"/>
    <mergeCell ref="I142:I143"/>
    <mergeCell ref="L63:L68"/>
    <mergeCell ref="E135:E136"/>
    <mergeCell ref="F135:F136"/>
    <mergeCell ref="K142:K143"/>
    <mergeCell ref="G142:G143"/>
    <mergeCell ref="G135:G136"/>
    <mergeCell ref="H135:H136"/>
    <mergeCell ref="J135:J136"/>
    <mergeCell ref="J142:J143"/>
    <mergeCell ref="F142:F143"/>
    <mergeCell ref="E142:E143"/>
    <mergeCell ref="C142:C143"/>
    <mergeCell ref="B135:B136"/>
    <mergeCell ref="C135:C136"/>
    <mergeCell ref="A190:L190"/>
    <mergeCell ref="L93:L98"/>
    <mergeCell ref="L175:L180"/>
    <mergeCell ref="L142:L148"/>
    <mergeCell ref="L168:L173"/>
    <mergeCell ref="A135:A141"/>
    <mergeCell ref="L135:L141"/>
    <mergeCell ref="A142:A143"/>
    <mergeCell ref="B142:B143"/>
    <mergeCell ref="D135:D136"/>
    <mergeCell ref="D142:D143"/>
    <mergeCell ref="K135:K136"/>
    <mergeCell ref="H142:H143"/>
  </mergeCells>
  <phoneticPr fontId="4" type="noConversion"/>
  <printOptions horizontalCentered="1"/>
  <pageMargins left="0" right="0" top="0.9055118110236221" bottom="0" header="0" footer="0"/>
  <pageSetup paperSize="8" scale="43" fitToHeight="0" orientation="landscape" r:id="rId30"/>
  <rowBreaks count="35" manualBreakCount="35">
    <brk id="28" max="11" man="1"/>
    <brk id="38" max="11" man="1"/>
    <brk id="54" max="11" man="1"/>
    <brk id="92" max="11" man="1"/>
    <brk id="122" max="11" man="1"/>
    <brk id="140" max="11" man="1"/>
    <brk id="154" max="11" man="1"/>
    <brk id="204" max="18"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legacyDrawing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01.08.2017</vt:lpstr>
      <vt:lpstr>'на 01.08.2017'!Заголовки_для_печати</vt:lpstr>
      <vt:lpstr>'на 01.08.2017'!Область_печати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2017-08-07T08:30:59Z</cp:lastPrinted>
  <dcterms:created xsi:type="dcterms:W3CDTF">2011-12-13T05:34:09Z</dcterms:created>
  <dcterms:modified xsi:type="dcterms:W3CDTF">2017-08-10T05:29:51Z</dcterms:modified>
</cp:coreProperties>
</file>