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0845"/>
  </bookViews>
  <sheets>
    <sheet name="финанс" sheetId="1" r:id="rId1"/>
  </sheets>
  <definedNames>
    <definedName name="_xlnm._FilterDatabase" localSheetId="0" hidden="1">финанс!$A$13:$K$204</definedName>
    <definedName name="_xlnm.Print_Titles" localSheetId="0">финанс!$14:$14</definedName>
    <definedName name="_xlnm.Print_Area" localSheetId="0">финанс!$A$1:$K$206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2" i="1" l="1"/>
  <c r="D202" i="1" l="1"/>
  <c r="D199" i="1" s="1"/>
  <c r="E199" i="1"/>
  <c r="D201" i="1"/>
  <c r="C18" i="1" l="1"/>
  <c r="C20" i="1"/>
  <c r="D86" i="1" l="1"/>
  <c r="E205" i="1" l="1"/>
  <c r="F205" i="1"/>
  <c r="G205" i="1"/>
  <c r="H205" i="1"/>
  <c r="I205" i="1"/>
  <c r="J205" i="1"/>
  <c r="E206" i="1"/>
  <c r="F206" i="1"/>
  <c r="G206" i="1"/>
  <c r="H206" i="1"/>
  <c r="I206" i="1"/>
  <c r="J206" i="1"/>
  <c r="C205" i="1"/>
  <c r="C206" i="1"/>
  <c r="D205" i="1"/>
  <c r="D206" i="1"/>
  <c r="D88" i="1" l="1"/>
  <c r="E197" i="1" l="1"/>
  <c r="F197" i="1"/>
  <c r="G197" i="1"/>
  <c r="H197" i="1"/>
  <c r="I197" i="1"/>
  <c r="J197" i="1"/>
  <c r="D173" i="1"/>
  <c r="D197" i="1" s="1"/>
  <c r="E198" i="1"/>
  <c r="F198" i="1"/>
  <c r="G198" i="1"/>
  <c r="H198" i="1"/>
  <c r="I198" i="1"/>
  <c r="J198" i="1"/>
  <c r="E196" i="1"/>
  <c r="F196" i="1"/>
  <c r="G196" i="1"/>
  <c r="H196" i="1"/>
  <c r="I196" i="1"/>
  <c r="J196" i="1"/>
  <c r="D76" i="1"/>
  <c r="D153" i="1" s="1"/>
  <c r="D75" i="1"/>
  <c r="D198" i="1" l="1"/>
  <c r="D152" i="1"/>
  <c r="D190" i="1" l="1"/>
  <c r="C178" i="1"/>
  <c r="C179" i="1"/>
  <c r="C180" i="1"/>
  <c r="C181" i="1"/>
  <c r="C182" i="1"/>
  <c r="D180" i="1"/>
  <c r="D52" i="1" l="1"/>
  <c r="D45" i="1"/>
  <c r="D172" i="1"/>
  <c r="D174" i="1"/>
  <c r="C70" i="1"/>
  <c r="E171" i="1" l="1"/>
  <c r="F171" i="1"/>
  <c r="D55" i="1" l="1"/>
  <c r="E55" i="1"/>
  <c r="D83" i="1"/>
  <c r="D161" i="1"/>
  <c r="E169" i="1"/>
  <c r="E201" i="1" l="1"/>
  <c r="F201" i="1"/>
  <c r="G201" i="1"/>
  <c r="E75" i="1" l="1"/>
  <c r="F75" i="1"/>
  <c r="G75" i="1"/>
  <c r="H75" i="1"/>
  <c r="I75" i="1"/>
  <c r="D136" i="1"/>
  <c r="C148" i="1"/>
  <c r="C149" i="1"/>
  <c r="D148" i="1"/>
  <c r="C117" i="1" l="1"/>
  <c r="C116" i="1"/>
  <c r="D116" i="1"/>
  <c r="E107" i="1"/>
  <c r="E104" i="1"/>
  <c r="D20" i="1" l="1"/>
  <c r="D19" i="1"/>
  <c r="E18" i="1"/>
  <c r="H20" i="1" l="1"/>
  <c r="E151" i="1" l="1"/>
  <c r="G151" i="1"/>
  <c r="H151" i="1"/>
  <c r="I151" i="1"/>
  <c r="J151" i="1"/>
  <c r="E66" i="1"/>
  <c r="E68" i="1"/>
  <c r="F68" i="1"/>
  <c r="E69" i="1"/>
  <c r="F69" i="1"/>
  <c r="D68" i="1"/>
  <c r="D67" i="1"/>
  <c r="D151" i="1" s="1"/>
  <c r="E67" i="1"/>
  <c r="F67" i="1"/>
  <c r="F66" i="1" s="1"/>
  <c r="L42" i="1"/>
  <c r="L43" i="1"/>
  <c r="L155" i="1"/>
  <c r="L156" i="1"/>
  <c r="L157" i="1"/>
  <c r="L176" i="1"/>
  <c r="L177" i="1"/>
  <c r="L183" i="1"/>
  <c r="F151" i="1" l="1"/>
  <c r="C151" i="1" s="1"/>
  <c r="C30" i="1"/>
  <c r="L31" i="1" s="1"/>
  <c r="C31" i="1"/>
  <c r="L32" i="1" s="1"/>
  <c r="C33" i="1"/>
  <c r="L34" i="1" s="1"/>
  <c r="C34" i="1"/>
  <c r="L35" i="1" s="1"/>
  <c r="C36" i="1"/>
  <c r="L37" i="1" s="1"/>
  <c r="C200" i="1"/>
  <c r="L201" i="1" s="1"/>
  <c r="J203" i="1" l="1"/>
  <c r="F203" i="1"/>
  <c r="G203" i="1"/>
  <c r="H203" i="1"/>
  <c r="I203" i="1"/>
  <c r="D81" i="1"/>
  <c r="D84" i="1"/>
  <c r="E81" i="1"/>
  <c r="F81" i="1"/>
  <c r="G81" i="1"/>
  <c r="H81" i="1"/>
  <c r="I81" i="1"/>
  <c r="J81" i="1"/>
  <c r="F70" i="1"/>
  <c r="G69" i="1"/>
  <c r="H69" i="1"/>
  <c r="I69" i="1"/>
  <c r="J69" i="1"/>
  <c r="D69" i="1"/>
  <c r="D66" i="1" s="1"/>
  <c r="G68" i="1"/>
  <c r="C68" i="1" s="1"/>
  <c r="H68" i="1"/>
  <c r="I68" i="1"/>
  <c r="J68" i="1"/>
  <c r="E79" i="1"/>
  <c r="F79" i="1"/>
  <c r="E173" i="1"/>
  <c r="F173" i="1"/>
  <c r="G173" i="1"/>
  <c r="H173" i="1"/>
  <c r="I173" i="1"/>
  <c r="J173" i="1"/>
  <c r="F169" i="1"/>
  <c r="G169" i="1"/>
  <c r="H169" i="1"/>
  <c r="I169" i="1"/>
  <c r="J169" i="1"/>
  <c r="D169" i="1"/>
  <c r="C167" i="1"/>
  <c r="L168" i="1" s="1"/>
  <c r="C162" i="1"/>
  <c r="L163" i="1" s="1"/>
  <c r="E161" i="1"/>
  <c r="F161" i="1"/>
  <c r="L164" i="1"/>
  <c r="C164" i="1"/>
  <c r="L165" i="1" s="1"/>
  <c r="C160" i="1"/>
  <c r="L161" i="1" s="1"/>
  <c r="C159" i="1"/>
  <c r="L160" i="1" s="1"/>
  <c r="C158" i="1"/>
  <c r="L159" i="1" s="1"/>
  <c r="D157" i="1"/>
  <c r="D74" i="1" l="1"/>
  <c r="D196" i="1"/>
  <c r="H66" i="1"/>
  <c r="C69" i="1"/>
  <c r="L70" i="1" s="1"/>
  <c r="J66" i="1"/>
  <c r="G66" i="1"/>
  <c r="I66" i="1"/>
  <c r="C157" i="1"/>
  <c r="C169" i="1"/>
  <c r="L170" i="1" s="1"/>
  <c r="D192" i="1" l="1"/>
  <c r="C196" i="1"/>
  <c r="D145" i="1"/>
  <c r="D146" i="1"/>
  <c r="C147" i="1"/>
  <c r="L150" i="1" s="1"/>
  <c r="D142" i="1"/>
  <c r="D137" i="1"/>
  <c r="C141" i="1"/>
  <c r="L142" i="1" s="1"/>
  <c r="D140" i="1"/>
  <c r="C139" i="1"/>
  <c r="L140" i="1" s="1"/>
  <c r="D138" i="1"/>
  <c r="C100" i="1"/>
  <c r="L101" i="1" s="1"/>
  <c r="C98" i="1"/>
  <c r="L99" i="1" s="1"/>
  <c r="D144" i="1" l="1"/>
  <c r="C140" i="1"/>
  <c r="L141" i="1" s="1"/>
  <c r="C145" i="1"/>
  <c r="L146" i="1" s="1"/>
  <c r="C146" i="1"/>
  <c r="L147" i="1" s="1"/>
  <c r="C142" i="1"/>
  <c r="L143" i="1" s="1"/>
  <c r="C166" i="1"/>
  <c r="L167" i="1" s="1"/>
  <c r="C168" i="1"/>
  <c r="L169" i="1" s="1"/>
  <c r="C170" i="1"/>
  <c r="L171" i="1" s="1"/>
  <c r="E56" i="1"/>
  <c r="F56" i="1"/>
  <c r="D56" i="1"/>
  <c r="E52" i="1"/>
  <c r="C49" i="1"/>
  <c r="L50" i="1" s="1"/>
  <c r="C80" i="1"/>
  <c r="L81" i="1" s="1"/>
  <c r="D79" i="1"/>
  <c r="C78" i="1"/>
  <c r="L79" i="1" s="1"/>
  <c r="D77" i="1"/>
  <c r="C144" i="1" l="1"/>
  <c r="L145" i="1" s="1"/>
  <c r="C79" i="1"/>
  <c r="L80" i="1" s="1"/>
  <c r="C77" i="1"/>
  <c r="L78" i="1" s="1"/>
  <c r="E121" i="1"/>
  <c r="F121" i="1"/>
  <c r="C123" i="1"/>
  <c r="L124" i="1" s="1"/>
  <c r="C125" i="1"/>
  <c r="L126" i="1" s="1"/>
  <c r="C127" i="1"/>
  <c r="L128" i="1" s="1"/>
  <c r="C129" i="1"/>
  <c r="L130" i="1" s="1"/>
  <c r="C131" i="1"/>
  <c r="L132" i="1" s="1"/>
  <c r="C133" i="1"/>
  <c r="L134" i="1" s="1"/>
  <c r="C135" i="1"/>
  <c r="L136" i="1" s="1"/>
  <c r="G121" i="1"/>
  <c r="H121" i="1"/>
  <c r="I121" i="1"/>
  <c r="J121" i="1"/>
  <c r="D121" i="1"/>
  <c r="D134" i="1"/>
  <c r="E134" i="1"/>
  <c r="F134" i="1"/>
  <c r="G134" i="1"/>
  <c r="H134" i="1"/>
  <c r="I134" i="1"/>
  <c r="J134" i="1"/>
  <c r="D130" i="1"/>
  <c r="E130" i="1"/>
  <c r="F130" i="1"/>
  <c r="G130" i="1"/>
  <c r="H130" i="1"/>
  <c r="I130" i="1"/>
  <c r="J130" i="1"/>
  <c r="C130" i="1" l="1"/>
  <c r="L131" i="1" s="1"/>
  <c r="C121" i="1"/>
  <c r="L122" i="1" s="1"/>
  <c r="C134" i="1"/>
  <c r="L135" i="1" s="1"/>
  <c r="D87" i="1"/>
  <c r="E88" i="1"/>
  <c r="F88" i="1"/>
  <c r="G88" i="1"/>
  <c r="H88" i="1"/>
  <c r="I88" i="1"/>
  <c r="J88" i="1"/>
  <c r="E87" i="1"/>
  <c r="F87" i="1"/>
  <c r="G87" i="1"/>
  <c r="H87" i="1"/>
  <c r="I87" i="1"/>
  <c r="J87" i="1"/>
  <c r="C108" i="1"/>
  <c r="L109" i="1" s="1"/>
  <c r="C109" i="1"/>
  <c r="L110" i="1" s="1"/>
  <c r="C111" i="1"/>
  <c r="L112" i="1" s="1"/>
  <c r="C112" i="1"/>
  <c r="L113" i="1" s="1"/>
  <c r="C114" i="1"/>
  <c r="L115" i="1" s="1"/>
  <c r="C115" i="1"/>
  <c r="L120" i="1" s="1"/>
  <c r="C90" i="1"/>
  <c r="L91" i="1" s="1"/>
  <c r="C92" i="1"/>
  <c r="L93" i="1" s="1"/>
  <c r="C94" i="1"/>
  <c r="L95" i="1" s="1"/>
  <c r="C96" i="1"/>
  <c r="L97" i="1" s="1"/>
  <c r="C102" i="1"/>
  <c r="L103" i="1" s="1"/>
  <c r="C103" i="1"/>
  <c r="L104" i="1" s="1"/>
  <c r="C105" i="1"/>
  <c r="L106" i="1" s="1"/>
  <c r="C106" i="1"/>
  <c r="L107" i="1" s="1"/>
  <c r="C81" i="1"/>
  <c r="L82" i="1" s="1"/>
  <c r="C83" i="1"/>
  <c r="L84" i="1" s="1"/>
  <c r="E84" i="1"/>
  <c r="C85" i="1"/>
  <c r="L86" i="1" s="1"/>
  <c r="E203" i="1" l="1"/>
  <c r="C82" i="1"/>
  <c r="L83" i="1" s="1"/>
  <c r="C87" i="1"/>
  <c r="L88" i="1" s="1"/>
  <c r="C88" i="1"/>
  <c r="L89" i="1" s="1"/>
  <c r="C84" i="1"/>
  <c r="L85" i="1" s="1"/>
  <c r="E20" i="1" l="1"/>
  <c r="F21" i="1"/>
  <c r="E35" i="1"/>
  <c r="E32" i="1"/>
  <c r="F32" i="1"/>
  <c r="E19" i="1"/>
  <c r="F19" i="1"/>
  <c r="F37" i="1"/>
  <c r="F35" i="1" s="1"/>
  <c r="D37" i="1"/>
  <c r="D32" i="1"/>
  <c r="F29" i="1"/>
  <c r="E27" i="1"/>
  <c r="F27" i="1"/>
  <c r="D27" i="1"/>
  <c r="D18" i="1" s="1"/>
  <c r="D23" i="1"/>
  <c r="E21" i="1"/>
  <c r="C37" i="1" l="1"/>
  <c r="L38" i="1" s="1"/>
  <c r="D21" i="1"/>
  <c r="C32" i="1"/>
  <c r="L33" i="1" s="1"/>
  <c r="F20" i="1"/>
  <c r="D35" i="1"/>
  <c r="C35" i="1" l="1"/>
  <c r="L36" i="1" s="1"/>
  <c r="D203" i="1"/>
  <c r="C203" i="1" l="1"/>
  <c r="L204" i="1" s="1"/>
  <c r="E74" i="1"/>
  <c r="D204" i="1"/>
  <c r="D194" i="1" s="1"/>
  <c r="E204" i="1"/>
  <c r="F204" i="1"/>
  <c r="G204" i="1"/>
  <c r="H204" i="1"/>
  <c r="I204" i="1"/>
  <c r="J204" i="1"/>
  <c r="C204" i="1" l="1"/>
  <c r="E183" i="1"/>
  <c r="D104" i="1" l="1"/>
  <c r="C104" i="1" l="1"/>
  <c r="L105" i="1" s="1"/>
  <c r="D113" i="1"/>
  <c r="D110" i="1"/>
  <c r="D107" i="1"/>
  <c r="D101" i="1"/>
  <c r="C107" i="1" l="1"/>
  <c r="L108" i="1" s="1"/>
  <c r="C113" i="1"/>
  <c r="L114" i="1" s="1"/>
  <c r="C101" i="1"/>
  <c r="L102" i="1" s="1"/>
  <c r="C110" i="1"/>
  <c r="L111" i="1" s="1"/>
  <c r="G20" i="1"/>
  <c r="I20" i="1"/>
  <c r="J20" i="1"/>
  <c r="H19" i="1"/>
  <c r="H201" i="1" s="1"/>
  <c r="I19" i="1"/>
  <c r="I201" i="1" s="1"/>
  <c r="J19" i="1"/>
  <c r="J201" i="1" s="1"/>
  <c r="C201" i="1" l="1"/>
  <c r="C19" i="1"/>
  <c r="L20" i="1" s="1"/>
  <c r="L21" i="1"/>
  <c r="C28" i="1"/>
  <c r="L29" i="1" s="1"/>
  <c r="D29" i="1"/>
  <c r="E29" i="1"/>
  <c r="L202" i="1" l="1"/>
  <c r="C29" i="1"/>
  <c r="L30" i="1" s="1"/>
  <c r="C188" i="1"/>
  <c r="L189" i="1" s="1"/>
  <c r="D44" i="1" l="1"/>
  <c r="E44" i="1"/>
  <c r="F44" i="1"/>
  <c r="G44" i="1"/>
  <c r="H44" i="1"/>
  <c r="I44" i="1"/>
  <c r="J44" i="1"/>
  <c r="C75" i="1"/>
  <c r="L76" i="1" s="1"/>
  <c r="C184" i="1"/>
  <c r="L185" i="1" s="1"/>
  <c r="C185" i="1"/>
  <c r="L186" i="1" s="1"/>
  <c r="C186" i="1"/>
  <c r="L187" i="1" s="1"/>
  <c r="D183" i="1"/>
  <c r="F183" i="1"/>
  <c r="G183" i="1"/>
  <c r="H183" i="1"/>
  <c r="I183" i="1"/>
  <c r="J183" i="1"/>
  <c r="D193" i="1" l="1"/>
  <c r="L179" i="1"/>
  <c r="C183" i="1"/>
  <c r="L184" i="1" s="1"/>
  <c r="D53" i="1" l="1"/>
  <c r="E53" i="1"/>
  <c r="F53" i="1"/>
  <c r="G53" i="1"/>
  <c r="H53" i="1"/>
  <c r="I53" i="1"/>
  <c r="J53" i="1"/>
  <c r="C54" i="1"/>
  <c r="L55" i="1" s="1"/>
  <c r="E152" i="1"/>
  <c r="C71" i="1"/>
  <c r="C72" i="1"/>
  <c r="L73" i="1" s="1"/>
  <c r="C73" i="1"/>
  <c r="L74" i="1" s="1"/>
  <c r="E70" i="1"/>
  <c r="D70" i="1"/>
  <c r="L72" i="1" l="1"/>
  <c r="C67" i="1"/>
  <c r="C66" i="1" s="1"/>
  <c r="L68" i="1" s="1"/>
  <c r="L71" i="1"/>
  <c r="C143" i="1"/>
  <c r="L144" i="1" s="1"/>
  <c r="C27" i="1" l="1"/>
  <c r="L28" i="1" s="1"/>
  <c r="H56" i="1" l="1"/>
  <c r="I56" i="1"/>
  <c r="J56" i="1"/>
  <c r="G56" i="1"/>
  <c r="C56" i="1" l="1"/>
  <c r="L57" i="1" s="1"/>
  <c r="D165" i="1"/>
  <c r="D171" i="1" s="1"/>
  <c r="E172" i="1" l="1"/>
  <c r="F172" i="1"/>
  <c r="G172" i="1"/>
  <c r="H172" i="1"/>
  <c r="I172" i="1"/>
  <c r="J172" i="1"/>
  <c r="E174" i="1"/>
  <c r="F174" i="1"/>
  <c r="G174" i="1"/>
  <c r="H174" i="1"/>
  <c r="I174" i="1"/>
  <c r="J174" i="1"/>
  <c r="E76" i="1"/>
  <c r="F76" i="1"/>
  <c r="G76" i="1"/>
  <c r="H76" i="1"/>
  <c r="I76" i="1"/>
  <c r="J76" i="1"/>
  <c r="F74" i="1"/>
  <c r="G74" i="1"/>
  <c r="H74" i="1"/>
  <c r="I74" i="1"/>
  <c r="J74" i="1"/>
  <c r="F152" i="1"/>
  <c r="G152" i="1"/>
  <c r="H152" i="1"/>
  <c r="I152" i="1"/>
  <c r="J152" i="1"/>
  <c r="C63" i="1"/>
  <c r="L64" i="1" s="1"/>
  <c r="C47" i="1"/>
  <c r="L48" i="1" s="1"/>
  <c r="C51" i="1"/>
  <c r="L52" i="1" s="1"/>
  <c r="C55" i="1"/>
  <c r="L56" i="1" s="1"/>
  <c r="F45" i="1"/>
  <c r="G45" i="1"/>
  <c r="H45" i="1"/>
  <c r="I45" i="1"/>
  <c r="J45" i="1"/>
  <c r="J192" i="1" l="1"/>
  <c r="J193" i="1"/>
  <c r="I192" i="1"/>
  <c r="I193" i="1"/>
  <c r="H192" i="1"/>
  <c r="H193" i="1"/>
  <c r="G192" i="1"/>
  <c r="G193" i="1"/>
  <c r="F192" i="1"/>
  <c r="F193" i="1"/>
  <c r="C172" i="1"/>
  <c r="C174" i="1"/>
  <c r="L175" i="1" s="1"/>
  <c r="L69" i="1"/>
  <c r="C173" i="1"/>
  <c r="L174" i="1" s="1"/>
  <c r="C76" i="1"/>
  <c r="L77" i="1" s="1"/>
  <c r="C74" i="1"/>
  <c r="L75" i="1" s="1"/>
  <c r="L173" i="1" l="1"/>
  <c r="E192" i="1"/>
  <c r="E193" i="1"/>
  <c r="L197" i="1"/>
  <c r="E45" i="1"/>
  <c r="C45" i="1" l="1"/>
  <c r="L46" i="1" s="1"/>
  <c r="C52" i="1"/>
  <c r="L53" i="1" s="1"/>
  <c r="E137" i="1"/>
  <c r="F137" i="1"/>
  <c r="G137" i="1"/>
  <c r="H137" i="1"/>
  <c r="I137" i="1"/>
  <c r="J137" i="1"/>
  <c r="C198" i="1" l="1"/>
  <c r="L199" i="1" s="1"/>
  <c r="I153" i="1"/>
  <c r="H153" i="1"/>
  <c r="F153" i="1"/>
  <c r="E153" i="1"/>
  <c r="C153" i="1" s="1"/>
  <c r="G153" i="1"/>
  <c r="J153" i="1"/>
  <c r="C137" i="1"/>
  <c r="L138" i="1" s="1"/>
  <c r="D95" i="1" l="1"/>
  <c r="E95" i="1"/>
  <c r="F95" i="1"/>
  <c r="G95" i="1"/>
  <c r="H95" i="1"/>
  <c r="I95" i="1"/>
  <c r="J95" i="1"/>
  <c r="G21" i="1"/>
  <c r="H21" i="1"/>
  <c r="I21" i="1"/>
  <c r="J21" i="1"/>
  <c r="C95" i="1" l="1"/>
  <c r="L96" i="1" s="1"/>
  <c r="C21" i="1"/>
  <c r="L22" i="1" s="1"/>
  <c r="C58" i="1" l="1"/>
  <c r="L59" i="1" s="1"/>
  <c r="J59" i="1" s="1"/>
  <c r="I59" i="1" s="1"/>
  <c r="H59" i="1" s="1"/>
  <c r="G59" i="1" s="1"/>
  <c r="F59" i="1" s="1"/>
  <c r="E59" i="1" s="1"/>
  <c r="D59" i="1" s="1"/>
  <c r="C189" i="1"/>
  <c r="L190" i="1" s="1"/>
  <c r="C59" i="1" l="1"/>
  <c r="L60" i="1"/>
  <c r="J60" i="1" s="1"/>
  <c r="I60" i="1" s="1"/>
  <c r="H60" i="1" s="1"/>
  <c r="G60" i="1" s="1"/>
  <c r="F60" i="1" s="1"/>
  <c r="E60" i="1" s="1"/>
  <c r="D60" i="1" s="1"/>
  <c r="D99" i="1"/>
  <c r="E99" i="1"/>
  <c r="F99" i="1"/>
  <c r="G99" i="1"/>
  <c r="H99" i="1"/>
  <c r="I99" i="1"/>
  <c r="J99" i="1"/>
  <c r="D97" i="1"/>
  <c r="E97" i="1"/>
  <c r="F97" i="1"/>
  <c r="G97" i="1"/>
  <c r="H97" i="1"/>
  <c r="I97" i="1"/>
  <c r="J97" i="1"/>
  <c r="C60" i="1" l="1"/>
  <c r="L61" i="1" s="1"/>
  <c r="J61" i="1" s="1"/>
  <c r="I61" i="1" s="1"/>
  <c r="H61" i="1" s="1"/>
  <c r="G61" i="1" s="1"/>
  <c r="F61" i="1" s="1"/>
  <c r="E61" i="1" s="1"/>
  <c r="D61" i="1" s="1"/>
  <c r="C61" i="1" s="1"/>
  <c r="L62" i="1" s="1"/>
  <c r="C99" i="1"/>
  <c r="L100" i="1" s="1"/>
  <c r="C97" i="1"/>
  <c r="L98" i="1" s="1"/>
  <c r="C190" i="1"/>
  <c r="L191" i="1" s="1"/>
  <c r="J187" i="1" l="1"/>
  <c r="I187" i="1"/>
  <c r="H187" i="1"/>
  <c r="G187" i="1"/>
  <c r="F187" i="1"/>
  <c r="E187" i="1"/>
  <c r="D187" i="1"/>
  <c r="J179" i="1"/>
  <c r="I179" i="1"/>
  <c r="H179" i="1"/>
  <c r="G179" i="1"/>
  <c r="F179" i="1"/>
  <c r="E179" i="1"/>
  <c r="D179" i="1"/>
  <c r="J165" i="1"/>
  <c r="I165" i="1"/>
  <c r="H165" i="1"/>
  <c r="G165" i="1"/>
  <c r="F165" i="1"/>
  <c r="E165" i="1"/>
  <c r="J161" i="1"/>
  <c r="I161" i="1"/>
  <c r="H161" i="1"/>
  <c r="G161" i="1"/>
  <c r="J157" i="1"/>
  <c r="I157" i="1"/>
  <c r="H157" i="1"/>
  <c r="G157" i="1"/>
  <c r="L158" i="1" s="1"/>
  <c r="J138" i="1"/>
  <c r="I138" i="1"/>
  <c r="H138" i="1"/>
  <c r="G138" i="1"/>
  <c r="F138" i="1"/>
  <c r="E138" i="1"/>
  <c r="J136" i="1"/>
  <c r="H136" i="1"/>
  <c r="G136" i="1"/>
  <c r="F136" i="1"/>
  <c r="J132" i="1"/>
  <c r="I132" i="1"/>
  <c r="H132" i="1"/>
  <c r="G132" i="1"/>
  <c r="F132" i="1"/>
  <c r="E132" i="1"/>
  <c r="D132" i="1"/>
  <c r="J128" i="1"/>
  <c r="I128" i="1"/>
  <c r="H128" i="1"/>
  <c r="G128" i="1"/>
  <c r="F128" i="1"/>
  <c r="E128" i="1"/>
  <c r="D128" i="1"/>
  <c r="J126" i="1"/>
  <c r="I126" i="1"/>
  <c r="H126" i="1"/>
  <c r="G126" i="1"/>
  <c r="F126" i="1"/>
  <c r="E126" i="1"/>
  <c r="D126" i="1"/>
  <c r="J124" i="1"/>
  <c r="I124" i="1"/>
  <c r="H124" i="1"/>
  <c r="G124" i="1"/>
  <c r="F124" i="1"/>
  <c r="E124" i="1"/>
  <c r="D124" i="1"/>
  <c r="J122" i="1"/>
  <c r="I122" i="1"/>
  <c r="H122" i="1"/>
  <c r="G122" i="1"/>
  <c r="F122" i="1"/>
  <c r="E122" i="1"/>
  <c r="D122" i="1"/>
  <c r="J93" i="1"/>
  <c r="I93" i="1"/>
  <c r="H93" i="1"/>
  <c r="G93" i="1"/>
  <c r="F93" i="1"/>
  <c r="E93" i="1"/>
  <c r="D93" i="1"/>
  <c r="J91" i="1"/>
  <c r="I91" i="1"/>
  <c r="H91" i="1"/>
  <c r="G91" i="1"/>
  <c r="F91" i="1"/>
  <c r="E91" i="1"/>
  <c r="D91" i="1"/>
  <c r="J89" i="1"/>
  <c r="I89" i="1"/>
  <c r="H89" i="1"/>
  <c r="G89" i="1"/>
  <c r="F89" i="1"/>
  <c r="E89" i="1"/>
  <c r="D89" i="1"/>
  <c r="C65" i="1"/>
  <c r="L66" i="1" s="1"/>
  <c r="J64" i="1"/>
  <c r="I64" i="1"/>
  <c r="H64" i="1"/>
  <c r="G64" i="1"/>
  <c r="F64" i="1"/>
  <c r="E64" i="1"/>
  <c r="D64" i="1"/>
  <c r="J62" i="1"/>
  <c r="I62" i="1"/>
  <c r="H62" i="1"/>
  <c r="G62" i="1"/>
  <c r="F62" i="1"/>
  <c r="E62" i="1"/>
  <c r="D62" i="1"/>
  <c r="J50" i="1"/>
  <c r="I50" i="1"/>
  <c r="H50" i="1"/>
  <c r="G50" i="1"/>
  <c r="F50" i="1"/>
  <c r="E50" i="1"/>
  <c r="D48" i="1"/>
  <c r="J46" i="1"/>
  <c r="I46" i="1"/>
  <c r="H46" i="1"/>
  <c r="G46" i="1"/>
  <c r="F46" i="1"/>
  <c r="E46" i="1"/>
  <c r="D46" i="1"/>
  <c r="D39" i="1"/>
  <c r="C26" i="1"/>
  <c r="L27" i="1" s="1"/>
  <c r="C25" i="1"/>
  <c r="L26" i="1" s="1"/>
  <c r="J24" i="1"/>
  <c r="J18" i="1" s="1"/>
  <c r="I24" i="1"/>
  <c r="I18" i="1" s="1"/>
  <c r="H24" i="1"/>
  <c r="H18" i="1" s="1"/>
  <c r="G24" i="1"/>
  <c r="G18" i="1" s="1"/>
  <c r="F24" i="1"/>
  <c r="F18" i="1" s="1"/>
  <c r="E24" i="1"/>
  <c r="D24" i="1"/>
  <c r="C23" i="1"/>
  <c r="L24" i="1" s="1"/>
  <c r="C22" i="1"/>
  <c r="L23" i="1" s="1"/>
  <c r="J40" i="1"/>
  <c r="J202" i="1" s="1"/>
  <c r="I40" i="1"/>
  <c r="I202" i="1" s="1"/>
  <c r="H40" i="1"/>
  <c r="H202" i="1" s="1"/>
  <c r="G40" i="1"/>
  <c r="G202" i="1" s="1"/>
  <c r="F40" i="1"/>
  <c r="F202" i="1" s="1"/>
  <c r="E40" i="1"/>
  <c r="E202" i="1" s="1"/>
  <c r="E39" i="1"/>
  <c r="C48" i="1" l="1"/>
  <c r="L49" i="1" s="1"/>
  <c r="C161" i="1"/>
  <c r="L162" i="1" s="1"/>
  <c r="C124" i="1"/>
  <c r="L125" i="1" s="1"/>
  <c r="C138" i="1"/>
  <c r="L139" i="1" s="1"/>
  <c r="D120" i="1"/>
  <c r="C122" i="1"/>
  <c r="L123" i="1" s="1"/>
  <c r="E120" i="1"/>
  <c r="F120" i="1"/>
  <c r="C165" i="1"/>
  <c r="L166" i="1" s="1"/>
  <c r="G120" i="1"/>
  <c r="H120" i="1"/>
  <c r="C132" i="1"/>
  <c r="L133" i="1" s="1"/>
  <c r="I120" i="1"/>
  <c r="C128" i="1"/>
  <c r="L129" i="1" s="1"/>
  <c r="J120" i="1"/>
  <c r="C126" i="1"/>
  <c r="L127" i="1" s="1"/>
  <c r="F86" i="1"/>
  <c r="G86" i="1"/>
  <c r="H86" i="1"/>
  <c r="I86" i="1"/>
  <c r="J86" i="1"/>
  <c r="C93" i="1"/>
  <c r="L94" i="1" s="1"/>
  <c r="C91" i="1"/>
  <c r="L92" i="1" s="1"/>
  <c r="C89" i="1"/>
  <c r="L90" i="1" s="1"/>
  <c r="E86" i="1"/>
  <c r="C187" i="1"/>
  <c r="L188" i="1" s="1"/>
  <c r="L180" i="1"/>
  <c r="E43" i="1"/>
  <c r="E195" i="1" s="1"/>
  <c r="C53" i="1"/>
  <c r="L54" i="1" s="1"/>
  <c r="C46" i="1"/>
  <c r="L47" i="1" s="1"/>
  <c r="C57" i="1"/>
  <c r="L58" i="1" s="1"/>
  <c r="C62" i="1"/>
  <c r="L63" i="1" s="1"/>
  <c r="G43" i="1"/>
  <c r="G195" i="1" s="1"/>
  <c r="H43" i="1"/>
  <c r="I43" i="1"/>
  <c r="J43" i="1"/>
  <c r="C24" i="1"/>
  <c r="L25" i="1" s="1"/>
  <c r="H171" i="1"/>
  <c r="C64" i="1"/>
  <c r="L65" i="1" s="1"/>
  <c r="I171" i="1"/>
  <c r="E177" i="1"/>
  <c r="G171" i="1"/>
  <c r="F177" i="1"/>
  <c r="I177" i="1"/>
  <c r="J177" i="1"/>
  <c r="G39" i="1"/>
  <c r="G177" i="1"/>
  <c r="I39" i="1"/>
  <c r="F39" i="1"/>
  <c r="J39" i="1"/>
  <c r="D40" i="1"/>
  <c r="D50" i="1"/>
  <c r="H39" i="1"/>
  <c r="E136" i="1"/>
  <c r="I136" i="1"/>
  <c r="D177" i="1"/>
  <c r="H177" i="1"/>
  <c r="C86" i="1" l="1"/>
  <c r="L87" i="1" s="1"/>
  <c r="D38" i="1"/>
  <c r="L19" i="1"/>
  <c r="D43" i="1"/>
  <c r="D195" i="1" s="1"/>
  <c r="D191" i="1" s="1"/>
  <c r="C40" i="1"/>
  <c r="L41" i="1" s="1"/>
  <c r="C39" i="1"/>
  <c r="L40" i="1" s="1"/>
  <c r="H195" i="1"/>
  <c r="I195" i="1"/>
  <c r="C120" i="1"/>
  <c r="L121" i="1" s="1"/>
  <c r="G150" i="1"/>
  <c r="C136" i="1"/>
  <c r="L137" i="1" s="1"/>
  <c r="J150" i="1"/>
  <c r="C177" i="1"/>
  <c r="L178" i="1" s="1"/>
  <c r="H150" i="1"/>
  <c r="I150" i="1"/>
  <c r="E150" i="1"/>
  <c r="C44" i="1"/>
  <c r="L45" i="1" s="1"/>
  <c r="C50" i="1"/>
  <c r="L51" i="1" s="1"/>
  <c r="F43" i="1"/>
  <c r="F195" i="1" s="1"/>
  <c r="J171" i="1"/>
  <c r="C171" i="1" s="1"/>
  <c r="E38" i="1"/>
  <c r="J38" i="1"/>
  <c r="F38" i="1"/>
  <c r="G38" i="1"/>
  <c r="H38" i="1"/>
  <c r="I38" i="1"/>
  <c r="D150" i="1" l="1"/>
  <c r="C202" i="1"/>
  <c r="L203" i="1" s="1"/>
  <c r="L172" i="1"/>
  <c r="C38" i="1"/>
  <c r="L39" i="1" s="1"/>
  <c r="C193" i="1"/>
  <c r="L194" i="1" s="1"/>
  <c r="C197" i="1"/>
  <c r="L198" i="1" s="1"/>
  <c r="J195" i="1"/>
  <c r="C195" i="1" s="1"/>
  <c r="C43" i="1"/>
  <c r="L44" i="1" s="1"/>
  <c r="F150" i="1"/>
  <c r="C152" i="1"/>
  <c r="L153" i="1" s="1"/>
  <c r="L196" i="1" l="1"/>
  <c r="J194" i="1" l="1"/>
  <c r="F194" i="1"/>
  <c r="H194" i="1"/>
  <c r="E194" i="1"/>
  <c r="I194" i="1"/>
  <c r="G194" i="1"/>
  <c r="C194" i="1" l="1"/>
  <c r="L195" i="1" s="1"/>
  <c r="G199" i="1"/>
  <c r="I199" i="1"/>
  <c r="I191" i="1" s="1"/>
  <c r="H199" i="1"/>
  <c r="H191" i="1" s="1"/>
  <c r="L154" i="1"/>
  <c r="F199" i="1"/>
  <c r="F191" i="1" s="1"/>
  <c r="J199" i="1"/>
  <c r="J191" i="1" s="1"/>
  <c r="C199" i="1" l="1"/>
  <c r="L200" i="1" s="1"/>
  <c r="G191" i="1"/>
  <c r="C150" i="1"/>
  <c r="L152" i="1" l="1"/>
  <c r="L151" i="1"/>
  <c r="C192" i="1"/>
  <c r="L193" i="1" s="1"/>
  <c r="E191" i="1" l="1"/>
  <c r="C191" i="1" l="1"/>
  <c r="L192" i="1" l="1"/>
</calcChain>
</file>

<file path=xl/sharedStrings.xml><?xml version="1.0" encoding="utf-8"?>
<sst xmlns="http://schemas.openxmlformats.org/spreadsheetml/2006/main" count="348" uniqueCount="111">
  <si>
    <t>Цель программы: создание условий для развития жилищного строительства и обеспечения жильем отдельных категорий граждан</t>
  </si>
  <si>
    <t>ДАиГ</t>
  </si>
  <si>
    <t>всего, в том числе:</t>
  </si>
  <si>
    <t>за счет средств местного бюджета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</si>
  <si>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</si>
  <si>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</si>
  <si>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</si>
  <si>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</si>
  <si>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</si>
  <si>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</si>
  <si>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</si>
  <si>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Задача.  Переселение граждан в благоустроенные жилые помещения из аварийного жилищного фонда</t>
  </si>
  <si>
    <t xml:space="preserve"> за счет межбюджетных трансфертов из окружного бюджета </t>
  </si>
  <si>
    <t>Наименование</t>
  </si>
  <si>
    <t>Объем финансирования (всего, руб.)</t>
  </si>
  <si>
    <t>Основное мероприятие 1.1.
Осуществление полномочий в области градостроительной деятельности
( 1, 2, 3)</t>
  </si>
  <si>
    <t>Таблица 3</t>
  </si>
  <si>
    <t xml:space="preserve">Основное мероприятие 3.3.
Улучшение жилищных условий ветеранов Великой Отечественной войны
</t>
  </si>
  <si>
    <t>Мероприятие 2.1.3.
Выплата выкупной цены за изымаемое жилое помещение собственникам жилых помещений</t>
  </si>
  <si>
    <t xml:space="preserve">ДИиЗО
</t>
  </si>
  <si>
    <t>Объем финансирования администратора (ДИиЗО)</t>
  </si>
  <si>
    <t>Объем финансирования соадминистратора (ДАиГ)</t>
  </si>
  <si>
    <t>ДИиЗО</t>
  </si>
  <si>
    <t xml:space="preserve">к постановлению 
 </t>
  </si>
  <si>
    <t>Администрации города</t>
  </si>
  <si>
    <t>Подпрограмма  «Содействие развитию жилищного строительства»</t>
  </si>
  <si>
    <t xml:space="preserve">Всего по подпрограмме «Содействие развитию жилищного строительства» </t>
  </si>
  <si>
    <t xml:space="preserve">за счет межбюджетных трансфертов из окружного бюджета </t>
  </si>
  <si>
    <t>Подпрограмма «Содействие развитию градостроительной деятельности»</t>
  </si>
  <si>
    <t>Объем финансирования соадминистратора (ДГХ)</t>
  </si>
  <si>
    <t>ДГХ</t>
  </si>
  <si>
    <t>Всего по подпрограмме «Содействие развитию градостроительной деятельности»</t>
  </si>
  <si>
    <t>за счет межбюджетных трансфертов 
из федерального бюджета</t>
  </si>
  <si>
    <t xml:space="preserve"> за счет межбюджетных трансфертов 
из федерального бюджета</t>
  </si>
  <si>
    <t>Ответственный (администратор 
или соадминистратор)</t>
  </si>
  <si>
    <t>Мероприятие 1.1.1.
Комплексные кадастровые работы на территории муниципального образования городской округ Сургут</t>
  </si>
  <si>
    <t>ДИиЗО, ДГХ</t>
  </si>
  <si>
    <t>Основное мероприятие 2.3.
Обеспечение доступной среды для инвалидов</t>
  </si>
  <si>
    <t>Мероприятие 2.5.1.
Строительство объекта «Инженерные сети и подъездные пути 
к СОШ в мкр. 30 А»</t>
  </si>
  <si>
    <t>Мероприятие 1.1.2.
Актуализация документов стратегического планирования и выполнение работ по комплексному проекту корректировки документов территориального планирования градостроительного зонирования в целях повышения эффективности управления развитием территории муниципального образования городской округ Сургут</t>
  </si>
  <si>
    <t>Мероприятие 1.1.3.
Формирование земельных участков</t>
  </si>
  <si>
    <t>Мероприятие 1.1.4.
Разработка схемы размещения мест стоянки средств передвижения инвалидов на территории города Сургута</t>
  </si>
  <si>
    <t>Мероприятие 1.1.5.
Программа комплексного развития</t>
  </si>
  <si>
    <t>Мероприятие 1.1.6.
Проекты планировок и/или проекты межевания</t>
  </si>
  <si>
    <t>Мероприятие 2.4.1.
Строительство объекта «Водоснабжение поселка Кедровый-1, 
г. Сургут»</t>
  </si>
  <si>
    <t>Мероприятие 2.4.2.
Строительство объекта «Водоснабжение по ул. Речная 
в г. Сургуте»</t>
  </si>
  <si>
    <t xml:space="preserve">Мероприятие 2.4.3.
Строительство объекта «Водоотведение поселка Юность 
в г. Сургуте» </t>
  </si>
  <si>
    <t>Мероприятие 2.4.4.
Строительство объекта «Водоснабжение поселка Юность 
в г. Сургуте»</t>
  </si>
  <si>
    <t>Мероприятие 2.4.5.
Строительство объекта «Сети ливневой канализации с локально - очистными сооружениями в Восточном районе в г. Сургуте»</t>
  </si>
  <si>
    <t>Мероприятие 2.4.7.
Строительство объекта «Сети теплоснабжения «Научно-технологического центра в городе Сургуте»</t>
  </si>
  <si>
    <t>Мероприятие 2.4.8.
Строительство объекта «Внутриквартальные сети электроснабжения «Научно-технологического центра в городе Сургуте»</t>
  </si>
  <si>
    <t>Мероприятие 2.4.9.
Строительство объекта «Сети газоснабжения «Научно-технологического центра в городе Сургуте»</t>
  </si>
  <si>
    <t>Мероприятие 2.4.10.
Строительство объекта «Сети водоснабжения «Научно-технологического центра в городе Сургуте»</t>
  </si>
  <si>
    <t xml:space="preserve">Мероприятие 2.4.11.
Строительство объекта «Сети водоотведения «Научно-технологического центра в городе Сургуте» </t>
  </si>
  <si>
    <t>Мероприятие 2.5.2.
Строительство объекта «Подъездные пути и инженерные сети 
к СОШ в квартале Пойма-5 г. Сургута»</t>
  </si>
  <si>
    <t>Мероприятие 2.5.3.
Строительство объекта «Подъездные пути и инженерные сети 
к средней общеобразовательной школе в микрорайоне 20А 
г. Сургута (Общеобразовательная организация с универсальной безбарьерной средой)»</t>
  </si>
  <si>
    <t>Мероприятие 2.5.6.
Строительство объекта «Инженерные сети к СОШ в мкр. 34
г. Сургута»</t>
  </si>
  <si>
    <t>Мероприятие 2.1.1.
Обследование жилых домов на предмет признания 
их аварийными, а также жилых помещений непригодными 
для проживания</t>
  </si>
  <si>
    <t>Мероприятие 2.3.2.
Оценка рыночной стоимости недвижимого имущества 
для обмена жилых помещений инвалидов</t>
  </si>
  <si>
    <t>Мероприятие 2.5.7.
Строительство объекта «Кабельная линия 10 кВ от ТП-25 
до ТП-26 в 31 мкр. в г. Сургуте»</t>
  </si>
  <si>
    <t xml:space="preserve">Мероприятие 2.3.4.
Приспособление общего имущества (придомовой территории) 
в многоквартирном доме с учетом потребностей инвалидов
</t>
  </si>
  <si>
    <t>Мероприятие 2.2.1. 
Предоставление социальной выплаты гражданам, проживающим  
в жилых помещениях, не отвечающих требованиям в связи 
с превышением предельно допустимой концентрации фенола 
и формальдегида</t>
  </si>
  <si>
    <t>Задача. Стимулирование жилищного строительства</t>
  </si>
  <si>
    <t>Мероприятие 2.1.2.
Оценка рыночной стоимости недвижимого имущества, подлежащего изьятию для муниципальных нужд с учетом доли в праве общей долевой собственности на общее имущество в многоквартирном доме, в том числе доли в праве общей долевой собственности на изымаемый земельный участок под аварийным домом, а также рыночной стоимости недвижимого имущества в многоквартирном доме, предоставляемого взамен изымаемого недвижимого имущества с учетом доли в праве общей долевой собственности на общее имущество в многоквартирном доме</t>
  </si>
  <si>
    <t>Мероприятие 2.1.4.
Снос домов, подлежащих выводу 
из эксплуатации с последующим демонтажем строительных конструкций, 
в связи с переселением из них граждан</t>
  </si>
  <si>
    <t>Мероприятие  2.1.5.
Приобретение жилых помещений для обеспечения граждан жильем, 
а также для формирования маневренного жилищного фонда</t>
  </si>
  <si>
    <t>Основное мероприятие 2.2.
Переселение граждан из жилых помещений, не отвечающим требованиям
в связи с превышением предельно допустимой концентрации фенола 
и формальдегида</t>
  </si>
  <si>
    <t>Мероприятие 2.3.3. 
Приспособление общего имущества в многоквартирном доме, 
в котором расположено жилое помещение инвалида (мероприятия 
по приспособлению входной группы, подъезда, лестничного марша дома пандусами)</t>
  </si>
  <si>
    <t>Мероприятие 2.4.6.
Строительство объекта «Сети ливневой канализации с локально - очистными сооружениями для Западного и Центрального районов
в г. Сургуте»</t>
  </si>
  <si>
    <t>Основное мероприятие 2.5.
Проектирование и строительство систем инженерных сетей 
и подъездных путей к объектам образования (5 приложения 8)</t>
  </si>
  <si>
    <t>Мероприятие 2.5.4.
Строительство объекта «Подъездные пути и инженерные сети 
к нежилому зданию для размещения общеобразовательной организации 
с универсальной безбарьерной средой в 31Б мкр.»</t>
  </si>
  <si>
    <t>Мероприятие 2.5.5.
Строительство объекта  «Вынос сетей газоснабжения
и электроснабжения за пределы границ земельного участка 
для размещения объекта  «Средняя общеобразовательная школа 
в микрорайоне 24 г. Сургута»</t>
  </si>
  <si>
    <t>Основное мероприятие 2.6.
Проектирование и строительство инженерных систем 
и подъездных путей к быстровозводимым спортивным сооружениям 
(5 приложения 8)</t>
  </si>
  <si>
    <t>Мероприятие 2.6.1.
Строительство объекта «Инженерные сети к спортивным сооружениям 
в мкр. 30 А г. Сургута»</t>
  </si>
  <si>
    <t>Мероприятие 2.6.2.
Строительство объекта «Инженерные сети к спортивному сооружению 
в мкр. «А» г. Сургута»</t>
  </si>
  <si>
    <t xml:space="preserve">Мероприятие 2.6.3.
Осуществление технологического присоединения к электрическим сетям объекта «Инженерные сети к спортивным сооружениям в хоззоне 
на пересечении улиц Маяковского и 30 лет Победы г. Сургута» </t>
  </si>
  <si>
    <t>Основное мероприятие 2.7.
Строительство систем инженерных сетей и подъездных путей 
к объектам культуры (5 приложения 8)</t>
  </si>
  <si>
    <t>Мероприятие 2.7.1.
«МАУ «Городской культурный центр», ул. Сибирская, 2, г. Сургут. Реконструкция». Инженерные сети»</t>
  </si>
  <si>
    <t>Основное мероприятие 3.2.
Улучшение жилищных условий ветеранов боевых действий, инвалидов 
и семей, имеющих детей-инвалидов, вставших на учет в качестве нуждающихся в жилых помещениях до 1 января 2005 года (8)</t>
  </si>
  <si>
    <t>В том числе по годам</t>
  </si>
  <si>
    <t>Программные мероприятия,</t>
  </si>
  <si>
    <t>объем финансирования муниципальной программы «Развитие жилищной сферы на период до 2030 года»</t>
  </si>
  <si>
    <t>Приложение 4</t>
  </si>
  <si>
    <t>от ________________________ № ________</t>
  </si>
  <si>
    <t>Основное мероприятие 2.1.
Обеспечение жилыми помещениями граждан 
(4, 5, 10, 11)</t>
  </si>
  <si>
    <t>Подпрограмма  «Адресная подпрограмма по переселению граждан из аварийного жилищного фонда на 2019 – 2025 годы»</t>
  </si>
  <si>
    <t>Основное мероприятие 2.4.
Проектирование и строительство систем инженерной инфраструктуры 
в целях обеспечения инженерной подготовки земельных участков 
для жилищного строительства 
(1, 2 приложения 6)</t>
  </si>
  <si>
    <t>Мероприятие 2.3.1.
Приобретение жилых помещений для обмена жилых помещений инвалидов</t>
  </si>
  <si>
    <t>Общий объем финансирования программы – всего, в том числе</t>
  </si>
  <si>
    <t>Подпрограмма «Обеспечение мерами государственной поддержки по улучшению жилищных условий отдельных категорий граждан»</t>
  </si>
  <si>
    <t>Задача 2. Реализация Администрацией города отдельного государственного полномочия по предоставлению детям-сиротам и детям, оставшимся без попечения родителей, лицам из числа детей-сирот и детей, оставшихся без попечения родителей, жилых помещений  специализированного жилищного фонда по договорам найма специализированных жилых помещений, в том числе на основании судебных решений</t>
  </si>
  <si>
    <t>Задача 1. Оказание мер государственной поддержки на приобретение жилых помещений отдельным категориям граждан</t>
  </si>
  <si>
    <t>Мероприятие 2.1.7.
Приобретение жилых помещений 
для высоковалифицированных специалистов</t>
  </si>
  <si>
    <t>Мероприятие 2.1.8.
Приобретение жилых помещений 
для  переселения граждан из аварийного жилищного фонда за счет средств местного бюджета</t>
  </si>
  <si>
    <t>Задача. Развитие градостроительного регулирования</t>
  </si>
  <si>
    <t>Основное мероприятие 3.4.
Предоставление субсидий на строительство или приобретение жилья за счет средств местного бюджета (9)</t>
  </si>
  <si>
    <t>Основное мероприятие 4.1.
Региональный проект «Обеспечение устойчивого сокращения непригодного для проживания жилищного фонда» (4, 5, 10,11)</t>
  </si>
  <si>
    <t>Источники                                           финансирования</t>
  </si>
  <si>
    <t>х</t>
  </si>
  <si>
    <t>Мероприятие 2.4.12.
Строительство объекта «Сети ливневой канализации в квартале 23А в городе Сургуте»</t>
  </si>
  <si>
    <t>Основное мероприятие 2.8.
«Обеспечение жилыми помещениями граждан»</t>
  </si>
  <si>
    <t>Мероприятие 4.1.1.
Выплата выкупной цены за изымаемое жилое помещение собственникам жилых помещений  «Адресной подпрограммы по переселению граждан из аварийного жилищного фонда на 2019 – 2025 годы»</t>
  </si>
  <si>
    <t>Основное мероприятие 3.1.
«Обеспечение жильем молодых семей  государственной программы Российской Федерации «Обеспечение доступным и комфортным жильем и коммунальными услугами граждан Российской Федерации» (7)</t>
  </si>
  <si>
    <t>(Расходы на проведение судебных экспертиз по решению Сургутского городского суда ХМАО-ЮГРЫ  по гражданскому делу №2-216/2024
от 28.02.2024)</t>
  </si>
  <si>
    <t>Всего по подпрограмме «Обеспечение мерами государственной поддержки 
по улучшению жилищных условий отдельных категорий граждан»</t>
  </si>
  <si>
    <t>Всего по подпрограмме «Адресная подпрограмма по переселению граждан 
из аварийного жилищного фонда на 2019 – 2025 годы»</t>
  </si>
  <si>
    <t>Мероприятие 2.1.6. 
Предоставление субсидий гражданам участникам специальной военной операции, членам их семей, состоящим на учете в качестве нуждающихся
в жилых помещениях, предоставляемых по договорам социального найма, 
на приобретение (строительство) жилых помещений в собственность</t>
  </si>
  <si>
    <t>УБУиО</t>
  </si>
  <si>
    <t>Объем финансирования соадминистратора (УБУиО)</t>
  </si>
  <si>
    <t>(Возврат средств в бюджет автономного округа в связи с недостижением значений результатов исполнения показателей результативности мероприятий, в целях софинансирования которых предоставлялась субсидия в 2023 году)</t>
  </si>
  <si>
    <t>Мероприятие 2.4.13.
Предоставление субсидий на возмещение части затрат застройщика (инвестора) по строительству объектов инженерной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</si>
</sst>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8">
    <xf numFmtId="0" fontId="0" fillId="0" borderId="0" xfId="0"/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/>
    <xf numFmtId="0" fontId="5" fillId="2" borderId="0" xfId="0" applyFont="1" applyFill="1" applyAlignment="1">
      <alignment horizontal="right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vertical="top" wrapText="1"/>
    </xf>
    <xf numFmtId="3" fontId="1" fillId="2" borderId="1" xfId="1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/>
    <xf numFmtId="4" fontId="7" fillId="2" borderId="1" xfId="0" applyNumberFormat="1" applyFont="1" applyFill="1" applyBorder="1"/>
    <xf numFmtId="0" fontId="7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vertical="top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0" fillId="2" borderId="0" xfId="0" applyFill="1" applyAlignment="1"/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7"/>
  <sheetViews>
    <sheetView tabSelected="1" view="pageBreakPreview" zoomScale="70" zoomScaleNormal="60" zoomScaleSheetLayoutView="70" workbookViewId="0">
      <selection activeCell="A118" sqref="A118:A119"/>
    </sheetView>
  </sheetViews>
  <sheetFormatPr defaultRowHeight="15" x14ac:dyDescent="0.25"/>
  <cols>
    <col min="1" max="1" width="79.7109375" style="3" customWidth="1"/>
    <col min="2" max="2" width="28.5703125" style="3" customWidth="1"/>
    <col min="3" max="3" width="20.85546875" style="3" customWidth="1"/>
    <col min="4" max="4" width="21.85546875" style="3" customWidth="1"/>
    <col min="5" max="5" width="21.42578125" style="3" customWidth="1"/>
    <col min="6" max="6" width="21" style="3" customWidth="1"/>
    <col min="7" max="7" width="20.85546875" style="3" customWidth="1"/>
    <col min="8" max="8" width="21.42578125" style="3" customWidth="1"/>
    <col min="9" max="9" width="22.28515625" style="3" customWidth="1"/>
    <col min="10" max="10" width="21" style="3" customWidth="1"/>
    <col min="11" max="12" width="21.85546875" style="3" customWidth="1"/>
    <col min="13" max="16384" width="9.140625" style="3"/>
  </cols>
  <sheetData>
    <row r="1" spans="1:14" ht="22.5" customHeight="1" x14ac:dyDescent="0.3">
      <c r="I1" s="40" t="s">
        <v>82</v>
      </c>
      <c r="J1" s="41"/>
      <c r="K1" s="41"/>
      <c r="L1" s="4"/>
      <c r="M1" s="4"/>
      <c r="N1" s="4"/>
    </row>
    <row r="2" spans="1:14" ht="23.25" customHeight="1" x14ac:dyDescent="0.25">
      <c r="I2" s="27" t="s">
        <v>23</v>
      </c>
      <c r="J2" s="28"/>
      <c r="K2" s="28"/>
      <c r="L2" s="6"/>
      <c r="M2" s="6"/>
      <c r="N2" s="6"/>
    </row>
    <row r="3" spans="1:14" ht="23.25" customHeight="1" x14ac:dyDescent="0.25">
      <c r="I3" s="27" t="s">
        <v>24</v>
      </c>
      <c r="J3" s="28"/>
      <c r="K3" s="28"/>
      <c r="L3" s="6"/>
      <c r="M3" s="6"/>
      <c r="N3" s="6"/>
    </row>
    <row r="4" spans="1:14" ht="25.5" customHeight="1" x14ac:dyDescent="0.25">
      <c r="I4" s="27" t="s">
        <v>83</v>
      </c>
      <c r="J4" s="28"/>
      <c r="K4" s="28"/>
      <c r="L4" s="7"/>
      <c r="M4" s="7"/>
      <c r="N4" s="7"/>
    </row>
    <row r="5" spans="1:14" ht="25.5" customHeight="1" x14ac:dyDescent="0.25">
      <c r="I5" s="5"/>
      <c r="J5" s="17"/>
      <c r="K5" s="17"/>
      <c r="L5" s="7"/>
      <c r="M5" s="7"/>
      <c r="N5" s="7"/>
    </row>
    <row r="6" spans="1:14" ht="25.5" customHeight="1" x14ac:dyDescent="0.25">
      <c r="I6" s="5"/>
      <c r="J6" s="17"/>
      <c r="K6" s="17"/>
      <c r="L6" s="7"/>
      <c r="M6" s="7"/>
      <c r="N6" s="7"/>
    </row>
    <row r="7" spans="1:14" ht="25.5" customHeight="1" x14ac:dyDescent="0.25">
      <c r="I7" s="5"/>
      <c r="J7" s="25" t="s">
        <v>16</v>
      </c>
      <c r="K7" s="26"/>
      <c r="L7" s="7"/>
      <c r="M7" s="7"/>
      <c r="N7" s="7"/>
    </row>
    <row r="8" spans="1:14" ht="25.5" customHeight="1" x14ac:dyDescent="0.35">
      <c r="A8" s="36" t="s">
        <v>80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7"/>
      <c r="M8" s="7"/>
      <c r="N8" s="7"/>
    </row>
    <row r="9" spans="1:14" ht="25.5" customHeight="1" x14ac:dyDescent="0.35">
      <c r="A9" s="36" t="s">
        <v>81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7"/>
      <c r="M9" s="7"/>
      <c r="N9" s="7"/>
    </row>
    <row r="10" spans="1:14" s="8" customFormat="1" ht="20.25" x14ac:dyDescent="0.3">
      <c r="K10" s="9"/>
    </row>
    <row r="11" spans="1:14" s="8" customFormat="1" ht="15.75" x14ac:dyDescent="0.25">
      <c r="A11" s="29" t="s">
        <v>13</v>
      </c>
      <c r="B11" s="29" t="s">
        <v>97</v>
      </c>
      <c r="C11" s="42" t="s">
        <v>14</v>
      </c>
      <c r="D11" s="32" t="s">
        <v>79</v>
      </c>
      <c r="E11" s="32"/>
      <c r="F11" s="32"/>
      <c r="G11" s="32"/>
      <c r="H11" s="32"/>
      <c r="I11" s="32"/>
      <c r="J11" s="33"/>
      <c r="K11" s="29" t="s">
        <v>34</v>
      </c>
    </row>
    <row r="12" spans="1:14" s="8" customFormat="1" ht="21" customHeight="1" x14ac:dyDescent="0.25">
      <c r="A12" s="30"/>
      <c r="B12" s="30"/>
      <c r="C12" s="42"/>
      <c r="D12" s="34"/>
      <c r="E12" s="34"/>
      <c r="F12" s="34"/>
      <c r="G12" s="34"/>
      <c r="H12" s="34"/>
      <c r="I12" s="34"/>
      <c r="J12" s="35"/>
      <c r="K12" s="30"/>
    </row>
    <row r="13" spans="1:14" s="8" customFormat="1" ht="33" customHeight="1" x14ac:dyDescent="0.25">
      <c r="A13" s="31"/>
      <c r="B13" s="31"/>
      <c r="C13" s="42"/>
      <c r="D13" s="20" t="s">
        <v>4</v>
      </c>
      <c r="E13" s="20" t="s">
        <v>5</v>
      </c>
      <c r="F13" s="20" t="s">
        <v>6</v>
      </c>
      <c r="G13" s="20" t="s">
        <v>7</v>
      </c>
      <c r="H13" s="20" t="s">
        <v>8</v>
      </c>
      <c r="I13" s="20" t="s">
        <v>9</v>
      </c>
      <c r="J13" s="20" t="s">
        <v>10</v>
      </c>
      <c r="K13" s="31"/>
    </row>
    <row r="14" spans="1:14" s="8" customFormat="1" ht="19.5" customHeight="1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</row>
    <row r="15" spans="1:14" s="8" customFormat="1" ht="15.75" x14ac:dyDescent="0.25">
      <c r="A15" s="43" t="s">
        <v>0</v>
      </c>
      <c r="B15" s="44"/>
      <c r="C15" s="44"/>
      <c r="D15" s="44"/>
      <c r="E15" s="44"/>
      <c r="F15" s="44"/>
      <c r="G15" s="44"/>
      <c r="H15" s="44"/>
      <c r="I15" s="44"/>
      <c r="J15" s="44"/>
      <c r="K15" s="45"/>
    </row>
    <row r="16" spans="1:14" s="8" customFormat="1" ht="15.75" customHeight="1" x14ac:dyDescent="0.25">
      <c r="A16" s="43" t="s">
        <v>28</v>
      </c>
      <c r="B16" s="44"/>
      <c r="C16" s="44"/>
      <c r="D16" s="44"/>
      <c r="E16" s="44"/>
      <c r="F16" s="44"/>
      <c r="G16" s="44"/>
      <c r="H16" s="44"/>
      <c r="I16" s="44"/>
      <c r="J16" s="44"/>
      <c r="K16" s="45"/>
    </row>
    <row r="17" spans="1:12" s="8" customFormat="1" ht="17.25" customHeight="1" x14ac:dyDescent="0.25">
      <c r="A17" s="43" t="s">
        <v>94</v>
      </c>
      <c r="B17" s="44"/>
      <c r="C17" s="44"/>
      <c r="D17" s="44"/>
      <c r="E17" s="44"/>
      <c r="F17" s="44"/>
      <c r="G17" s="44"/>
      <c r="H17" s="44"/>
      <c r="I17" s="44"/>
      <c r="J17" s="44"/>
      <c r="K17" s="45"/>
    </row>
    <row r="18" spans="1:12" s="8" customFormat="1" ht="17.25" customHeight="1" x14ac:dyDescent="0.25">
      <c r="A18" s="37" t="s">
        <v>15</v>
      </c>
      <c r="B18" s="2" t="s">
        <v>2</v>
      </c>
      <c r="C18" s="1">
        <f>SUM(D18:J18)</f>
        <v>133559151.28</v>
      </c>
      <c r="D18" s="1">
        <f>D21+D24+D27+D29+D32+D35</f>
        <v>45817338.560000002</v>
      </c>
      <c r="E18" s="1">
        <f t="shared" ref="E18:F18" si="0">E21+E24+E27+E29+E32+E35</f>
        <v>59553013.659999996</v>
      </c>
      <c r="F18" s="1">
        <f t="shared" si="0"/>
        <v>28188799.060000002</v>
      </c>
      <c r="G18" s="1">
        <f t="shared" ref="G18:J18" si="1">G21+G24+G27+G29</f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29" t="s">
        <v>1</v>
      </c>
    </row>
    <row r="19" spans="1:12" s="8" customFormat="1" ht="51.75" customHeight="1" x14ac:dyDescent="0.25">
      <c r="A19" s="39"/>
      <c r="B19" s="2" t="s">
        <v>27</v>
      </c>
      <c r="C19" s="1">
        <f t="shared" ref="C19" si="2">SUM(D19:J19)</f>
        <v>51436000</v>
      </c>
      <c r="D19" s="1">
        <f>D22+D30+D25+D33+D36</f>
        <v>17984000</v>
      </c>
      <c r="E19" s="1">
        <f t="shared" ref="E19:F19" si="3">E22+E30+E25+E33+E36</f>
        <v>16726000</v>
      </c>
      <c r="F19" s="1">
        <f t="shared" si="3"/>
        <v>16726000</v>
      </c>
      <c r="G19" s="12">
        <v>0</v>
      </c>
      <c r="H19" s="1">
        <f t="shared" ref="H19:J19" si="4">H22+H30</f>
        <v>0</v>
      </c>
      <c r="I19" s="1">
        <f t="shared" si="4"/>
        <v>0</v>
      </c>
      <c r="J19" s="1">
        <f t="shared" si="4"/>
        <v>0</v>
      </c>
      <c r="K19" s="30"/>
      <c r="L19" s="10">
        <f>D18+E18+F18+G18+H18+I18+J18-C18</f>
        <v>0</v>
      </c>
    </row>
    <row r="20" spans="1:12" s="8" customFormat="1" ht="38.25" customHeight="1" x14ac:dyDescent="0.25">
      <c r="A20" s="38"/>
      <c r="B20" s="2" t="s">
        <v>3</v>
      </c>
      <c r="C20" s="1">
        <f>SUM(D20:J20)</f>
        <v>82123151.280000001</v>
      </c>
      <c r="D20" s="1">
        <f>D23+D26+D28+D31+D34+D37</f>
        <v>27833338.559999999</v>
      </c>
      <c r="E20" s="1">
        <f t="shared" ref="E20:F20" si="5">E23+E26+E28+E31+E34+E37</f>
        <v>42827013.659999996</v>
      </c>
      <c r="F20" s="1">
        <f t="shared" si="5"/>
        <v>11462799.060000001</v>
      </c>
      <c r="G20" s="1">
        <f t="shared" ref="G20:J20" si="6">G23+G26+G28+G31</f>
        <v>0</v>
      </c>
      <c r="H20" s="1">
        <f t="shared" si="6"/>
        <v>0</v>
      </c>
      <c r="I20" s="1">
        <f t="shared" si="6"/>
        <v>0</v>
      </c>
      <c r="J20" s="1">
        <f t="shared" si="6"/>
        <v>0</v>
      </c>
      <c r="K20" s="31"/>
      <c r="L20" s="10">
        <f t="shared" ref="L20:L84" si="7">D19+E19+F19+G19+H19+I19+J19-C19</f>
        <v>0</v>
      </c>
    </row>
    <row r="21" spans="1:12" s="8" customFormat="1" ht="16.5" customHeight="1" x14ac:dyDescent="0.25">
      <c r="A21" s="37" t="s">
        <v>35</v>
      </c>
      <c r="B21" s="2" t="s">
        <v>2</v>
      </c>
      <c r="C21" s="1">
        <f t="shared" ref="C21:C40" si="8">SUM(D21:J21)</f>
        <v>48203289</v>
      </c>
      <c r="D21" s="1">
        <f t="shared" ref="D21:E21" si="9">D23+D22</f>
        <v>22202691.75</v>
      </c>
      <c r="E21" s="1">
        <f t="shared" si="9"/>
        <v>26000597.25</v>
      </c>
      <c r="F21" s="1">
        <f>F23+F22</f>
        <v>0</v>
      </c>
      <c r="G21" s="1">
        <f t="shared" ref="G21:J21" si="10">G23</f>
        <v>0</v>
      </c>
      <c r="H21" s="1">
        <f t="shared" si="10"/>
        <v>0</v>
      </c>
      <c r="I21" s="1">
        <f t="shared" si="10"/>
        <v>0</v>
      </c>
      <c r="J21" s="1">
        <f t="shared" si="10"/>
        <v>0</v>
      </c>
      <c r="K21" s="29" t="s">
        <v>1</v>
      </c>
      <c r="L21" s="10">
        <f t="shared" si="7"/>
        <v>0</v>
      </c>
    </row>
    <row r="22" spans="1:12" s="8" customFormat="1" ht="48.75" customHeight="1" x14ac:dyDescent="0.25">
      <c r="A22" s="39"/>
      <c r="B22" s="2" t="s">
        <v>27</v>
      </c>
      <c r="C22" s="1">
        <f t="shared" si="8"/>
        <v>1258000</v>
      </c>
      <c r="D22" s="1">
        <v>1258000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30"/>
      <c r="L22" s="10">
        <f t="shared" si="7"/>
        <v>0</v>
      </c>
    </row>
    <row r="23" spans="1:12" s="8" customFormat="1" ht="33" customHeight="1" x14ac:dyDescent="0.25">
      <c r="A23" s="38"/>
      <c r="B23" s="2" t="s">
        <v>3</v>
      </c>
      <c r="C23" s="1">
        <f t="shared" si="8"/>
        <v>46945289</v>
      </c>
      <c r="D23" s="1">
        <f>100000+21093891.75-249200</f>
        <v>20944691.75</v>
      </c>
      <c r="E23" s="1">
        <v>26000597.25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31"/>
      <c r="L23" s="10">
        <f t="shared" si="7"/>
        <v>0</v>
      </c>
    </row>
    <row r="24" spans="1:12" s="8" customFormat="1" ht="18" customHeight="1" x14ac:dyDescent="0.25">
      <c r="A24" s="37" t="s">
        <v>39</v>
      </c>
      <c r="B24" s="2" t="s">
        <v>2</v>
      </c>
      <c r="C24" s="1">
        <f t="shared" si="8"/>
        <v>17426229.670000002</v>
      </c>
      <c r="D24" s="1">
        <f t="shared" ref="D24:J24" si="11">D25+D26</f>
        <v>17426229.670000002</v>
      </c>
      <c r="E24" s="1">
        <f t="shared" si="11"/>
        <v>0</v>
      </c>
      <c r="F24" s="1">
        <f t="shared" si="11"/>
        <v>0</v>
      </c>
      <c r="G24" s="1">
        <f t="shared" si="11"/>
        <v>0</v>
      </c>
      <c r="H24" s="1">
        <f t="shared" si="11"/>
        <v>0</v>
      </c>
      <c r="I24" s="1">
        <f t="shared" si="11"/>
        <v>0</v>
      </c>
      <c r="J24" s="1">
        <f t="shared" si="11"/>
        <v>0</v>
      </c>
      <c r="K24" s="29" t="s">
        <v>1</v>
      </c>
      <c r="L24" s="10">
        <f t="shared" si="7"/>
        <v>0</v>
      </c>
    </row>
    <row r="25" spans="1:12" s="8" customFormat="1" ht="50.25" customHeight="1" x14ac:dyDescent="0.25">
      <c r="A25" s="39"/>
      <c r="B25" s="2" t="s">
        <v>27</v>
      </c>
      <c r="C25" s="1">
        <f t="shared" si="8"/>
        <v>15509344.4</v>
      </c>
      <c r="D25" s="1">
        <v>15509344.4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30"/>
      <c r="L25" s="10">
        <f t="shared" si="7"/>
        <v>0</v>
      </c>
    </row>
    <row r="26" spans="1:12" s="8" customFormat="1" ht="33" customHeight="1" x14ac:dyDescent="0.25">
      <c r="A26" s="38"/>
      <c r="B26" s="2" t="s">
        <v>3</v>
      </c>
      <c r="C26" s="1">
        <f t="shared" si="8"/>
        <v>1916885.27</v>
      </c>
      <c r="D26" s="1">
        <v>1916885.27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31"/>
      <c r="L26" s="10">
        <f t="shared" si="7"/>
        <v>0</v>
      </c>
    </row>
    <row r="27" spans="1:12" s="8" customFormat="1" ht="18" customHeight="1" x14ac:dyDescent="0.25">
      <c r="A27" s="37" t="s">
        <v>40</v>
      </c>
      <c r="B27" s="2" t="s">
        <v>2</v>
      </c>
      <c r="C27" s="1">
        <f t="shared" si="8"/>
        <v>4886249.96</v>
      </c>
      <c r="D27" s="1">
        <f>D28</f>
        <v>1373417.14</v>
      </c>
      <c r="E27" s="1">
        <f t="shared" ref="E27:F27" si="12">E28</f>
        <v>1756416.41</v>
      </c>
      <c r="F27" s="1">
        <f t="shared" si="12"/>
        <v>1756416.41</v>
      </c>
      <c r="G27" s="1">
        <v>0</v>
      </c>
      <c r="H27" s="1">
        <v>0</v>
      </c>
      <c r="I27" s="1">
        <v>0</v>
      </c>
      <c r="J27" s="1">
        <v>0</v>
      </c>
      <c r="K27" s="29" t="s">
        <v>1</v>
      </c>
      <c r="L27" s="10">
        <f t="shared" si="7"/>
        <v>0</v>
      </c>
    </row>
    <row r="28" spans="1:12" s="8" customFormat="1" ht="32.25" customHeight="1" x14ac:dyDescent="0.25">
      <c r="A28" s="38"/>
      <c r="B28" s="2" t="s">
        <v>3</v>
      </c>
      <c r="C28" s="1">
        <f t="shared" si="8"/>
        <v>4886249.96</v>
      </c>
      <c r="D28" s="1">
        <v>1373417.14</v>
      </c>
      <c r="E28" s="1">
        <v>1756416.41</v>
      </c>
      <c r="F28" s="1">
        <v>1756416.41</v>
      </c>
      <c r="G28" s="1">
        <v>0</v>
      </c>
      <c r="H28" s="1">
        <v>0</v>
      </c>
      <c r="I28" s="1">
        <v>0</v>
      </c>
      <c r="J28" s="1">
        <v>0</v>
      </c>
      <c r="K28" s="31"/>
      <c r="L28" s="10">
        <f t="shared" si="7"/>
        <v>0</v>
      </c>
    </row>
    <row r="29" spans="1:12" s="8" customFormat="1" ht="18" customHeight="1" x14ac:dyDescent="0.25">
      <c r="A29" s="37" t="s">
        <v>41</v>
      </c>
      <c r="B29" s="2" t="s">
        <v>2</v>
      </c>
      <c r="C29" s="1">
        <f t="shared" si="8"/>
        <v>5960882.6500000004</v>
      </c>
      <c r="D29" s="1">
        <f t="shared" ref="D29:E29" si="13">D31+D30</f>
        <v>0</v>
      </c>
      <c r="E29" s="1">
        <f t="shared" si="13"/>
        <v>0</v>
      </c>
      <c r="F29" s="1">
        <f>F31</f>
        <v>5960882.6500000004</v>
      </c>
      <c r="G29" s="1">
        <v>0</v>
      </c>
      <c r="H29" s="1">
        <v>0</v>
      </c>
      <c r="I29" s="1">
        <v>0</v>
      </c>
      <c r="J29" s="1">
        <v>0</v>
      </c>
      <c r="K29" s="42" t="s">
        <v>1</v>
      </c>
      <c r="L29" s="10">
        <f t="shared" si="7"/>
        <v>0</v>
      </c>
    </row>
    <row r="30" spans="1:12" s="8" customFormat="1" ht="48.75" customHeight="1" x14ac:dyDescent="0.25">
      <c r="A30" s="39"/>
      <c r="B30" s="2" t="s">
        <v>27</v>
      </c>
      <c r="C30" s="1">
        <f t="shared" si="8"/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42"/>
      <c r="L30" s="10">
        <f t="shared" si="7"/>
        <v>0</v>
      </c>
    </row>
    <row r="31" spans="1:12" s="8" customFormat="1" ht="34.5" customHeight="1" x14ac:dyDescent="0.25">
      <c r="A31" s="38"/>
      <c r="B31" s="2" t="s">
        <v>3</v>
      </c>
      <c r="C31" s="1">
        <f t="shared" si="8"/>
        <v>5960882.6500000004</v>
      </c>
      <c r="D31" s="1">
        <v>0</v>
      </c>
      <c r="E31" s="1">
        <v>0</v>
      </c>
      <c r="F31" s="1">
        <v>5960882.6500000004</v>
      </c>
      <c r="G31" s="1">
        <v>0</v>
      </c>
      <c r="H31" s="1">
        <v>0</v>
      </c>
      <c r="I31" s="1">
        <v>0</v>
      </c>
      <c r="J31" s="1">
        <v>0</v>
      </c>
      <c r="K31" s="42"/>
      <c r="L31" s="10">
        <f t="shared" si="7"/>
        <v>0</v>
      </c>
    </row>
    <row r="32" spans="1:12" s="8" customFormat="1" ht="15.75" x14ac:dyDescent="0.25">
      <c r="A32" s="37" t="s">
        <v>42</v>
      </c>
      <c r="B32" s="2" t="s">
        <v>2</v>
      </c>
      <c r="C32" s="1">
        <f t="shared" si="8"/>
        <v>13000000</v>
      </c>
      <c r="D32" s="1">
        <f t="shared" ref="D32:F32" si="14">D34+D33</f>
        <v>0</v>
      </c>
      <c r="E32" s="1">
        <f t="shared" si="14"/>
        <v>13000000</v>
      </c>
      <c r="F32" s="1">
        <f t="shared" si="14"/>
        <v>0</v>
      </c>
      <c r="G32" s="1">
        <v>0</v>
      </c>
      <c r="H32" s="1">
        <v>0</v>
      </c>
      <c r="I32" s="1">
        <v>0</v>
      </c>
      <c r="J32" s="1">
        <v>0</v>
      </c>
      <c r="K32" s="42" t="s">
        <v>1</v>
      </c>
      <c r="L32" s="10">
        <f t="shared" si="7"/>
        <v>0</v>
      </c>
    </row>
    <row r="33" spans="1:12" s="8" customFormat="1" ht="48.75" customHeight="1" x14ac:dyDescent="0.25">
      <c r="A33" s="39"/>
      <c r="B33" s="2" t="s">
        <v>27</v>
      </c>
      <c r="C33" s="1">
        <f t="shared" si="8"/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42"/>
      <c r="L33" s="10">
        <f t="shared" si="7"/>
        <v>0</v>
      </c>
    </row>
    <row r="34" spans="1:12" s="8" customFormat="1" ht="31.5" x14ac:dyDescent="0.25">
      <c r="A34" s="38"/>
      <c r="B34" s="2" t="s">
        <v>3</v>
      </c>
      <c r="C34" s="1">
        <f t="shared" si="8"/>
        <v>13000000</v>
      </c>
      <c r="D34" s="1">
        <v>0</v>
      </c>
      <c r="E34" s="1">
        <v>13000000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42"/>
      <c r="L34" s="10">
        <f t="shared" si="7"/>
        <v>0</v>
      </c>
    </row>
    <row r="35" spans="1:12" s="8" customFormat="1" ht="17.25" customHeight="1" x14ac:dyDescent="0.25">
      <c r="A35" s="37" t="s">
        <v>43</v>
      </c>
      <c r="B35" s="2" t="s">
        <v>2</v>
      </c>
      <c r="C35" s="1">
        <f t="shared" si="8"/>
        <v>44082500</v>
      </c>
      <c r="D35" s="1">
        <f t="shared" ref="D35:F35" si="15">D37+D36</f>
        <v>4815000</v>
      </c>
      <c r="E35" s="1">
        <f t="shared" si="15"/>
        <v>18796000</v>
      </c>
      <c r="F35" s="1">
        <f t="shared" si="15"/>
        <v>20471500</v>
      </c>
      <c r="G35" s="1">
        <v>0</v>
      </c>
      <c r="H35" s="1">
        <v>0</v>
      </c>
      <c r="I35" s="1">
        <v>0</v>
      </c>
      <c r="J35" s="1">
        <v>0</v>
      </c>
      <c r="K35" s="42" t="s">
        <v>1</v>
      </c>
      <c r="L35" s="10">
        <f t="shared" si="7"/>
        <v>0</v>
      </c>
    </row>
    <row r="36" spans="1:12" s="8" customFormat="1" ht="48" customHeight="1" x14ac:dyDescent="0.25">
      <c r="A36" s="39"/>
      <c r="B36" s="2" t="s">
        <v>27</v>
      </c>
      <c r="C36" s="1">
        <f t="shared" si="8"/>
        <v>34668655.600000001</v>
      </c>
      <c r="D36" s="1">
        <v>1216655.6000000001</v>
      </c>
      <c r="E36" s="1">
        <v>16726000</v>
      </c>
      <c r="F36" s="1">
        <v>16726000</v>
      </c>
      <c r="G36" s="1">
        <v>0</v>
      </c>
      <c r="H36" s="1">
        <v>0</v>
      </c>
      <c r="I36" s="1">
        <v>0</v>
      </c>
      <c r="J36" s="1">
        <v>0</v>
      </c>
      <c r="K36" s="42"/>
      <c r="L36" s="10">
        <f t="shared" si="7"/>
        <v>0</v>
      </c>
    </row>
    <row r="37" spans="1:12" s="8" customFormat="1" ht="31.5" x14ac:dyDescent="0.25">
      <c r="A37" s="38"/>
      <c r="B37" s="2" t="s">
        <v>3</v>
      </c>
      <c r="C37" s="1">
        <f t="shared" si="8"/>
        <v>9413844.4000000004</v>
      </c>
      <c r="D37" s="1">
        <f>153114.73+3445229.67</f>
        <v>3598344.4</v>
      </c>
      <c r="E37" s="1">
        <v>2070000</v>
      </c>
      <c r="F37" s="1">
        <f>2070000+1675500</f>
        <v>3745500</v>
      </c>
      <c r="G37" s="1">
        <v>0</v>
      </c>
      <c r="H37" s="1">
        <v>0</v>
      </c>
      <c r="I37" s="1">
        <v>0</v>
      </c>
      <c r="J37" s="1">
        <v>0</v>
      </c>
      <c r="K37" s="42"/>
      <c r="L37" s="10">
        <f t="shared" si="7"/>
        <v>0</v>
      </c>
    </row>
    <row r="38" spans="1:12" s="8" customFormat="1" ht="18" customHeight="1" x14ac:dyDescent="0.25">
      <c r="A38" s="37" t="s">
        <v>31</v>
      </c>
      <c r="B38" s="2" t="s">
        <v>2</v>
      </c>
      <c r="C38" s="1">
        <f t="shared" si="8"/>
        <v>133559151.28</v>
      </c>
      <c r="D38" s="1">
        <f t="shared" ref="D38:J40" si="16">D18</f>
        <v>45817338.560000002</v>
      </c>
      <c r="E38" s="1">
        <f t="shared" si="16"/>
        <v>59553013.659999996</v>
      </c>
      <c r="F38" s="1">
        <f t="shared" si="16"/>
        <v>28188799.060000002</v>
      </c>
      <c r="G38" s="1">
        <f t="shared" si="16"/>
        <v>0</v>
      </c>
      <c r="H38" s="1">
        <f t="shared" si="16"/>
        <v>0</v>
      </c>
      <c r="I38" s="1">
        <f t="shared" si="16"/>
        <v>0</v>
      </c>
      <c r="J38" s="1">
        <f t="shared" si="16"/>
        <v>0</v>
      </c>
      <c r="K38" s="29" t="s">
        <v>1</v>
      </c>
      <c r="L38" s="10">
        <f t="shared" si="7"/>
        <v>0</v>
      </c>
    </row>
    <row r="39" spans="1:12" s="8" customFormat="1" ht="47.25" customHeight="1" x14ac:dyDescent="0.25">
      <c r="A39" s="39"/>
      <c r="B39" s="2" t="s">
        <v>27</v>
      </c>
      <c r="C39" s="1">
        <f t="shared" si="8"/>
        <v>51436000</v>
      </c>
      <c r="D39" s="1">
        <f t="shared" si="16"/>
        <v>17984000</v>
      </c>
      <c r="E39" s="1">
        <f t="shared" si="16"/>
        <v>16726000</v>
      </c>
      <c r="F39" s="1">
        <f t="shared" si="16"/>
        <v>16726000</v>
      </c>
      <c r="G39" s="1">
        <f t="shared" si="16"/>
        <v>0</v>
      </c>
      <c r="H39" s="1">
        <f t="shared" si="16"/>
        <v>0</v>
      </c>
      <c r="I39" s="1">
        <f t="shared" si="16"/>
        <v>0</v>
      </c>
      <c r="J39" s="1">
        <f t="shared" si="16"/>
        <v>0</v>
      </c>
      <c r="K39" s="30"/>
      <c r="L39" s="10">
        <f t="shared" si="7"/>
        <v>0</v>
      </c>
    </row>
    <row r="40" spans="1:12" s="8" customFormat="1" ht="33.75" customHeight="1" x14ac:dyDescent="0.25">
      <c r="A40" s="38"/>
      <c r="B40" s="2" t="s">
        <v>3</v>
      </c>
      <c r="C40" s="1">
        <f t="shared" si="8"/>
        <v>82123151.280000001</v>
      </c>
      <c r="D40" s="1">
        <f t="shared" si="16"/>
        <v>27833338.559999999</v>
      </c>
      <c r="E40" s="1">
        <f t="shared" si="16"/>
        <v>42827013.659999996</v>
      </c>
      <c r="F40" s="1">
        <f t="shared" si="16"/>
        <v>11462799.060000001</v>
      </c>
      <c r="G40" s="1">
        <f t="shared" si="16"/>
        <v>0</v>
      </c>
      <c r="H40" s="1">
        <f t="shared" si="16"/>
        <v>0</v>
      </c>
      <c r="I40" s="1">
        <f t="shared" si="16"/>
        <v>0</v>
      </c>
      <c r="J40" s="1">
        <f t="shared" si="16"/>
        <v>0</v>
      </c>
      <c r="K40" s="31"/>
      <c r="L40" s="10">
        <f t="shared" si="7"/>
        <v>0</v>
      </c>
    </row>
    <row r="41" spans="1:12" s="8" customFormat="1" ht="19.5" customHeight="1" x14ac:dyDescent="0.25">
      <c r="A41" s="43" t="s">
        <v>25</v>
      </c>
      <c r="B41" s="44"/>
      <c r="C41" s="44"/>
      <c r="D41" s="44"/>
      <c r="E41" s="44"/>
      <c r="F41" s="44"/>
      <c r="G41" s="44"/>
      <c r="H41" s="44"/>
      <c r="I41" s="44"/>
      <c r="J41" s="44"/>
      <c r="K41" s="45"/>
      <c r="L41" s="10">
        <f t="shared" si="7"/>
        <v>0</v>
      </c>
    </row>
    <row r="42" spans="1:12" s="8" customFormat="1" ht="21" customHeight="1" x14ac:dyDescent="0.25">
      <c r="A42" s="43" t="s">
        <v>62</v>
      </c>
      <c r="B42" s="44"/>
      <c r="C42" s="44"/>
      <c r="D42" s="44"/>
      <c r="E42" s="44"/>
      <c r="F42" s="44"/>
      <c r="G42" s="44"/>
      <c r="H42" s="44"/>
      <c r="I42" s="44"/>
      <c r="J42" s="44"/>
      <c r="K42" s="45"/>
      <c r="L42" s="10">
        <f t="shared" si="7"/>
        <v>0</v>
      </c>
    </row>
    <row r="43" spans="1:12" s="8" customFormat="1" ht="17.25" customHeight="1" x14ac:dyDescent="0.25">
      <c r="A43" s="37" t="s">
        <v>84</v>
      </c>
      <c r="B43" s="2" t="s">
        <v>2</v>
      </c>
      <c r="C43" s="1">
        <f t="shared" ref="C43:C61" si="17">SUM(D43:J43)</f>
        <v>5645739643.2700005</v>
      </c>
      <c r="D43" s="1">
        <f t="shared" ref="D43:J43" si="18">D46+D48+D50+D53+D56+D62</f>
        <v>213534518.92000002</v>
      </c>
      <c r="E43" s="1">
        <f t="shared" si="18"/>
        <v>200464573.66999999</v>
      </c>
      <c r="F43" s="1">
        <f t="shared" si="18"/>
        <v>192641672.96000001</v>
      </c>
      <c r="G43" s="1">
        <f t="shared" si="18"/>
        <v>1259774719.4400001</v>
      </c>
      <c r="H43" s="1">
        <f t="shared" si="18"/>
        <v>1259774719.4400001</v>
      </c>
      <c r="I43" s="1">
        <f t="shared" si="18"/>
        <v>1259774719.4000001</v>
      </c>
      <c r="J43" s="1">
        <f t="shared" si="18"/>
        <v>1259774719.4400001</v>
      </c>
      <c r="K43" s="29" t="s">
        <v>19</v>
      </c>
      <c r="L43" s="10">
        <f t="shared" si="7"/>
        <v>0</v>
      </c>
    </row>
    <row r="44" spans="1:12" s="8" customFormat="1" ht="48" customHeight="1" x14ac:dyDescent="0.25">
      <c r="A44" s="39"/>
      <c r="B44" s="2" t="s">
        <v>27</v>
      </c>
      <c r="C44" s="1">
        <f t="shared" si="17"/>
        <v>3864755890.3499999</v>
      </c>
      <c r="D44" s="1">
        <f t="shared" ref="D44:J44" si="19">D51+D57+D54</f>
        <v>143814290.34999999</v>
      </c>
      <c r="E44" s="1">
        <f t="shared" si="19"/>
        <v>160570800</v>
      </c>
      <c r="F44" s="1">
        <f t="shared" si="19"/>
        <v>160570800</v>
      </c>
      <c r="G44" s="1">
        <f t="shared" si="19"/>
        <v>849950000</v>
      </c>
      <c r="H44" s="1">
        <f t="shared" si="19"/>
        <v>849950000</v>
      </c>
      <c r="I44" s="1">
        <f t="shared" si="19"/>
        <v>849950000</v>
      </c>
      <c r="J44" s="1">
        <f t="shared" si="19"/>
        <v>849950000</v>
      </c>
      <c r="K44" s="30"/>
      <c r="L44" s="10">
        <f t="shared" si="7"/>
        <v>0</v>
      </c>
    </row>
    <row r="45" spans="1:12" s="8" customFormat="1" ht="31.5" x14ac:dyDescent="0.25">
      <c r="A45" s="38"/>
      <c r="B45" s="2" t="s">
        <v>3</v>
      </c>
      <c r="C45" s="1">
        <f t="shared" si="17"/>
        <v>1780983752.9200001</v>
      </c>
      <c r="D45" s="1">
        <f>D47+D49+D52+D55+D58+D63</f>
        <v>69720228.569999993</v>
      </c>
      <c r="E45" s="1">
        <f t="shared" ref="E45:J45" si="20">E47+E49+E52+E55+E58+E63</f>
        <v>39893773.670000002</v>
      </c>
      <c r="F45" s="1">
        <f t="shared" si="20"/>
        <v>32070872.960000001</v>
      </c>
      <c r="G45" s="1">
        <f t="shared" si="20"/>
        <v>409824719.44</v>
      </c>
      <c r="H45" s="1">
        <f t="shared" si="20"/>
        <v>409824719.44</v>
      </c>
      <c r="I45" s="1">
        <f t="shared" si="20"/>
        <v>409824719.39999998</v>
      </c>
      <c r="J45" s="1">
        <f t="shared" si="20"/>
        <v>409824719.44</v>
      </c>
      <c r="K45" s="31"/>
      <c r="L45" s="10">
        <f t="shared" si="7"/>
        <v>0</v>
      </c>
    </row>
    <row r="46" spans="1:12" s="8" customFormat="1" ht="18.75" customHeight="1" x14ac:dyDescent="0.25">
      <c r="A46" s="37" t="s">
        <v>57</v>
      </c>
      <c r="B46" s="2" t="s">
        <v>2</v>
      </c>
      <c r="C46" s="1">
        <f t="shared" si="17"/>
        <v>537000.03</v>
      </c>
      <c r="D46" s="1">
        <f t="shared" ref="D46:J46" si="21">D47</f>
        <v>179000.01</v>
      </c>
      <c r="E46" s="1">
        <f t="shared" si="21"/>
        <v>179000.01</v>
      </c>
      <c r="F46" s="1">
        <f t="shared" si="21"/>
        <v>179000.01</v>
      </c>
      <c r="G46" s="1">
        <f t="shared" si="21"/>
        <v>0</v>
      </c>
      <c r="H46" s="1">
        <f t="shared" si="21"/>
        <v>0</v>
      </c>
      <c r="I46" s="1">
        <f t="shared" si="21"/>
        <v>0</v>
      </c>
      <c r="J46" s="1">
        <f t="shared" si="21"/>
        <v>0</v>
      </c>
      <c r="K46" s="29" t="s">
        <v>22</v>
      </c>
      <c r="L46" s="10">
        <f t="shared" si="7"/>
        <v>0</v>
      </c>
    </row>
    <row r="47" spans="1:12" s="8" customFormat="1" ht="33.75" customHeight="1" x14ac:dyDescent="0.25">
      <c r="A47" s="38"/>
      <c r="B47" s="2" t="s">
        <v>3</v>
      </c>
      <c r="C47" s="1">
        <f t="shared" si="17"/>
        <v>537000.03</v>
      </c>
      <c r="D47" s="1">
        <v>179000.01</v>
      </c>
      <c r="E47" s="1">
        <v>179000.01</v>
      </c>
      <c r="F47" s="1">
        <v>179000.01</v>
      </c>
      <c r="G47" s="1">
        <v>0</v>
      </c>
      <c r="H47" s="1">
        <v>0</v>
      </c>
      <c r="I47" s="1">
        <v>0</v>
      </c>
      <c r="J47" s="1">
        <v>0</v>
      </c>
      <c r="K47" s="31"/>
      <c r="L47" s="10">
        <f t="shared" si="7"/>
        <v>0</v>
      </c>
    </row>
    <row r="48" spans="1:12" s="8" customFormat="1" ht="54.75" customHeight="1" x14ac:dyDescent="0.25">
      <c r="A48" s="37" t="s">
        <v>63</v>
      </c>
      <c r="B48" s="2" t="s">
        <v>2</v>
      </c>
      <c r="C48" s="1">
        <f t="shared" si="17"/>
        <v>384501.33</v>
      </c>
      <c r="D48" s="1">
        <f t="shared" ref="D48" si="22">D49</f>
        <v>384501.33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29" t="s">
        <v>22</v>
      </c>
      <c r="L48" s="10">
        <f t="shared" si="7"/>
        <v>0</v>
      </c>
    </row>
    <row r="49" spans="1:12" s="8" customFormat="1" ht="90.75" customHeight="1" x14ac:dyDescent="0.25">
      <c r="A49" s="38"/>
      <c r="B49" s="2" t="s">
        <v>3</v>
      </c>
      <c r="C49" s="1">
        <f t="shared" si="17"/>
        <v>384501.33</v>
      </c>
      <c r="D49" s="1">
        <v>384501.33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31"/>
      <c r="L49" s="10">
        <f t="shared" si="7"/>
        <v>0</v>
      </c>
    </row>
    <row r="50" spans="1:12" s="8" customFormat="1" ht="18.75" customHeight="1" x14ac:dyDescent="0.25">
      <c r="A50" s="37" t="s">
        <v>18</v>
      </c>
      <c r="B50" s="2" t="s">
        <v>2</v>
      </c>
      <c r="C50" s="1">
        <f t="shared" si="17"/>
        <v>43091945.809999995</v>
      </c>
      <c r="D50" s="1">
        <f t="shared" ref="D50:J50" si="23">D52+D51</f>
        <v>18999999.909999996</v>
      </c>
      <c r="E50" s="1">
        <f t="shared" si="23"/>
        <v>12045972.949999999</v>
      </c>
      <c r="F50" s="1">
        <f t="shared" si="23"/>
        <v>12045972.949999999</v>
      </c>
      <c r="G50" s="1">
        <f t="shared" si="23"/>
        <v>0</v>
      </c>
      <c r="H50" s="1">
        <f t="shared" si="23"/>
        <v>0</v>
      </c>
      <c r="I50" s="1">
        <f t="shared" si="23"/>
        <v>0</v>
      </c>
      <c r="J50" s="1">
        <f t="shared" si="23"/>
        <v>0</v>
      </c>
      <c r="K50" s="29" t="s">
        <v>22</v>
      </c>
      <c r="L50" s="10">
        <f t="shared" si="7"/>
        <v>0</v>
      </c>
    </row>
    <row r="51" spans="1:12" s="8" customFormat="1" ht="48.75" customHeight="1" x14ac:dyDescent="0.25">
      <c r="A51" s="39"/>
      <c r="B51" s="2" t="s">
        <v>27</v>
      </c>
      <c r="C51" s="1">
        <f t="shared" si="17"/>
        <v>6189034.0099999998</v>
      </c>
      <c r="D51" s="1">
        <v>6189034.0099999998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30"/>
      <c r="L51" s="10">
        <f t="shared" si="7"/>
        <v>0</v>
      </c>
    </row>
    <row r="52" spans="1:12" s="8" customFormat="1" ht="35.25" customHeight="1" x14ac:dyDescent="0.25">
      <c r="A52" s="38"/>
      <c r="B52" s="2" t="s">
        <v>3</v>
      </c>
      <c r="C52" s="1">
        <f t="shared" si="17"/>
        <v>36902911.799999997</v>
      </c>
      <c r="D52" s="1">
        <f>12045972.95+764992.95</f>
        <v>12810965.899999999</v>
      </c>
      <c r="E52" s="1">
        <f>12045972.95</f>
        <v>12045972.949999999</v>
      </c>
      <c r="F52" s="1">
        <v>12045972.949999999</v>
      </c>
      <c r="G52" s="1">
        <v>0</v>
      </c>
      <c r="H52" s="1">
        <v>0</v>
      </c>
      <c r="I52" s="1">
        <v>0</v>
      </c>
      <c r="J52" s="1">
        <v>0</v>
      </c>
      <c r="K52" s="31"/>
      <c r="L52" s="10">
        <f t="shared" si="7"/>
        <v>0</v>
      </c>
    </row>
    <row r="53" spans="1:12" s="8" customFormat="1" ht="18" customHeight="1" x14ac:dyDescent="0.25">
      <c r="A53" s="37" t="s">
        <v>64</v>
      </c>
      <c r="B53" s="2" t="s">
        <v>2</v>
      </c>
      <c r="C53" s="1">
        <f t="shared" si="17"/>
        <v>47158798.890000001</v>
      </c>
      <c r="D53" s="1">
        <f t="shared" ref="D53:J53" si="24">D54+D55</f>
        <v>39335898.18</v>
      </c>
      <c r="E53" s="1">
        <f t="shared" si="24"/>
        <v>7822900.71</v>
      </c>
      <c r="F53" s="1">
        <f t="shared" si="24"/>
        <v>0</v>
      </c>
      <c r="G53" s="1">
        <f t="shared" si="24"/>
        <v>0</v>
      </c>
      <c r="H53" s="1">
        <f t="shared" si="24"/>
        <v>0</v>
      </c>
      <c r="I53" s="1">
        <f t="shared" si="24"/>
        <v>0</v>
      </c>
      <c r="J53" s="1">
        <f t="shared" si="24"/>
        <v>0</v>
      </c>
      <c r="K53" s="29" t="s">
        <v>22</v>
      </c>
      <c r="L53" s="10">
        <f t="shared" si="7"/>
        <v>0</v>
      </c>
    </row>
    <row r="54" spans="1:12" s="8" customFormat="1" ht="49.5" customHeight="1" x14ac:dyDescent="0.25">
      <c r="A54" s="39"/>
      <c r="B54" s="2" t="s">
        <v>27</v>
      </c>
      <c r="C54" s="1">
        <f t="shared" si="17"/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30"/>
      <c r="L54" s="10">
        <f t="shared" si="7"/>
        <v>0</v>
      </c>
    </row>
    <row r="55" spans="1:12" s="8" customFormat="1" ht="33.75" customHeight="1" x14ac:dyDescent="0.25">
      <c r="A55" s="38"/>
      <c r="B55" s="2" t="s">
        <v>3</v>
      </c>
      <c r="C55" s="1">
        <f t="shared" si="17"/>
        <v>47158798.890000001</v>
      </c>
      <c r="D55" s="1">
        <f>112952.04+39222946.14</f>
        <v>39335898.18</v>
      </c>
      <c r="E55" s="1">
        <f>7701748.67+121152.04</f>
        <v>7822900.71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31"/>
      <c r="L55" s="10">
        <f t="shared" si="7"/>
        <v>0</v>
      </c>
    </row>
    <row r="56" spans="1:12" s="8" customFormat="1" ht="21" customHeight="1" x14ac:dyDescent="0.25">
      <c r="A56" s="37" t="s">
        <v>65</v>
      </c>
      <c r="B56" s="2" t="s">
        <v>2</v>
      </c>
      <c r="C56" s="1">
        <f t="shared" si="17"/>
        <v>5554567397.21</v>
      </c>
      <c r="D56" s="1">
        <f>D57+D58</f>
        <v>154635119.49000001</v>
      </c>
      <c r="E56" s="1">
        <f t="shared" ref="E56:F56" si="25">E57+E58</f>
        <v>180416700</v>
      </c>
      <c r="F56" s="1">
        <f t="shared" si="25"/>
        <v>180416700</v>
      </c>
      <c r="G56" s="1">
        <f t="shared" ref="G56:J56" si="26">G57+G58</f>
        <v>1259774719.4400001</v>
      </c>
      <c r="H56" s="1">
        <f t="shared" si="26"/>
        <v>1259774719.4400001</v>
      </c>
      <c r="I56" s="1">
        <f t="shared" si="26"/>
        <v>1259774719.4000001</v>
      </c>
      <c r="J56" s="1">
        <f t="shared" si="26"/>
        <v>1259774719.4400001</v>
      </c>
      <c r="K56" s="29" t="s">
        <v>19</v>
      </c>
      <c r="L56" s="10">
        <f t="shared" si="7"/>
        <v>0</v>
      </c>
    </row>
    <row r="57" spans="1:12" s="8" customFormat="1" ht="52.5" customHeight="1" x14ac:dyDescent="0.25">
      <c r="A57" s="39"/>
      <c r="B57" s="2" t="s">
        <v>27</v>
      </c>
      <c r="C57" s="1">
        <f t="shared" si="17"/>
        <v>3858566856.3400002</v>
      </c>
      <c r="D57" s="1">
        <v>137625256.34</v>
      </c>
      <c r="E57" s="1">
        <v>160570800</v>
      </c>
      <c r="F57" s="1">
        <v>160570800</v>
      </c>
      <c r="G57" s="1">
        <v>849950000</v>
      </c>
      <c r="H57" s="1">
        <v>849950000</v>
      </c>
      <c r="I57" s="1">
        <v>849950000</v>
      </c>
      <c r="J57" s="1">
        <v>849950000</v>
      </c>
      <c r="K57" s="30"/>
      <c r="L57" s="10">
        <f t="shared" si="7"/>
        <v>0</v>
      </c>
    </row>
    <row r="58" spans="1:12" s="8" customFormat="1" ht="37.5" customHeight="1" x14ac:dyDescent="0.25">
      <c r="A58" s="38"/>
      <c r="B58" s="2" t="s">
        <v>3</v>
      </c>
      <c r="C58" s="1">
        <f t="shared" si="17"/>
        <v>1696000540.8699999</v>
      </c>
      <c r="D58" s="1">
        <v>17009863.149999999</v>
      </c>
      <c r="E58" s="1">
        <v>19845900</v>
      </c>
      <c r="F58" s="1">
        <v>19845900</v>
      </c>
      <c r="G58" s="1">
        <v>409824719.44</v>
      </c>
      <c r="H58" s="1">
        <v>409824719.44</v>
      </c>
      <c r="I58" s="1">
        <v>409824719.39999998</v>
      </c>
      <c r="J58" s="1">
        <v>409824719.44</v>
      </c>
      <c r="K58" s="31"/>
      <c r="L58" s="10">
        <f t="shared" si="7"/>
        <v>0</v>
      </c>
    </row>
    <row r="59" spans="1:12" s="8" customFormat="1" ht="21.75" customHeight="1" x14ac:dyDescent="0.25">
      <c r="A59" s="37" t="s">
        <v>106</v>
      </c>
      <c r="B59" s="2" t="s">
        <v>2</v>
      </c>
      <c r="C59" s="1">
        <f t="shared" si="17"/>
        <v>0</v>
      </c>
      <c r="D59" s="1">
        <f t="shared" ref="D59:J59" si="27">SUM(E59:K59)</f>
        <v>0</v>
      </c>
      <c r="E59" s="1">
        <f t="shared" si="27"/>
        <v>0</v>
      </c>
      <c r="F59" s="1">
        <f t="shared" si="27"/>
        <v>0</v>
      </c>
      <c r="G59" s="1">
        <f t="shared" si="27"/>
        <v>0</v>
      </c>
      <c r="H59" s="1">
        <f t="shared" si="27"/>
        <v>0</v>
      </c>
      <c r="I59" s="1">
        <f t="shared" si="27"/>
        <v>0</v>
      </c>
      <c r="J59" s="1">
        <f t="shared" si="27"/>
        <v>0</v>
      </c>
      <c r="K59" s="19" t="s">
        <v>22</v>
      </c>
      <c r="L59" s="10">
        <f t="shared" si="7"/>
        <v>0</v>
      </c>
    </row>
    <row r="60" spans="1:12" s="8" customFormat="1" ht="47.25" x14ac:dyDescent="0.25">
      <c r="A60" s="39"/>
      <c r="B60" s="2" t="s">
        <v>27</v>
      </c>
      <c r="C60" s="1">
        <f t="shared" si="17"/>
        <v>0</v>
      </c>
      <c r="D60" s="1">
        <f t="shared" ref="D60:J60" si="28">SUM(E60:K60)</f>
        <v>0</v>
      </c>
      <c r="E60" s="1">
        <f t="shared" si="28"/>
        <v>0</v>
      </c>
      <c r="F60" s="1">
        <f t="shared" si="28"/>
        <v>0</v>
      </c>
      <c r="G60" s="1">
        <f t="shared" si="28"/>
        <v>0</v>
      </c>
      <c r="H60" s="1">
        <f t="shared" si="28"/>
        <v>0</v>
      </c>
      <c r="I60" s="1">
        <f t="shared" si="28"/>
        <v>0</v>
      </c>
      <c r="J60" s="1">
        <f t="shared" si="28"/>
        <v>0</v>
      </c>
      <c r="K60" s="19"/>
      <c r="L60" s="10">
        <f t="shared" si="7"/>
        <v>0</v>
      </c>
    </row>
    <row r="61" spans="1:12" s="8" customFormat="1" ht="35.25" customHeight="1" x14ac:dyDescent="0.25">
      <c r="A61" s="38"/>
      <c r="B61" s="2" t="s">
        <v>3</v>
      </c>
      <c r="C61" s="1">
        <f t="shared" si="17"/>
        <v>0</v>
      </c>
      <c r="D61" s="1">
        <f t="shared" ref="D61:J61" si="29">SUM(E61:K61)</f>
        <v>0</v>
      </c>
      <c r="E61" s="1">
        <f t="shared" si="29"/>
        <v>0</v>
      </c>
      <c r="F61" s="1">
        <f t="shared" si="29"/>
        <v>0</v>
      </c>
      <c r="G61" s="1">
        <f t="shared" si="29"/>
        <v>0</v>
      </c>
      <c r="H61" s="1">
        <f t="shared" si="29"/>
        <v>0</v>
      </c>
      <c r="I61" s="1">
        <f t="shared" si="29"/>
        <v>0</v>
      </c>
      <c r="J61" s="1">
        <f t="shared" si="29"/>
        <v>0</v>
      </c>
      <c r="K61" s="19"/>
      <c r="L61" s="10">
        <f t="shared" si="7"/>
        <v>0</v>
      </c>
    </row>
    <row r="62" spans="1:12" s="8" customFormat="1" ht="15.75" x14ac:dyDescent="0.25">
      <c r="A62" s="37" t="s">
        <v>92</v>
      </c>
      <c r="B62" s="2" t="s">
        <v>2</v>
      </c>
      <c r="C62" s="1">
        <f>SUM(D62:J62)</f>
        <v>0</v>
      </c>
      <c r="D62" s="1">
        <f t="shared" ref="D62:J64" si="30">D63</f>
        <v>0</v>
      </c>
      <c r="E62" s="1">
        <f t="shared" si="30"/>
        <v>0</v>
      </c>
      <c r="F62" s="1">
        <f t="shared" si="30"/>
        <v>0</v>
      </c>
      <c r="G62" s="1">
        <f t="shared" si="30"/>
        <v>0</v>
      </c>
      <c r="H62" s="1">
        <f t="shared" si="30"/>
        <v>0</v>
      </c>
      <c r="I62" s="1">
        <f t="shared" si="30"/>
        <v>0</v>
      </c>
      <c r="J62" s="1">
        <f t="shared" si="30"/>
        <v>0</v>
      </c>
      <c r="K62" s="29" t="s">
        <v>19</v>
      </c>
      <c r="L62" s="10">
        <f t="shared" si="7"/>
        <v>0</v>
      </c>
    </row>
    <row r="63" spans="1:12" s="8" customFormat="1" ht="35.25" customHeight="1" x14ac:dyDescent="0.25">
      <c r="A63" s="38"/>
      <c r="B63" s="2" t="s">
        <v>3</v>
      </c>
      <c r="C63" s="1">
        <f>SUM(D63:J63)</f>
        <v>0</v>
      </c>
      <c r="D63" s="1"/>
      <c r="E63" s="1"/>
      <c r="F63" s="1"/>
      <c r="G63" s="1"/>
      <c r="H63" s="1"/>
      <c r="I63" s="1"/>
      <c r="J63" s="1"/>
      <c r="K63" s="31"/>
      <c r="L63" s="10">
        <f t="shared" si="7"/>
        <v>0</v>
      </c>
    </row>
    <row r="64" spans="1:12" s="8" customFormat="1" ht="15.75" hidden="1" x14ac:dyDescent="0.25">
      <c r="A64" s="37" t="s">
        <v>93</v>
      </c>
      <c r="B64" s="2" t="s">
        <v>2</v>
      </c>
      <c r="C64" s="1">
        <f>C65</f>
        <v>0</v>
      </c>
      <c r="D64" s="1">
        <f t="shared" si="30"/>
        <v>0</v>
      </c>
      <c r="E64" s="1">
        <f t="shared" si="30"/>
        <v>0</v>
      </c>
      <c r="F64" s="1">
        <f t="shared" si="30"/>
        <v>0</v>
      </c>
      <c r="G64" s="1">
        <f t="shared" si="30"/>
        <v>0</v>
      </c>
      <c r="H64" s="1">
        <f t="shared" si="30"/>
        <v>0</v>
      </c>
      <c r="I64" s="1">
        <f t="shared" si="30"/>
        <v>0</v>
      </c>
      <c r="J64" s="1">
        <f t="shared" si="30"/>
        <v>0</v>
      </c>
      <c r="K64" s="29" t="s">
        <v>19</v>
      </c>
      <c r="L64" s="10">
        <f t="shared" si="7"/>
        <v>0</v>
      </c>
    </row>
    <row r="65" spans="1:12" s="8" customFormat="1" ht="47.25" hidden="1" customHeight="1" x14ac:dyDescent="0.25">
      <c r="A65" s="38"/>
      <c r="B65" s="2" t="s">
        <v>3</v>
      </c>
      <c r="C65" s="1">
        <f t="shared" ref="C65:C85" si="31">SUM(D65:J65)</f>
        <v>0</v>
      </c>
      <c r="D65" s="1"/>
      <c r="E65" s="1"/>
      <c r="F65" s="1"/>
      <c r="G65" s="1"/>
      <c r="H65" s="1"/>
      <c r="I65" s="1"/>
      <c r="J65" s="1"/>
      <c r="K65" s="31"/>
      <c r="L65" s="10">
        <f t="shared" si="7"/>
        <v>0</v>
      </c>
    </row>
    <row r="66" spans="1:12" s="8" customFormat="1" ht="15.75" x14ac:dyDescent="0.25">
      <c r="A66" s="37" t="s">
        <v>66</v>
      </c>
      <c r="B66" s="2" t="s">
        <v>2</v>
      </c>
      <c r="C66" s="1">
        <f>C68+C69+C67</f>
        <v>73807300</v>
      </c>
      <c r="D66" s="1">
        <f>D68+D69+D67</f>
        <v>0</v>
      </c>
      <c r="E66" s="1">
        <f t="shared" ref="E66:F66" si="32">E68+E69+E67</f>
        <v>31868600</v>
      </c>
      <c r="F66" s="1">
        <f t="shared" si="32"/>
        <v>41938700</v>
      </c>
      <c r="G66" s="1">
        <f t="shared" ref="G66:I66" si="33">G68+G69</f>
        <v>0</v>
      </c>
      <c r="H66" s="1">
        <f t="shared" si="33"/>
        <v>0</v>
      </c>
      <c r="I66" s="1">
        <f t="shared" si="33"/>
        <v>0</v>
      </c>
      <c r="J66" s="1">
        <f>J68+J69</f>
        <v>0</v>
      </c>
      <c r="K66" s="29" t="s">
        <v>22</v>
      </c>
      <c r="L66" s="10">
        <f t="shared" si="7"/>
        <v>0</v>
      </c>
    </row>
    <row r="67" spans="1:12" s="8" customFormat="1" ht="48.75" customHeight="1" x14ac:dyDescent="0.25">
      <c r="A67" s="39"/>
      <c r="B67" s="2" t="s">
        <v>32</v>
      </c>
      <c r="C67" s="1">
        <f>C71</f>
        <v>24513500</v>
      </c>
      <c r="D67" s="1">
        <f t="shared" ref="D67:F67" si="34">D71</f>
        <v>0</v>
      </c>
      <c r="E67" s="1">
        <f t="shared" si="34"/>
        <v>12196100</v>
      </c>
      <c r="F67" s="1">
        <f t="shared" si="34"/>
        <v>12317400</v>
      </c>
      <c r="G67" s="1">
        <v>0</v>
      </c>
      <c r="H67" s="1">
        <v>0</v>
      </c>
      <c r="I67" s="1">
        <v>0</v>
      </c>
      <c r="J67" s="1">
        <v>0</v>
      </c>
      <c r="K67" s="30"/>
      <c r="L67" s="10"/>
    </row>
    <row r="68" spans="1:12" s="8" customFormat="1" ht="48.75" customHeight="1" x14ac:dyDescent="0.25">
      <c r="A68" s="39"/>
      <c r="B68" s="2" t="s">
        <v>27</v>
      </c>
      <c r="C68" s="1">
        <f>SUM(D68:J68)</f>
        <v>41174900</v>
      </c>
      <c r="D68" s="1">
        <f>D72</f>
        <v>0</v>
      </c>
      <c r="E68" s="1">
        <f t="shared" ref="E68:F68" si="35">E72</f>
        <v>16166900</v>
      </c>
      <c r="F68" s="1">
        <f t="shared" si="35"/>
        <v>25008000</v>
      </c>
      <c r="G68" s="1">
        <f t="shared" ref="G68:J68" si="36">G72</f>
        <v>0</v>
      </c>
      <c r="H68" s="1">
        <f t="shared" si="36"/>
        <v>0</v>
      </c>
      <c r="I68" s="1">
        <f t="shared" si="36"/>
        <v>0</v>
      </c>
      <c r="J68" s="1">
        <f t="shared" si="36"/>
        <v>0</v>
      </c>
      <c r="K68" s="30"/>
      <c r="L68" s="10">
        <f>D66+E66+F66+G66+H66+I66+J66-C66</f>
        <v>0</v>
      </c>
    </row>
    <row r="69" spans="1:12" s="8" customFormat="1" ht="33" customHeight="1" x14ac:dyDescent="0.25">
      <c r="A69" s="38"/>
      <c r="B69" s="2" t="s">
        <v>3</v>
      </c>
      <c r="C69" s="1">
        <f t="shared" si="31"/>
        <v>8118900</v>
      </c>
      <c r="D69" s="1">
        <f>D73</f>
        <v>0</v>
      </c>
      <c r="E69" s="1">
        <f t="shared" ref="E69:F69" si="37">E73</f>
        <v>3505600</v>
      </c>
      <c r="F69" s="1">
        <f t="shared" si="37"/>
        <v>4613300</v>
      </c>
      <c r="G69" s="1">
        <f t="shared" ref="G69:J69" si="38">G73</f>
        <v>0</v>
      </c>
      <c r="H69" s="1">
        <f t="shared" si="38"/>
        <v>0</v>
      </c>
      <c r="I69" s="1">
        <f t="shared" si="38"/>
        <v>0</v>
      </c>
      <c r="J69" s="1">
        <f t="shared" si="38"/>
        <v>0</v>
      </c>
      <c r="K69" s="31"/>
      <c r="L69" s="10">
        <f t="shared" si="7"/>
        <v>0</v>
      </c>
    </row>
    <row r="70" spans="1:12" s="8" customFormat="1" ht="15.75" x14ac:dyDescent="0.25">
      <c r="A70" s="37" t="s">
        <v>61</v>
      </c>
      <c r="B70" s="2" t="s">
        <v>2</v>
      </c>
      <c r="C70" s="1">
        <f>SUM(D70:J70)</f>
        <v>73807300</v>
      </c>
      <c r="D70" s="1">
        <f t="shared" ref="D70:F70" si="39">D71+D72+D73</f>
        <v>0</v>
      </c>
      <c r="E70" s="1">
        <f t="shared" si="39"/>
        <v>31868600</v>
      </c>
      <c r="F70" s="1">
        <f t="shared" si="39"/>
        <v>41938700</v>
      </c>
      <c r="G70" s="1">
        <v>0</v>
      </c>
      <c r="H70" s="1">
        <v>0</v>
      </c>
      <c r="I70" s="1">
        <v>0</v>
      </c>
      <c r="J70" s="1">
        <v>0</v>
      </c>
      <c r="K70" s="29" t="s">
        <v>22</v>
      </c>
      <c r="L70" s="10">
        <f t="shared" si="7"/>
        <v>0</v>
      </c>
    </row>
    <row r="71" spans="1:12" s="8" customFormat="1" ht="47.25" x14ac:dyDescent="0.25">
      <c r="A71" s="39"/>
      <c r="B71" s="2" t="s">
        <v>32</v>
      </c>
      <c r="C71" s="1">
        <f t="shared" si="31"/>
        <v>24513500</v>
      </c>
      <c r="D71" s="1">
        <v>0</v>
      </c>
      <c r="E71" s="1">
        <v>12196100</v>
      </c>
      <c r="F71" s="1">
        <v>12317400</v>
      </c>
      <c r="G71" s="1">
        <v>0</v>
      </c>
      <c r="H71" s="1">
        <v>0</v>
      </c>
      <c r="I71" s="1">
        <v>0</v>
      </c>
      <c r="J71" s="1">
        <v>0</v>
      </c>
      <c r="K71" s="30"/>
      <c r="L71" s="10">
        <f t="shared" si="7"/>
        <v>0</v>
      </c>
    </row>
    <row r="72" spans="1:12" s="8" customFormat="1" ht="47.25" x14ac:dyDescent="0.25">
      <c r="A72" s="39"/>
      <c r="B72" s="2" t="s">
        <v>27</v>
      </c>
      <c r="C72" s="1">
        <f t="shared" si="31"/>
        <v>41174900</v>
      </c>
      <c r="D72" s="1">
        <v>0</v>
      </c>
      <c r="E72" s="1">
        <v>16166900</v>
      </c>
      <c r="F72" s="1">
        <v>25008000</v>
      </c>
      <c r="G72" s="1">
        <v>0</v>
      </c>
      <c r="H72" s="1">
        <v>0</v>
      </c>
      <c r="I72" s="1">
        <v>0</v>
      </c>
      <c r="J72" s="1">
        <v>0</v>
      </c>
      <c r="K72" s="30"/>
      <c r="L72" s="10">
        <f t="shared" si="7"/>
        <v>0</v>
      </c>
    </row>
    <row r="73" spans="1:12" s="8" customFormat="1" ht="32.25" customHeight="1" x14ac:dyDescent="0.25">
      <c r="A73" s="38"/>
      <c r="B73" s="2" t="s">
        <v>3</v>
      </c>
      <c r="C73" s="1">
        <f t="shared" si="31"/>
        <v>8118900</v>
      </c>
      <c r="D73" s="1">
        <v>0</v>
      </c>
      <c r="E73" s="1">
        <v>3505600</v>
      </c>
      <c r="F73" s="1">
        <v>4613300</v>
      </c>
      <c r="G73" s="1">
        <v>0</v>
      </c>
      <c r="H73" s="1">
        <v>0</v>
      </c>
      <c r="I73" s="1">
        <v>0</v>
      </c>
      <c r="J73" s="1">
        <v>0</v>
      </c>
      <c r="K73" s="31"/>
      <c r="L73" s="10">
        <f t="shared" si="7"/>
        <v>0</v>
      </c>
    </row>
    <row r="74" spans="1:12" s="8" customFormat="1" ht="17.25" customHeight="1" x14ac:dyDescent="0.25">
      <c r="A74" s="22" t="s">
        <v>37</v>
      </c>
      <c r="B74" s="2" t="s">
        <v>2</v>
      </c>
      <c r="C74" s="1">
        <f t="shared" si="31"/>
        <v>27851659.77</v>
      </c>
      <c r="D74" s="1">
        <f>D77+D79+D81+D84</f>
        <v>27571659.77</v>
      </c>
      <c r="E74" s="1">
        <f t="shared" ref="E74:J74" si="40">E77+E79+E81+E84</f>
        <v>140000</v>
      </c>
      <c r="F74" s="1">
        <f t="shared" si="40"/>
        <v>140000</v>
      </c>
      <c r="G74" s="1">
        <f t="shared" si="40"/>
        <v>0</v>
      </c>
      <c r="H74" s="1">
        <f t="shared" si="40"/>
        <v>0</v>
      </c>
      <c r="I74" s="1">
        <f t="shared" si="40"/>
        <v>0</v>
      </c>
      <c r="J74" s="1">
        <f t="shared" si="40"/>
        <v>0</v>
      </c>
      <c r="K74" s="29" t="s">
        <v>36</v>
      </c>
      <c r="L74" s="10">
        <f t="shared" si="7"/>
        <v>0</v>
      </c>
    </row>
    <row r="75" spans="1:12" s="8" customFormat="1" ht="48.75" customHeight="1" x14ac:dyDescent="0.25">
      <c r="A75" s="22"/>
      <c r="B75" s="2" t="s">
        <v>27</v>
      </c>
      <c r="C75" s="1">
        <f t="shared" si="31"/>
        <v>9270109.6500000004</v>
      </c>
      <c r="D75" s="1">
        <f>D82</f>
        <v>9270109.6500000004</v>
      </c>
      <c r="E75" s="1">
        <f t="shared" ref="E75:I75" si="41">E82</f>
        <v>0</v>
      </c>
      <c r="F75" s="1">
        <f t="shared" si="41"/>
        <v>0</v>
      </c>
      <c r="G75" s="1">
        <f t="shared" si="41"/>
        <v>0</v>
      </c>
      <c r="H75" s="1">
        <f t="shared" si="41"/>
        <v>0</v>
      </c>
      <c r="I75" s="1">
        <f t="shared" si="41"/>
        <v>0</v>
      </c>
      <c r="J75" s="1">
        <v>0</v>
      </c>
      <c r="K75" s="30"/>
      <c r="L75" s="10">
        <f t="shared" si="7"/>
        <v>0</v>
      </c>
    </row>
    <row r="76" spans="1:12" s="8" customFormat="1" ht="36" customHeight="1" x14ac:dyDescent="0.25">
      <c r="A76" s="22"/>
      <c r="B76" s="2" t="s">
        <v>3</v>
      </c>
      <c r="C76" s="1">
        <f t="shared" si="31"/>
        <v>18581550.120000001</v>
      </c>
      <c r="D76" s="1">
        <f>D78+D80+D83+D85</f>
        <v>18301550.120000001</v>
      </c>
      <c r="E76" s="1">
        <f t="shared" ref="E76:J76" si="42">E78+E80+E83+E85</f>
        <v>140000</v>
      </c>
      <c r="F76" s="1">
        <f t="shared" si="42"/>
        <v>140000</v>
      </c>
      <c r="G76" s="1">
        <f t="shared" si="42"/>
        <v>0</v>
      </c>
      <c r="H76" s="1">
        <f t="shared" si="42"/>
        <v>0</v>
      </c>
      <c r="I76" s="1">
        <f t="shared" si="42"/>
        <v>0</v>
      </c>
      <c r="J76" s="1">
        <f t="shared" si="42"/>
        <v>0</v>
      </c>
      <c r="K76" s="31"/>
      <c r="L76" s="10">
        <f t="shared" si="7"/>
        <v>0</v>
      </c>
    </row>
    <row r="77" spans="1:12" s="8" customFormat="1" ht="20.25" customHeight="1" x14ac:dyDescent="0.25">
      <c r="A77" s="37" t="s">
        <v>87</v>
      </c>
      <c r="B77" s="2" t="s">
        <v>2</v>
      </c>
      <c r="C77" s="1">
        <f t="shared" si="31"/>
        <v>5800000</v>
      </c>
      <c r="D77" s="1">
        <f>D78</f>
        <v>5800000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29" t="s">
        <v>22</v>
      </c>
      <c r="L77" s="10">
        <f t="shared" si="7"/>
        <v>0</v>
      </c>
    </row>
    <row r="78" spans="1:12" s="8" customFormat="1" ht="33.75" customHeight="1" x14ac:dyDescent="0.25">
      <c r="A78" s="38"/>
      <c r="B78" s="2" t="s">
        <v>3</v>
      </c>
      <c r="C78" s="1">
        <f t="shared" si="31"/>
        <v>5800000</v>
      </c>
      <c r="D78" s="1">
        <v>5800000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30"/>
      <c r="L78" s="10">
        <f t="shared" si="7"/>
        <v>0</v>
      </c>
    </row>
    <row r="79" spans="1:12" s="8" customFormat="1" ht="15.75" x14ac:dyDescent="0.25">
      <c r="A79" s="37" t="s">
        <v>58</v>
      </c>
      <c r="B79" s="2" t="s">
        <v>2</v>
      </c>
      <c r="C79" s="1">
        <f t="shared" si="31"/>
        <v>420000</v>
      </c>
      <c r="D79" s="1">
        <f>D80</f>
        <v>140000</v>
      </c>
      <c r="E79" s="1">
        <f t="shared" ref="E79:F79" si="43">E80</f>
        <v>140000</v>
      </c>
      <c r="F79" s="1">
        <f t="shared" si="43"/>
        <v>140000</v>
      </c>
      <c r="G79" s="1">
        <v>0</v>
      </c>
      <c r="H79" s="1">
        <v>0</v>
      </c>
      <c r="I79" s="1">
        <v>0</v>
      </c>
      <c r="J79" s="1">
        <v>0</v>
      </c>
      <c r="K79" s="42" t="s">
        <v>22</v>
      </c>
      <c r="L79" s="10">
        <f t="shared" si="7"/>
        <v>0</v>
      </c>
    </row>
    <row r="80" spans="1:12" s="8" customFormat="1" ht="33.75" customHeight="1" x14ac:dyDescent="0.25">
      <c r="A80" s="38"/>
      <c r="B80" s="2" t="s">
        <v>3</v>
      </c>
      <c r="C80" s="1">
        <f t="shared" si="31"/>
        <v>420000</v>
      </c>
      <c r="D80" s="1">
        <v>140000</v>
      </c>
      <c r="E80" s="1">
        <v>140000</v>
      </c>
      <c r="F80" s="1">
        <v>140000</v>
      </c>
      <c r="G80" s="1">
        <v>0</v>
      </c>
      <c r="H80" s="1">
        <v>0</v>
      </c>
      <c r="I80" s="1">
        <v>0</v>
      </c>
      <c r="J80" s="1">
        <v>0</v>
      </c>
      <c r="K80" s="42"/>
      <c r="L80" s="10">
        <f t="shared" si="7"/>
        <v>0</v>
      </c>
    </row>
    <row r="81" spans="1:12" s="8" customFormat="1" ht="17.25" customHeight="1" x14ac:dyDescent="0.25">
      <c r="A81" s="37" t="s">
        <v>67</v>
      </c>
      <c r="B81" s="2" t="s">
        <v>2</v>
      </c>
      <c r="C81" s="1">
        <f t="shared" si="31"/>
        <v>16285836.390000001</v>
      </c>
      <c r="D81" s="1">
        <f>D82+D83</f>
        <v>16285836.390000001</v>
      </c>
      <c r="E81" s="1">
        <f t="shared" ref="E81:J81" si="44">E82</f>
        <v>0</v>
      </c>
      <c r="F81" s="1">
        <f t="shared" si="44"/>
        <v>0</v>
      </c>
      <c r="G81" s="1">
        <f t="shared" si="44"/>
        <v>0</v>
      </c>
      <c r="H81" s="1">
        <f t="shared" si="44"/>
        <v>0</v>
      </c>
      <c r="I81" s="1">
        <f t="shared" si="44"/>
        <v>0</v>
      </c>
      <c r="J81" s="1">
        <f t="shared" si="44"/>
        <v>0</v>
      </c>
      <c r="K81" s="42" t="s">
        <v>22</v>
      </c>
      <c r="L81" s="10">
        <f t="shared" si="7"/>
        <v>0</v>
      </c>
    </row>
    <row r="82" spans="1:12" s="8" customFormat="1" ht="51.75" customHeight="1" x14ac:dyDescent="0.25">
      <c r="A82" s="39"/>
      <c r="B82" s="2" t="s">
        <v>27</v>
      </c>
      <c r="C82" s="1">
        <f t="shared" si="31"/>
        <v>9270109.6500000004</v>
      </c>
      <c r="D82" s="1">
        <v>9270109.6500000004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42"/>
      <c r="L82" s="10">
        <f t="shared" si="7"/>
        <v>0</v>
      </c>
    </row>
    <row r="83" spans="1:12" s="8" customFormat="1" ht="36" customHeight="1" x14ac:dyDescent="0.25">
      <c r="A83" s="38"/>
      <c r="B83" s="2" t="s">
        <v>3</v>
      </c>
      <c r="C83" s="1">
        <f t="shared" si="31"/>
        <v>7015726.7400000002</v>
      </c>
      <c r="D83" s="1">
        <f>5869982.84+1145743.9</f>
        <v>7015726.7400000002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42"/>
      <c r="L83" s="10">
        <f t="shared" si="7"/>
        <v>0</v>
      </c>
    </row>
    <row r="84" spans="1:12" s="8" customFormat="1" ht="19.5" customHeight="1" x14ac:dyDescent="0.25">
      <c r="A84" s="37" t="s">
        <v>60</v>
      </c>
      <c r="B84" s="2" t="s">
        <v>2</v>
      </c>
      <c r="C84" s="1">
        <f t="shared" si="31"/>
        <v>5345823.38</v>
      </c>
      <c r="D84" s="1">
        <f>D85</f>
        <v>5345823.38</v>
      </c>
      <c r="E84" s="1">
        <f t="shared" ref="E84" si="45">E85</f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29" t="s">
        <v>30</v>
      </c>
      <c r="L84" s="10">
        <f t="shared" si="7"/>
        <v>0</v>
      </c>
    </row>
    <row r="85" spans="1:12" s="8" customFormat="1" ht="33.75" customHeight="1" x14ac:dyDescent="0.25">
      <c r="A85" s="38"/>
      <c r="B85" s="2" t="s">
        <v>3</v>
      </c>
      <c r="C85" s="1">
        <f t="shared" si="31"/>
        <v>5345823.38</v>
      </c>
      <c r="D85" s="1">
        <v>5345823.38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31"/>
      <c r="L85" s="10">
        <f t="shared" ref="L85:L155" si="46">D84+E84+F84+G84+H84+I84+J84-C84</f>
        <v>0</v>
      </c>
    </row>
    <row r="86" spans="1:12" s="8" customFormat="1" ht="19.5" customHeight="1" x14ac:dyDescent="0.25">
      <c r="A86" s="37" t="s">
        <v>86</v>
      </c>
      <c r="B86" s="2" t="s">
        <v>2</v>
      </c>
      <c r="C86" s="1">
        <f>SUM(D86:J86)</f>
        <v>1886586286.79</v>
      </c>
      <c r="D86" s="1">
        <f>D89+D91+D93+D95+D97+D99+D101+D104+D107+D110+D113+D116+D118</f>
        <v>907510451.96000004</v>
      </c>
      <c r="E86" s="1">
        <f t="shared" ref="E86:J86" si="47">E89+E91+E93+E95+E97+E99+E101+E104+E107+E110+E113</f>
        <v>923765446.26999998</v>
      </c>
      <c r="F86" s="1">
        <f t="shared" si="47"/>
        <v>55310388.560000002</v>
      </c>
      <c r="G86" s="1">
        <f t="shared" si="47"/>
        <v>0</v>
      </c>
      <c r="H86" s="1">
        <f t="shared" si="47"/>
        <v>0</v>
      </c>
      <c r="I86" s="1">
        <f t="shared" si="47"/>
        <v>0</v>
      </c>
      <c r="J86" s="1">
        <f t="shared" si="47"/>
        <v>0</v>
      </c>
      <c r="K86" s="29" t="s">
        <v>1</v>
      </c>
      <c r="L86" s="10">
        <f t="shared" si="46"/>
        <v>0</v>
      </c>
    </row>
    <row r="87" spans="1:12" s="8" customFormat="1" ht="48.75" customHeight="1" x14ac:dyDescent="0.25">
      <c r="A87" s="39"/>
      <c r="B87" s="2" t="s">
        <v>27</v>
      </c>
      <c r="C87" s="1">
        <f t="shared" ref="C87:C135" si="48">SUM(D87:J87)</f>
        <v>1522921100</v>
      </c>
      <c r="D87" s="1">
        <f>D102+D105+D108+D111+D114</f>
        <v>795232700</v>
      </c>
      <c r="E87" s="1">
        <f t="shared" ref="E87:J87" si="49">E102+E105+E108+E111+E114</f>
        <v>727688400</v>
      </c>
      <c r="F87" s="1">
        <f t="shared" si="49"/>
        <v>0</v>
      </c>
      <c r="G87" s="1">
        <f t="shared" si="49"/>
        <v>0</v>
      </c>
      <c r="H87" s="1">
        <f t="shared" si="49"/>
        <v>0</v>
      </c>
      <c r="I87" s="1">
        <f t="shared" si="49"/>
        <v>0</v>
      </c>
      <c r="J87" s="1">
        <f t="shared" si="49"/>
        <v>0</v>
      </c>
      <c r="K87" s="30"/>
      <c r="L87" s="10">
        <f t="shared" si="46"/>
        <v>0</v>
      </c>
    </row>
    <row r="88" spans="1:12" s="8" customFormat="1" ht="32.25" customHeight="1" x14ac:dyDescent="0.25">
      <c r="A88" s="38"/>
      <c r="B88" s="2" t="s">
        <v>3</v>
      </c>
      <c r="C88" s="1">
        <f t="shared" si="48"/>
        <v>363665186.79000002</v>
      </c>
      <c r="D88" s="1">
        <f>+D103+D106+D109+D112+D115+D90+D92+D94+D98+D100+D96+D117+D119</f>
        <v>112277751.96000001</v>
      </c>
      <c r="E88" s="1">
        <f t="shared" ref="E88:F88" si="50">+E103+E106+E109+E112+E115+E90+E92+E94+E98+E100+E96</f>
        <v>196077046.26999998</v>
      </c>
      <c r="F88" s="1">
        <f t="shared" si="50"/>
        <v>55310388.560000002</v>
      </c>
      <c r="G88" s="1">
        <f t="shared" ref="G88:J88" si="51">G90+G92+G94+G98+G100+G96</f>
        <v>0</v>
      </c>
      <c r="H88" s="1">
        <f t="shared" si="51"/>
        <v>0</v>
      </c>
      <c r="I88" s="1">
        <f t="shared" si="51"/>
        <v>0</v>
      </c>
      <c r="J88" s="1">
        <f t="shared" si="51"/>
        <v>0</v>
      </c>
      <c r="K88" s="31"/>
      <c r="L88" s="10">
        <f t="shared" si="46"/>
        <v>0</v>
      </c>
    </row>
    <row r="89" spans="1:12" s="8" customFormat="1" ht="18.75" customHeight="1" x14ac:dyDescent="0.25">
      <c r="A89" s="37" t="s">
        <v>44</v>
      </c>
      <c r="B89" s="2" t="s">
        <v>2</v>
      </c>
      <c r="C89" s="1">
        <f t="shared" si="48"/>
        <v>19193545.57</v>
      </c>
      <c r="D89" s="1">
        <f t="shared" ref="D89:J93" si="52">D90</f>
        <v>19193545.57</v>
      </c>
      <c r="E89" s="1">
        <f t="shared" si="52"/>
        <v>0</v>
      </c>
      <c r="F89" s="1">
        <f t="shared" si="52"/>
        <v>0</v>
      </c>
      <c r="G89" s="1">
        <f t="shared" si="52"/>
        <v>0</v>
      </c>
      <c r="H89" s="1">
        <f t="shared" si="52"/>
        <v>0</v>
      </c>
      <c r="I89" s="1">
        <f t="shared" si="52"/>
        <v>0</v>
      </c>
      <c r="J89" s="1">
        <f t="shared" si="52"/>
        <v>0</v>
      </c>
      <c r="K89" s="29" t="s">
        <v>1</v>
      </c>
      <c r="L89" s="10">
        <f t="shared" si="46"/>
        <v>0</v>
      </c>
    </row>
    <row r="90" spans="1:12" s="8" customFormat="1" ht="36.75" customHeight="1" x14ac:dyDescent="0.25">
      <c r="A90" s="38"/>
      <c r="B90" s="2" t="s">
        <v>3</v>
      </c>
      <c r="C90" s="1">
        <f t="shared" si="48"/>
        <v>19193545.57</v>
      </c>
      <c r="D90" s="1">
        <v>19193545.57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31"/>
      <c r="L90" s="10">
        <f t="shared" si="46"/>
        <v>0</v>
      </c>
    </row>
    <row r="91" spans="1:12" s="8" customFormat="1" ht="18.75" customHeight="1" x14ac:dyDescent="0.25">
      <c r="A91" s="37" t="s">
        <v>45</v>
      </c>
      <c r="B91" s="2" t="s">
        <v>2</v>
      </c>
      <c r="C91" s="1">
        <f t="shared" si="48"/>
        <v>18793760.300000001</v>
      </c>
      <c r="D91" s="1">
        <f t="shared" si="52"/>
        <v>18793760.300000001</v>
      </c>
      <c r="E91" s="1">
        <f t="shared" si="52"/>
        <v>0</v>
      </c>
      <c r="F91" s="1">
        <f t="shared" si="52"/>
        <v>0</v>
      </c>
      <c r="G91" s="1">
        <f t="shared" si="52"/>
        <v>0</v>
      </c>
      <c r="H91" s="1">
        <f t="shared" si="52"/>
        <v>0</v>
      </c>
      <c r="I91" s="1">
        <f t="shared" si="52"/>
        <v>0</v>
      </c>
      <c r="J91" s="1">
        <f t="shared" si="52"/>
        <v>0</v>
      </c>
      <c r="K91" s="29" t="s">
        <v>1</v>
      </c>
      <c r="L91" s="10">
        <f t="shared" si="46"/>
        <v>0</v>
      </c>
    </row>
    <row r="92" spans="1:12" s="8" customFormat="1" ht="36" customHeight="1" x14ac:dyDescent="0.25">
      <c r="A92" s="38"/>
      <c r="B92" s="2" t="s">
        <v>3</v>
      </c>
      <c r="C92" s="1">
        <f t="shared" si="48"/>
        <v>18793760.300000001</v>
      </c>
      <c r="D92" s="1">
        <v>18793760.300000001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31"/>
      <c r="L92" s="10">
        <f t="shared" si="46"/>
        <v>0</v>
      </c>
    </row>
    <row r="93" spans="1:12" s="8" customFormat="1" ht="18.75" customHeight="1" x14ac:dyDescent="0.25">
      <c r="A93" s="37" t="s">
        <v>46</v>
      </c>
      <c r="B93" s="2" t="s">
        <v>2</v>
      </c>
      <c r="C93" s="1">
        <f t="shared" si="48"/>
        <v>8458537</v>
      </c>
      <c r="D93" s="1">
        <f t="shared" si="52"/>
        <v>8458537</v>
      </c>
      <c r="E93" s="1">
        <f t="shared" si="52"/>
        <v>0</v>
      </c>
      <c r="F93" s="1">
        <f t="shared" si="52"/>
        <v>0</v>
      </c>
      <c r="G93" s="1">
        <f t="shared" si="52"/>
        <v>0</v>
      </c>
      <c r="H93" s="1">
        <f t="shared" si="52"/>
        <v>0</v>
      </c>
      <c r="I93" s="1">
        <f t="shared" si="52"/>
        <v>0</v>
      </c>
      <c r="J93" s="1">
        <f t="shared" si="52"/>
        <v>0</v>
      </c>
      <c r="K93" s="29" t="s">
        <v>1</v>
      </c>
      <c r="L93" s="10">
        <f t="shared" si="46"/>
        <v>0</v>
      </c>
    </row>
    <row r="94" spans="1:12" s="8" customFormat="1" ht="36" customHeight="1" x14ac:dyDescent="0.25">
      <c r="A94" s="38"/>
      <c r="B94" s="2" t="s">
        <v>3</v>
      </c>
      <c r="C94" s="1">
        <f t="shared" si="48"/>
        <v>8458537</v>
      </c>
      <c r="D94" s="1">
        <v>8458537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31"/>
      <c r="L94" s="10">
        <f t="shared" si="46"/>
        <v>0</v>
      </c>
    </row>
    <row r="95" spans="1:12" s="8" customFormat="1" ht="18.75" customHeight="1" x14ac:dyDescent="0.25">
      <c r="A95" s="22" t="s">
        <v>47</v>
      </c>
      <c r="B95" s="2" t="s">
        <v>2</v>
      </c>
      <c r="C95" s="1">
        <f t="shared" si="48"/>
        <v>10000000</v>
      </c>
      <c r="D95" s="1">
        <f t="shared" ref="D95:J95" si="53">D96</f>
        <v>10000000</v>
      </c>
      <c r="E95" s="1">
        <f t="shared" si="53"/>
        <v>0</v>
      </c>
      <c r="F95" s="1">
        <f t="shared" si="53"/>
        <v>0</v>
      </c>
      <c r="G95" s="1">
        <f t="shared" si="53"/>
        <v>0</v>
      </c>
      <c r="H95" s="1">
        <f t="shared" si="53"/>
        <v>0</v>
      </c>
      <c r="I95" s="1">
        <f t="shared" si="53"/>
        <v>0</v>
      </c>
      <c r="J95" s="1">
        <f t="shared" si="53"/>
        <v>0</v>
      </c>
      <c r="K95" s="42" t="s">
        <v>1</v>
      </c>
      <c r="L95" s="10">
        <f t="shared" si="46"/>
        <v>0</v>
      </c>
    </row>
    <row r="96" spans="1:12" s="8" customFormat="1" ht="37.5" customHeight="1" x14ac:dyDescent="0.25">
      <c r="A96" s="22"/>
      <c r="B96" s="2" t="s">
        <v>3</v>
      </c>
      <c r="C96" s="1">
        <f t="shared" si="48"/>
        <v>10000000</v>
      </c>
      <c r="D96" s="1">
        <v>10000000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42"/>
      <c r="L96" s="10">
        <f t="shared" si="46"/>
        <v>0</v>
      </c>
    </row>
    <row r="97" spans="1:12" s="8" customFormat="1" ht="18" customHeight="1" x14ac:dyDescent="0.25">
      <c r="A97" s="37" t="s">
        <v>48</v>
      </c>
      <c r="B97" s="2" t="s">
        <v>2</v>
      </c>
      <c r="C97" s="1">
        <f t="shared" si="48"/>
        <v>101847793.91999999</v>
      </c>
      <c r="D97" s="1">
        <f t="shared" ref="D97:J97" si="54">D98</f>
        <v>0</v>
      </c>
      <c r="E97" s="1">
        <f t="shared" si="54"/>
        <v>74995536.849999994</v>
      </c>
      <c r="F97" s="1">
        <f t="shared" si="54"/>
        <v>26852257.07</v>
      </c>
      <c r="G97" s="1">
        <f t="shared" si="54"/>
        <v>0</v>
      </c>
      <c r="H97" s="1">
        <f t="shared" si="54"/>
        <v>0</v>
      </c>
      <c r="I97" s="1">
        <f t="shared" si="54"/>
        <v>0</v>
      </c>
      <c r="J97" s="1">
        <f t="shared" si="54"/>
        <v>0</v>
      </c>
      <c r="K97" s="29" t="s">
        <v>1</v>
      </c>
      <c r="L97" s="10">
        <f t="shared" si="46"/>
        <v>0</v>
      </c>
    </row>
    <row r="98" spans="1:12" s="8" customFormat="1" ht="35.25" customHeight="1" x14ac:dyDescent="0.25">
      <c r="A98" s="38"/>
      <c r="B98" s="2" t="s">
        <v>3</v>
      </c>
      <c r="C98" s="1">
        <f t="shared" si="48"/>
        <v>101847793.91999999</v>
      </c>
      <c r="D98" s="1">
        <v>0</v>
      </c>
      <c r="E98" s="1">
        <v>74995536.849999994</v>
      </c>
      <c r="F98" s="1">
        <v>26852257.07</v>
      </c>
      <c r="G98" s="1">
        <v>0</v>
      </c>
      <c r="H98" s="1">
        <v>0</v>
      </c>
      <c r="I98" s="1">
        <v>0</v>
      </c>
      <c r="J98" s="1">
        <v>0</v>
      </c>
      <c r="K98" s="31"/>
      <c r="L98" s="10">
        <f t="shared" si="46"/>
        <v>0</v>
      </c>
    </row>
    <row r="99" spans="1:12" s="8" customFormat="1" ht="17.25" customHeight="1" x14ac:dyDescent="0.25">
      <c r="A99" s="37" t="s">
        <v>68</v>
      </c>
      <c r="B99" s="2" t="s">
        <v>2</v>
      </c>
      <c r="C99" s="1">
        <f t="shared" si="48"/>
        <v>112710047.20999999</v>
      </c>
      <c r="D99" s="1">
        <f t="shared" ref="D99:J99" si="55">D100</f>
        <v>1469806.3</v>
      </c>
      <c r="E99" s="1">
        <f t="shared" si="55"/>
        <v>82782109.420000002</v>
      </c>
      <c r="F99" s="1">
        <f t="shared" si="55"/>
        <v>28458131.489999998</v>
      </c>
      <c r="G99" s="1">
        <f t="shared" si="55"/>
        <v>0</v>
      </c>
      <c r="H99" s="1">
        <f t="shared" si="55"/>
        <v>0</v>
      </c>
      <c r="I99" s="1">
        <f t="shared" si="55"/>
        <v>0</v>
      </c>
      <c r="J99" s="1">
        <f t="shared" si="55"/>
        <v>0</v>
      </c>
      <c r="K99" s="42" t="s">
        <v>1</v>
      </c>
      <c r="L99" s="10">
        <f t="shared" si="46"/>
        <v>0</v>
      </c>
    </row>
    <row r="100" spans="1:12" s="8" customFormat="1" ht="48.75" customHeight="1" x14ac:dyDescent="0.25">
      <c r="A100" s="38"/>
      <c r="B100" s="2" t="s">
        <v>3</v>
      </c>
      <c r="C100" s="1">
        <f t="shared" si="48"/>
        <v>112710047.20999999</v>
      </c>
      <c r="D100" s="1">
        <v>1469806.3</v>
      </c>
      <c r="E100" s="1">
        <v>82782109.420000002</v>
      </c>
      <c r="F100" s="1">
        <v>28458131.489999998</v>
      </c>
      <c r="G100" s="1">
        <v>0</v>
      </c>
      <c r="H100" s="1">
        <v>0</v>
      </c>
      <c r="I100" s="1">
        <v>0</v>
      </c>
      <c r="J100" s="1">
        <v>0</v>
      </c>
      <c r="K100" s="42"/>
      <c r="L100" s="10">
        <f t="shared" si="46"/>
        <v>0</v>
      </c>
    </row>
    <row r="101" spans="1:12" s="8" customFormat="1" ht="18.75" customHeight="1" x14ac:dyDescent="0.25">
      <c r="A101" s="22" t="s">
        <v>49</v>
      </c>
      <c r="B101" s="2" t="s">
        <v>2</v>
      </c>
      <c r="C101" s="1">
        <f t="shared" si="48"/>
        <v>203988112</v>
      </c>
      <c r="D101" s="1">
        <f>D102+D103</f>
        <v>203988112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42" t="s">
        <v>1</v>
      </c>
      <c r="L101" s="10">
        <f t="shared" si="46"/>
        <v>0</v>
      </c>
    </row>
    <row r="102" spans="1:12" s="8" customFormat="1" ht="49.5" customHeight="1" x14ac:dyDescent="0.25">
      <c r="A102" s="22"/>
      <c r="B102" s="2" t="s">
        <v>27</v>
      </c>
      <c r="C102" s="1">
        <f t="shared" si="48"/>
        <v>193788700</v>
      </c>
      <c r="D102" s="1">
        <v>193788700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42"/>
      <c r="L102" s="10">
        <f t="shared" si="46"/>
        <v>0</v>
      </c>
    </row>
    <row r="103" spans="1:12" s="8" customFormat="1" ht="35.25" customHeight="1" x14ac:dyDescent="0.25">
      <c r="A103" s="22"/>
      <c r="B103" s="2" t="s">
        <v>3</v>
      </c>
      <c r="C103" s="1">
        <f t="shared" si="48"/>
        <v>10199412</v>
      </c>
      <c r="D103" s="1">
        <v>10199412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42"/>
      <c r="L103" s="10">
        <f t="shared" si="46"/>
        <v>0</v>
      </c>
    </row>
    <row r="104" spans="1:12" s="8" customFormat="1" ht="25.5" customHeight="1" x14ac:dyDescent="0.25">
      <c r="A104" s="37" t="s">
        <v>50</v>
      </c>
      <c r="B104" s="2" t="s">
        <v>2</v>
      </c>
      <c r="C104" s="1">
        <f t="shared" si="48"/>
        <v>456169575.68000001</v>
      </c>
      <c r="D104" s="1">
        <f>D105+D106</f>
        <v>128105775.68000001</v>
      </c>
      <c r="E104" s="1">
        <f>E105+E106</f>
        <v>328063800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42" t="s">
        <v>1</v>
      </c>
      <c r="L104" s="10">
        <f t="shared" si="46"/>
        <v>0</v>
      </c>
    </row>
    <row r="105" spans="1:12" s="8" customFormat="1" ht="51" customHeight="1" x14ac:dyDescent="0.25">
      <c r="A105" s="39"/>
      <c r="B105" s="2" t="s">
        <v>27</v>
      </c>
      <c r="C105" s="1">
        <f t="shared" si="48"/>
        <v>432835900</v>
      </c>
      <c r="D105" s="1">
        <v>121175300</v>
      </c>
      <c r="E105" s="1">
        <v>311660600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42"/>
      <c r="L105" s="10">
        <f t="shared" si="46"/>
        <v>0</v>
      </c>
    </row>
    <row r="106" spans="1:12" s="8" customFormat="1" ht="33" customHeight="1" x14ac:dyDescent="0.25">
      <c r="A106" s="38"/>
      <c r="B106" s="2" t="s">
        <v>3</v>
      </c>
      <c r="C106" s="1">
        <f t="shared" si="48"/>
        <v>23333675.68</v>
      </c>
      <c r="D106" s="1">
        <v>6930475.6799999997</v>
      </c>
      <c r="E106" s="1">
        <v>16403200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42"/>
      <c r="L106" s="10">
        <f t="shared" si="46"/>
        <v>0</v>
      </c>
    </row>
    <row r="107" spans="1:12" s="8" customFormat="1" ht="18.75" customHeight="1" x14ac:dyDescent="0.25">
      <c r="A107" s="22" t="s">
        <v>51</v>
      </c>
      <c r="B107" s="2" t="s">
        <v>2</v>
      </c>
      <c r="C107" s="1">
        <f t="shared" si="48"/>
        <v>535937724.01999998</v>
      </c>
      <c r="D107" s="1">
        <f>D108+D109</f>
        <v>98013724.019999996</v>
      </c>
      <c r="E107" s="1">
        <f>E108+E109</f>
        <v>437924000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42" t="s">
        <v>1</v>
      </c>
      <c r="L107" s="10">
        <f t="shared" si="46"/>
        <v>0</v>
      </c>
    </row>
    <row r="108" spans="1:12" s="8" customFormat="1" ht="53.25" customHeight="1" x14ac:dyDescent="0.25">
      <c r="A108" s="22"/>
      <c r="B108" s="2" t="s">
        <v>27</v>
      </c>
      <c r="C108" s="1">
        <f t="shared" si="48"/>
        <v>509075900</v>
      </c>
      <c r="D108" s="1">
        <v>93048100</v>
      </c>
      <c r="E108" s="1">
        <v>416027800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42"/>
      <c r="L108" s="10">
        <f t="shared" si="46"/>
        <v>0</v>
      </c>
    </row>
    <row r="109" spans="1:12" s="8" customFormat="1" ht="38.25" customHeight="1" x14ac:dyDescent="0.25">
      <c r="A109" s="22"/>
      <c r="B109" s="2" t="s">
        <v>3</v>
      </c>
      <c r="C109" s="1">
        <f t="shared" si="48"/>
        <v>26861824.02</v>
      </c>
      <c r="D109" s="1">
        <v>4965624.0199999996</v>
      </c>
      <c r="E109" s="1">
        <v>21896200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42"/>
      <c r="L109" s="10">
        <f t="shared" si="46"/>
        <v>0</v>
      </c>
    </row>
    <row r="110" spans="1:12" s="8" customFormat="1" ht="16.5" customHeight="1" x14ac:dyDescent="0.25">
      <c r="A110" s="22" t="s">
        <v>52</v>
      </c>
      <c r="B110" s="2" t="s">
        <v>2</v>
      </c>
      <c r="C110" s="1">
        <f t="shared" si="48"/>
        <v>86343800</v>
      </c>
      <c r="D110" s="1">
        <f t="shared" ref="D110" si="56">D111+D112</f>
        <v>86343800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42" t="s">
        <v>1</v>
      </c>
      <c r="L110" s="10">
        <f t="shared" si="46"/>
        <v>0</v>
      </c>
    </row>
    <row r="111" spans="1:12" s="8" customFormat="1" ht="47.25" customHeight="1" x14ac:dyDescent="0.25">
      <c r="A111" s="22"/>
      <c r="B111" s="2" t="s">
        <v>27</v>
      </c>
      <c r="C111" s="1">
        <f t="shared" si="48"/>
        <v>82026600</v>
      </c>
      <c r="D111" s="1">
        <v>82026600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42"/>
      <c r="L111" s="10">
        <f t="shared" si="46"/>
        <v>0</v>
      </c>
    </row>
    <row r="112" spans="1:12" s="8" customFormat="1" ht="33.75" customHeight="1" x14ac:dyDescent="0.25">
      <c r="A112" s="22"/>
      <c r="B112" s="2" t="s">
        <v>3</v>
      </c>
      <c r="C112" s="1">
        <f t="shared" si="48"/>
        <v>4317200</v>
      </c>
      <c r="D112" s="1">
        <v>4317200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42"/>
      <c r="L112" s="10">
        <f t="shared" si="46"/>
        <v>0</v>
      </c>
    </row>
    <row r="113" spans="1:12" s="8" customFormat="1" ht="17.25" customHeight="1" x14ac:dyDescent="0.25">
      <c r="A113" s="22" t="s">
        <v>53</v>
      </c>
      <c r="B113" s="2" t="s">
        <v>2</v>
      </c>
      <c r="C113" s="1">
        <f t="shared" si="48"/>
        <v>321256900</v>
      </c>
      <c r="D113" s="1">
        <f t="shared" ref="D113" si="57">D114+D115</f>
        <v>321256900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42" t="s">
        <v>1</v>
      </c>
      <c r="L113" s="10">
        <f t="shared" si="46"/>
        <v>0</v>
      </c>
    </row>
    <row r="114" spans="1:12" s="8" customFormat="1" ht="48.75" customHeight="1" x14ac:dyDescent="0.25">
      <c r="A114" s="22"/>
      <c r="B114" s="2" t="s">
        <v>27</v>
      </c>
      <c r="C114" s="1">
        <f t="shared" si="48"/>
        <v>305194000</v>
      </c>
      <c r="D114" s="1">
        <v>305194000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42"/>
      <c r="L114" s="10">
        <f t="shared" si="46"/>
        <v>0</v>
      </c>
    </row>
    <row r="115" spans="1:12" s="8" customFormat="1" ht="33.75" customHeight="1" x14ac:dyDescent="0.25">
      <c r="A115" s="22"/>
      <c r="B115" s="2" t="s">
        <v>3</v>
      </c>
      <c r="C115" s="1">
        <f t="shared" si="48"/>
        <v>16062900</v>
      </c>
      <c r="D115" s="1">
        <v>16062900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42"/>
      <c r="L115" s="10">
        <f t="shared" si="46"/>
        <v>0</v>
      </c>
    </row>
    <row r="116" spans="1:12" s="8" customFormat="1" ht="33.75" customHeight="1" x14ac:dyDescent="0.25">
      <c r="A116" s="37" t="s">
        <v>99</v>
      </c>
      <c r="B116" s="2" t="s">
        <v>2</v>
      </c>
      <c r="C116" s="1">
        <f>D116</f>
        <v>4609080</v>
      </c>
      <c r="D116" s="1">
        <f>D117</f>
        <v>4609080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29" t="s">
        <v>1</v>
      </c>
      <c r="L116" s="10"/>
    </row>
    <row r="117" spans="1:12" s="8" customFormat="1" ht="33.75" customHeight="1" x14ac:dyDescent="0.25">
      <c r="A117" s="38"/>
      <c r="B117" s="2" t="s">
        <v>3</v>
      </c>
      <c r="C117" s="1">
        <f>D117</f>
        <v>4609080</v>
      </c>
      <c r="D117" s="1">
        <v>4609080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31"/>
      <c r="L117" s="10"/>
    </row>
    <row r="118" spans="1:12" s="8" customFormat="1" ht="33.75" customHeight="1" x14ac:dyDescent="0.25">
      <c r="A118" s="37" t="s">
        <v>110</v>
      </c>
      <c r="B118" s="2" t="s">
        <v>2</v>
      </c>
      <c r="C118" s="1">
        <v>7277411.0899999999</v>
      </c>
      <c r="D118" s="1">
        <v>7277411.0899999999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29" t="s">
        <v>107</v>
      </c>
      <c r="L118" s="10"/>
    </row>
    <row r="119" spans="1:12" s="8" customFormat="1" ht="33.75" customHeight="1" x14ac:dyDescent="0.25">
      <c r="A119" s="38"/>
      <c r="B119" s="2" t="s">
        <v>3</v>
      </c>
      <c r="C119" s="1">
        <v>7277411.0899999999</v>
      </c>
      <c r="D119" s="1">
        <v>7277411.0899999999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31"/>
      <c r="L119" s="10"/>
    </row>
    <row r="120" spans="1:12" s="8" customFormat="1" ht="18" customHeight="1" x14ac:dyDescent="0.25">
      <c r="A120" s="37" t="s">
        <v>69</v>
      </c>
      <c r="B120" s="2" t="s">
        <v>2</v>
      </c>
      <c r="C120" s="1">
        <f>SUM(D120:J120)</f>
        <v>207235700.84999999</v>
      </c>
      <c r="D120" s="1">
        <f>D122+D124+D126+D128+D130+D132+D134</f>
        <v>2148016.7999999998</v>
      </c>
      <c r="E120" s="1">
        <f>E122+E124+E126+E128+E130+E132+E134</f>
        <v>36010204.049999997</v>
      </c>
      <c r="F120" s="1">
        <f t="shared" ref="F120:J120" si="58">F122+F124+F126+F128+F130+F132+F134</f>
        <v>169077480</v>
      </c>
      <c r="G120" s="1">
        <f t="shared" si="58"/>
        <v>0</v>
      </c>
      <c r="H120" s="1">
        <f t="shared" si="58"/>
        <v>0</v>
      </c>
      <c r="I120" s="1">
        <f t="shared" si="58"/>
        <v>0</v>
      </c>
      <c r="J120" s="1">
        <f t="shared" si="58"/>
        <v>0</v>
      </c>
      <c r="K120" s="42" t="s">
        <v>1</v>
      </c>
      <c r="L120" s="10">
        <f>D115+E115+F115+G115+H115+I115+J115-C115</f>
        <v>0</v>
      </c>
    </row>
    <row r="121" spans="1:12" s="8" customFormat="1" ht="34.5" customHeight="1" x14ac:dyDescent="0.25">
      <c r="A121" s="38"/>
      <c r="B121" s="2" t="s">
        <v>3</v>
      </c>
      <c r="C121" s="1">
        <f t="shared" si="48"/>
        <v>207235700.84999999</v>
      </c>
      <c r="D121" s="1">
        <f>D123+D125+D127+D129+D131+D133+D135</f>
        <v>2148016.7999999998</v>
      </c>
      <c r="E121" s="1">
        <f t="shared" ref="E121:F121" si="59">E123+E125+E127+E129+E131+E133+E135</f>
        <v>36010204.049999997</v>
      </c>
      <c r="F121" s="1">
        <f t="shared" si="59"/>
        <v>169077480</v>
      </c>
      <c r="G121" s="1">
        <f t="shared" ref="G121:J121" si="60">G123+G125+G127+G129+G131+G133+G135</f>
        <v>0</v>
      </c>
      <c r="H121" s="1">
        <f t="shared" si="60"/>
        <v>0</v>
      </c>
      <c r="I121" s="1">
        <f t="shared" si="60"/>
        <v>0</v>
      </c>
      <c r="J121" s="1">
        <f t="shared" si="60"/>
        <v>0</v>
      </c>
      <c r="K121" s="42"/>
      <c r="L121" s="10">
        <f t="shared" si="46"/>
        <v>0</v>
      </c>
    </row>
    <row r="122" spans="1:12" s="8" customFormat="1" ht="17.25" customHeight="1" x14ac:dyDescent="0.25">
      <c r="A122" s="37" t="s">
        <v>38</v>
      </c>
      <c r="B122" s="2" t="s">
        <v>2</v>
      </c>
      <c r="C122" s="1">
        <f t="shared" si="48"/>
        <v>5749204.0499999998</v>
      </c>
      <c r="D122" s="1">
        <f t="shared" ref="D122:J134" si="61">D123</f>
        <v>0</v>
      </c>
      <c r="E122" s="1">
        <f t="shared" si="61"/>
        <v>5749204.0499999998</v>
      </c>
      <c r="F122" s="1">
        <f t="shared" si="61"/>
        <v>0</v>
      </c>
      <c r="G122" s="1">
        <f t="shared" si="61"/>
        <v>0</v>
      </c>
      <c r="H122" s="1">
        <f t="shared" si="61"/>
        <v>0</v>
      </c>
      <c r="I122" s="1">
        <f t="shared" si="61"/>
        <v>0</v>
      </c>
      <c r="J122" s="1">
        <f t="shared" si="61"/>
        <v>0</v>
      </c>
      <c r="K122" s="42" t="s">
        <v>1</v>
      </c>
      <c r="L122" s="10">
        <f t="shared" si="46"/>
        <v>0</v>
      </c>
    </row>
    <row r="123" spans="1:12" s="8" customFormat="1" ht="34.5" customHeight="1" x14ac:dyDescent="0.25">
      <c r="A123" s="38"/>
      <c r="B123" s="2" t="s">
        <v>3</v>
      </c>
      <c r="C123" s="1">
        <f t="shared" si="48"/>
        <v>5749204.0499999998</v>
      </c>
      <c r="D123" s="1">
        <v>0</v>
      </c>
      <c r="E123" s="1">
        <v>5749204.0499999998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42"/>
      <c r="L123" s="10">
        <f t="shared" si="46"/>
        <v>0</v>
      </c>
    </row>
    <row r="124" spans="1:12" s="8" customFormat="1" ht="16.5" customHeight="1" x14ac:dyDescent="0.25">
      <c r="A124" s="37" t="s">
        <v>54</v>
      </c>
      <c r="B124" s="2" t="s">
        <v>2</v>
      </c>
      <c r="C124" s="1">
        <f t="shared" si="48"/>
        <v>175641070</v>
      </c>
      <c r="D124" s="1">
        <f t="shared" si="61"/>
        <v>0</v>
      </c>
      <c r="E124" s="1">
        <f t="shared" si="61"/>
        <v>11434420</v>
      </c>
      <c r="F124" s="1">
        <f t="shared" si="61"/>
        <v>164206650</v>
      </c>
      <c r="G124" s="1">
        <f t="shared" si="61"/>
        <v>0</v>
      </c>
      <c r="H124" s="1">
        <f t="shared" si="61"/>
        <v>0</v>
      </c>
      <c r="I124" s="1">
        <f t="shared" si="61"/>
        <v>0</v>
      </c>
      <c r="J124" s="1">
        <f t="shared" si="61"/>
        <v>0</v>
      </c>
      <c r="K124" s="42" t="s">
        <v>1</v>
      </c>
      <c r="L124" s="10">
        <f t="shared" si="46"/>
        <v>0</v>
      </c>
    </row>
    <row r="125" spans="1:12" s="8" customFormat="1" ht="37.5" customHeight="1" x14ac:dyDescent="0.25">
      <c r="A125" s="38"/>
      <c r="B125" s="2" t="s">
        <v>3</v>
      </c>
      <c r="C125" s="1">
        <f t="shared" si="48"/>
        <v>175641070</v>
      </c>
      <c r="D125" s="1">
        <v>0</v>
      </c>
      <c r="E125" s="1">
        <v>11434420</v>
      </c>
      <c r="F125" s="1">
        <v>164206650</v>
      </c>
      <c r="G125" s="1">
        <v>0</v>
      </c>
      <c r="H125" s="1">
        <v>0</v>
      </c>
      <c r="I125" s="1">
        <v>0</v>
      </c>
      <c r="J125" s="1">
        <v>0</v>
      </c>
      <c r="K125" s="42"/>
      <c r="L125" s="10">
        <f t="shared" si="46"/>
        <v>0</v>
      </c>
    </row>
    <row r="126" spans="1:12" s="8" customFormat="1" ht="39.75" customHeight="1" x14ac:dyDescent="0.25">
      <c r="A126" s="37" t="s">
        <v>55</v>
      </c>
      <c r="B126" s="2" t="s">
        <v>2</v>
      </c>
      <c r="C126" s="1">
        <f t="shared" si="48"/>
        <v>40426.800000000003</v>
      </c>
      <c r="D126" s="1">
        <f t="shared" si="61"/>
        <v>40426.800000000003</v>
      </c>
      <c r="E126" s="1">
        <f t="shared" si="61"/>
        <v>0</v>
      </c>
      <c r="F126" s="1">
        <f t="shared" si="61"/>
        <v>0</v>
      </c>
      <c r="G126" s="1">
        <f t="shared" si="61"/>
        <v>0</v>
      </c>
      <c r="H126" s="1">
        <f t="shared" si="61"/>
        <v>0</v>
      </c>
      <c r="I126" s="1">
        <f t="shared" si="61"/>
        <v>0</v>
      </c>
      <c r="J126" s="1">
        <f t="shared" si="61"/>
        <v>0</v>
      </c>
      <c r="K126" s="42" t="s">
        <v>1</v>
      </c>
      <c r="L126" s="10">
        <f t="shared" si="46"/>
        <v>0</v>
      </c>
    </row>
    <row r="127" spans="1:12" s="8" customFormat="1" ht="42" customHeight="1" x14ac:dyDescent="0.25">
      <c r="A127" s="38"/>
      <c r="B127" s="2" t="s">
        <v>3</v>
      </c>
      <c r="C127" s="1">
        <f t="shared" si="48"/>
        <v>40426.800000000003</v>
      </c>
      <c r="D127" s="1">
        <v>40426.800000000003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42"/>
      <c r="L127" s="10">
        <f t="shared" si="46"/>
        <v>0</v>
      </c>
    </row>
    <row r="128" spans="1:12" s="8" customFormat="1" ht="28.5" customHeight="1" x14ac:dyDescent="0.25">
      <c r="A128" s="37" t="s">
        <v>70</v>
      </c>
      <c r="B128" s="2" t="s">
        <v>2</v>
      </c>
      <c r="C128" s="1">
        <f t="shared" si="48"/>
        <v>4870830</v>
      </c>
      <c r="D128" s="1">
        <f t="shared" si="61"/>
        <v>0</v>
      </c>
      <c r="E128" s="1">
        <f t="shared" si="61"/>
        <v>0</v>
      </c>
      <c r="F128" s="1">
        <f t="shared" si="61"/>
        <v>4870830</v>
      </c>
      <c r="G128" s="1">
        <f t="shared" si="61"/>
        <v>0</v>
      </c>
      <c r="H128" s="1">
        <f t="shared" si="61"/>
        <v>0</v>
      </c>
      <c r="I128" s="1">
        <f t="shared" si="61"/>
        <v>0</v>
      </c>
      <c r="J128" s="1">
        <f t="shared" si="61"/>
        <v>0</v>
      </c>
      <c r="K128" s="42" t="s">
        <v>1</v>
      </c>
      <c r="L128" s="10">
        <f t="shared" si="46"/>
        <v>0</v>
      </c>
    </row>
    <row r="129" spans="1:12" s="8" customFormat="1" ht="36.75" customHeight="1" x14ac:dyDescent="0.25">
      <c r="A129" s="38"/>
      <c r="B129" s="2" t="s">
        <v>3</v>
      </c>
      <c r="C129" s="1">
        <f t="shared" si="48"/>
        <v>4870830</v>
      </c>
      <c r="D129" s="1">
        <v>0</v>
      </c>
      <c r="E129" s="1">
        <v>0</v>
      </c>
      <c r="F129" s="1">
        <v>4870830</v>
      </c>
      <c r="G129" s="1">
        <v>0</v>
      </c>
      <c r="H129" s="1">
        <v>0</v>
      </c>
      <c r="I129" s="1">
        <v>0</v>
      </c>
      <c r="J129" s="1">
        <v>0</v>
      </c>
      <c r="K129" s="42"/>
      <c r="L129" s="10">
        <f t="shared" si="46"/>
        <v>0</v>
      </c>
    </row>
    <row r="130" spans="1:12" s="8" customFormat="1" ht="40.5" customHeight="1" x14ac:dyDescent="0.25">
      <c r="A130" s="37" t="s">
        <v>71</v>
      </c>
      <c r="B130" s="2" t="s">
        <v>2</v>
      </c>
      <c r="C130" s="1">
        <f t="shared" si="48"/>
        <v>3947830</v>
      </c>
      <c r="D130" s="1">
        <f t="shared" si="61"/>
        <v>0</v>
      </c>
      <c r="E130" s="1">
        <f t="shared" si="61"/>
        <v>3947830</v>
      </c>
      <c r="F130" s="1">
        <f t="shared" si="61"/>
        <v>0</v>
      </c>
      <c r="G130" s="1">
        <f t="shared" si="61"/>
        <v>0</v>
      </c>
      <c r="H130" s="1">
        <f t="shared" si="61"/>
        <v>0</v>
      </c>
      <c r="I130" s="1">
        <f t="shared" si="61"/>
        <v>0</v>
      </c>
      <c r="J130" s="1">
        <f t="shared" si="61"/>
        <v>0</v>
      </c>
      <c r="K130" s="29" t="s">
        <v>1</v>
      </c>
      <c r="L130" s="10">
        <f t="shared" si="46"/>
        <v>0</v>
      </c>
    </row>
    <row r="131" spans="1:12" s="8" customFormat="1" ht="42" customHeight="1" x14ac:dyDescent="0.25">
      <c r="A131" s="38"/>
      <c r="B131" s="2" t="s">
        <v>3</v>
      </c>
      <c r="C131" s="1">
        <f t="shared" si="48"/>
        <v>3947830</v>
      </c>
      <c r="D131" s="1">
        <v>0</v>
      </c>
      <c r="E131" s="1">
        <v>3947830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31"/>
      <c r="L131" s="10">
        <f t="shared" si="46"/>
        <v>0</v>
      </c>
    </row>
    <row r="132" spans="1:12" s="8" customFormat="1" ht="18" customHeight="1" x14ac:dyDescent="0.25">
      <c r="A132" s="37" t="s">
        <v>56</v>
      </c>
      <c r="B132" s="2" t="s">
        <v>2</v>
      </c>
      <c r="C132" s="1">
        <f t="shared" si="48"/>
        <v>14878750</v>
      </c>
      <c r="D132" s="1">
        <f t="shared" si="61"/>
        <v>0</v>
      </c>
      <c r="E132" s="1">
        <f t="shared" si="61"/>
        <v>14878750</v>
      </c>
      <c r="F132" s="1">
        <f t="shared" si="61"/>
        <v>0</v>
      </c>
      <c r="G132" s="1">
        <f t="shared" si="61"/>
        <v>0</v>
      </c>
      <c r="H132" s="1">
        <f t="shared" si="61"/>
        <v>0</v>
      </c>
      <c r="I132" s="1">
        <f t="shared" si="61"/>
        <v>0</v>
      </c>
      <c r="J132" s="1">
        <f t="shared" si="61"/>
        <v>0</v>
      </c>
      <c r="K132" s="42" t="s">
        <v>1</v>
      </c>
      <c r="L132" s="10">
        <f t="shared" si="46"/>
        <v>0</v>
      </c>
    </row>
    <row r="133" spans="1:12" s="8" customFormat="1" ht="36.75" customHeight="1" x14ac:dyDescent="0.25">
      <c r="A133" s="38"/>
      <c r="B133" s="2" t="s">
        <v>3</v>
      </c>
      <c r="C133" s="1">
        <f t="shared" si="48"/>
        <v>14878750</v>
      </c>
      <c r="D133" s="1">
        <v>0</v>
      </c>
      <c r="E133" s="1">
        <v>14878750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42"/>
      <c r="L133" s="10">
        <f t="shared" si="46"/>
        <v>0</v>
      </c>
    </row>
    <row r="134" spans="1:12" s="8" customFormat="1" ht="19.5" customHeight="1" x14ac:dyDescent="0.25">
      <c r="A134" s="37" t="s">
        <v>59</v>
      </c>
      <c r="B134" s="2" t="s">
        <v>2</v>
      </c>
      <c r="C134" s="1">
        <f t="shared" si="48"/>
        <v>2107590</v>
      </c>
      <c r="D134" s="1">
        <f t="shared" si="61"/>
        <v>2107590</v>
      </c>
      <c r="E134" s="1">
        <f t="shared" si="61"/>
        <v>0</v>
      </c>
      <c r="F134" s="1">
        <f t="shared" si="61"/>
        <v>0</v>
      </c>
      <c r="G134" s="1">
        <f t="shared" si="61"/>
        <v>0</v>
      </c>
      <c r="H134" s="1">
        <f t="shared" si="61"/>
        <v>0</v>
      </c>
      <c r="I134" s="1">
        <f t="shared" si="61"/>
        <v>0</v>
      </c>
      <c r="J134" s="1">
        <f t="shared" si="61"/>
        <v>0</v>
      </c>
      <c r="K134" s="42" t="s">
        <v>1</v>
      </c>
      <c r="L134" s="10">
        <f t="shared" si="46"/>
        <v>0</v>
      </c>
    </row>
    <row r="135" spans="1:12" s="8" customFormat="1" ht="31.5" x14ac:dyDescent="0.25">
      <c r="A135" s="38"/>
      <c r="B135" s="2" t="s">
        <v>3</v>
      </c>
      <c r="C135" s="1">
        <f t="shared" si="48"/>
        <v>2107590</v>
      </c>
      <c r="D135" s="1">
        <v>2107590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42"/>
      <c r="L135" s="10">
        <f t="shared" si="46"/>
        <v>0</v>
      </c>
    </row>
    <row r="136" spans="1:12" s="8" customFormat="1" ht="27" customHeight="1" x14ac:dyDescent="0.25">
      <c r="A136" s="37" t="s">
        <v>72</v>
      </c>
      <c r="B136" s="2" t="s">
        <v>2</v>
      </c>
      <c r="C136" s="1">
        <f t="shared" ref="C136:C137" si="62">SUM(D136:J136)</f>
        <v>52613341.350000001</v>
      </c>
      <c r="D136" s="1">
        <f>D138+D140+D142</f>
        <v>52613341.350000001</v>
      </c>
      <c r="E136" s="1">
        <f t="shared" ref="E136:J136" si="63">E137</f>
        <v>0</v>
      </c>
      <c r="F136" s="1">
        <f t="shared" si="63"/>
        <v>0</v>
      </c>
      <c r="G136" s="1">
        <f t="shared" si="63"/>
        <v>0</v>
      </c>
      <c r="H136" s="1">
        <f t="shared" si="63"/>
        <v>0</v>
      </c>
      <c r="I136" s="1">
        <f t="shared" si="63"/>
        <v>0</v>
      </c>
      <c r="J136" s="1">
        <f t="shared" si="63"/>
        <v>0</v>
      </c>
      <c r="K136" s="42" t="s">
        <v>1</v>
      </c>
      <c r="L136" s="10">
        <f t="shared" si="46"/>
        <v>0</v>
      </c>
    </row>
    <row r="137" spans="1:12" s="8" customFormat="1" ht="38.25" customHeight="1" x14ac:dyDescent="0.25">
      <c r="A137" s="38"/>
      <c r="B137" s="2" t="s">
        <v>3</v>
      </c>
      <c r="C137" s="1">
        <f t="shared" si="62"/>
        <v>52613341.350000001</v>
      </c>
      <c r="D137" s="1">
        <f>D139+D141+D143</f>
        <v>52613341.350000001</v>
      </c>
      <c r="E137" s="1">
        <f t="shared" ref="E137:J137" si="64">E139</f>
        <v>0</v>
      </c>
      <c r="F137" s="1">
        <f t="shared" si="64"/>
        <v>0</v>
      </c>
      <c r="G137" s="1">
        <f t="shared" si="64"/>
        <v>0</v>
      </c>
      <c r="H137" s="1">
        <f t="shared" si="64"/>
        <v>0</v>
      </c>
      <c r="I137" s="1">
        <f t="shared" si="64"/>
        <v>0</v>
      </c>
      <c r="J137" s="1">
        <f t="shared" si="64"/>
        <v>0</v>
      </c>
      <c r="K137" s="42"/>
      <c r="L137" s="10">
        <f t="shared" si="46"/>
        <v>0</v>
      </c>
    </row>
    <row r="138" spans="1:12" s="8" customFormat="1" ht="17.25" customHeight="1" x14ac:dyDescent="0.25">
      <c r="A138" s="37" t="s">
        <v>73</v>
      </c>
      <c r="B138" s="2" t="s">
        <v>2</v>
      </c>
      <c r="C138" s="1">
        <f t="shared" ref="C138:C142" si="65">SUM(D138:J138)</f>
        <v>12936899.810000001</v>
      </c>
      <c r="D138" s="1">
        <f>D139</f>
        <v>12936899.810000001</v>
      </c>
      <c r="E138" s="1">
        <f t="shared" ref="E138:J138" si="66">E139</f>
        <v>0</v>
      </c>
      <c r="F138" s="1">
        <f t="shared" si="66"/>
        <v>0</v>
      </c>
      <c r="G138" s="1">
        <f t="shared" si="66"/>
        <v>0</v>
      </c>
      <c r="H138" s="1">
        <f t="shared" si="66"/>
        <v>0</v>
      </c>
      <c r="I138" s="1">
        <f t="shared" si="66"/>
        <v>0</v>
      </c>
      <c r="J138" s="1">
        <f t="shared" si="66"/>
        <v>0</v>
      </c>
      <c r="K138" s="29" t="s">
        <v>1</v>
      </c>
      <c r="L138" s="10">
        <f t="shared" si="46"/>
        <v>0</v>
      </c>
    </row>
    <row r="139" spans="1:12" s="8" customFormat="1" ht="33" customHeight="1" x14ac:dyDescent="0.25">
      <c r="A139" s="38"/>
      <c r="B139" s="2" t="s">
        <v>3</v>
      </c>
      <c r="C139" s="1">
        <f t="shared" si="65"/>
        <v>12936899.810000001</v>
      </c>
      <c r="D139" s="1">
        <v>12936899.810000001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31"/>
      <c r="L139" s="10">
        <f t="shared" si="46"/>
        <v>0</v>
      </c>
    </row>
    <row r="140" spans="1:12" s="8" customFormat="1" ht="18.75" customHeight="1" x14ac:dyDescent="0.25">
      <c r="A140" s="37" t="s">
        <v>74</v>
      </c>
      <c r="B140" s="2" t="s">
        <v>2</v>
      </c>
      <c r="C140" s="1">
        <f t="shared" si="65"/>
        <v>12739221.539999999</v>
      </c>
      <c r="D140" s="1">
        <f>D141</f>
        <v>12739221.539999999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9" t="s">
        <v>1</v>
      </c>
      <c r="L140" s="10">
        <f t="shared" si="46"/>
        <v>0</v>
      </c>
    </row>
    <row r="141" spans="1:12" s="8" customFormat="1" ht="36" customHeight="1" x14ac:dyDescent="0.25">
      <c r="A141" s="38"/>
      <c r="B141" s="2" t="s">
        <v>3</v>
      </c>
      <c r="C141" s="1">
        <f t="shared" si="65"/>
        <v>12739221.539999999</v>
      </c>
      <c r="D141" s="1">
        <v>12739221.539999999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9"/>
      <c r="L141" s="10">
        <f t="shared" si="46"/>
        <v>0</v>
      </c>
    </row>
    <row r="142" spans="1:12" s="8" customFormat="1" ht="18" customHeight="1" x14ac:dyDescent="0.25">
      <c r="A142" s="22" t="s">
        <v>75</v>
      </c>
      <c r="B142" s="2" t="s">
        <v>2</v>
      </c>
      <c r="C142" s="1">
        <f t="shared" si="65"/>
        <v>26937220</v>
      </c>
      <c r="D142" s="1">
        <f>D143</f>
        <v>26937220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9" t="s">
        <v>1</v>
      </c>
      <c r="L142" s="10">
        <f t="shared" si="46"/>
        <v>0</v>
      </c>
    </row>
    <row r="143" spans="1:12" s="8" customFormat="1" ht="52.5" customHeight="1" x14ac:dyDescent="0.25">
      <c r="A143" s="22"/>
      <c r="B143" s="2" t="s">
        <v>3</v>
      </c>
      <c r="C143" s="1">
        <f t="shared" ref="C143:C152" si="67">SUM(D143:J143)</f>
        <v>26937220</v>
      </c>
      <c r="D143" s="1">
        <v>26937220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9"/>
      <c r="L143" s="10">
        <f t="shared" si="46"/>
        <v>0</v>
      </c>
    </row>
    <row r="144" spans="1:12" s="8" customFormat="1" ht="18.75" customHeight="1" x14ac:dyDescent="0.25">
      <c r="A144" s="22" t="s">
        <v>76</v>
      </c>
      <c r="B144" s="2" t="s">
        <v>2</v>
      </c>
      <c r="C144" s="1">
        <f t="shared" si="67"/>
        <v>2326884.79</v>
      </c>
      <c r="D144" s="1">
        <f>D145</f>
        <v>2326884.79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8" t="s">
        <v>1</v>
      </c>
      <c r="L144" s="10">
        <f t="shared" si="46"/>
        <v>0</v>
      </c>
    </row>
    <row r="145" spans="1:12" s="8" customFormat="1" ht="42" customHeight="1" x14ac:dyDescent="0.25">
      <c r="A145" s="22"/>
      <c r="B145" s="2" t="s">
        <v>3</v>
      </c>
      <c r="C145" s="1">
        <f t="shared" ref="C145:C146" si="68">SUM(D145:J145)</f>
        <v>2326884.79</v>
      </c>
      <c r="D145" s="1">
        <f>D147</f>
        <v>2326884.79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9"/>
      <c r="L145" s="10">
        <f t="shared" si="46"/>
        <v>0</v>
      </c>
    </row>
    <row r="146" spans="1:12" s="8" customFormat="1" ht="18.75" customHeight="1" x14ac:dyDescent="0.25">
      <c r="A146" s="22" t="s">
        <v>77</v>
      </c>
      <c r="B146" s="2" t="s">
        <v>2</v>
      </c>
      <c r="C146" s="1">
        <f t="shared" si="68"/>
        <v>2326884.79</v>
      </c>
      <c r="D146" s="1">
        <f>D147</f>
        <v>2326884.79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9"/>
      <c r="L146" s="10">
        <f t="shared" si="46"/>
        <v>0</v>
      </c>
    </row>
    <row r="147" spans="1:12" s="8" customFormat="1" ht="31.5" x14ac:dyDescent="0.25">
      <c r="A147" s="22"/>
      <c r="B147" s="2" t="s">
        <v>3</v>
      </c>
      <c r="C147" s="1">
        <f t="shared" ref="C147:C149" si="69">SUM(D147:J147)</f>
        <v>2326884.79</v>
      </c>
      <c r="D147" s="1">
        <v>2326884.79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9"/>
      <c r="L147" s="10">
        <f t="shared" si="46"/>
        <v>0</v>
      </c>
    </row>
    <row r="148" spans="1:12" s="8" customFormat="1" ht="15.75" x14ac:dyDescent="0.25">
      <c r="A148" s="37" t="s">
        <v>100</v>
      </c>
      <c r="B148" s="2" t="s">
        <v>2</v>
      </c>
      <c r="C148" s="1">
        <f t="shared" si="69"/>
        <v>14804239.5</v>
      </c>
      <c r="D148" s="1">
        <f>D149</f>
        <v>14804239.5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42" t="s">
        <v>1</v>
      </c>
      <c r="L148" s="10"/>
    </row>
    <row r="149" spans="1:12" s="8" customFormat="1" ht="31.5" x14ac:dyDescent="0.25">
      <c r="A149" s="38"/>
      <c r="B149" s="2" t="s">
        <v>3</v>
      </c>
      <c r="C149" s="1">
        <f t="shared" si="69"/>
        <v>14804239.5</v>
      </c>
      <c r="D149" s="1">
        <v>14804239.5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42"/>
      <c r="L149" s="10"/>
    </row>
    <row r="150" spans="1:12" s="8" customFormat="1" ht="21" customHeight="1" x14ac:dyDescent="0.25">
      <c r="A150" s="37" t="s">
        <v>26</v>
      </c>
      <c r="B150" s="2" t="s">
        <v>2</v>
      </c>
      <c r="C150" s="1">
        <f t="shared" si="67"/>
        <v>7910965056.3199997</v>
      </c>
      <c r="D150" s="1">
        <f>D136+D120+D86+D74+D66+D43+D144+D148</f>
        <v>1220509113.0899999</v>
      </c>
      <c r="E150" s="1">
        <f t="shared" ref="E150:J150" si="70">E136+E120+E86+E74+E66+E43</f>
        <v>1192248823.99</v>
      </c>
      <c r="F150" s="1">
        <f t="shared" si="70"/>
        <v>459108241.51999998</v>
      </c>
      <c r="G150" s="1">
        <f t="shared" si="70"/>
        <v>1259774719.4400001</v>
      </c>
      <c r="H150" s="1">
        <f t="shared" si="70"/>
        <v>1259774719.4400001</v>
      </c>
      <c r="I150" s="1">
        <f t="shared" si="70"/>
        <v>1259774719.4000001</v>
      </c>
      <c r="J150" s="1">
        <f t="shared" si="70"/>
        <v>1259774719.4400001</v>
      </c>
      <c r="K150" s="29" t="s">
        <v>98</v>
      </c>
      <c r="L150" s="10">
        <f>D147+E147+F147+G147+H147+I147+J147-C147</f>
        <v>0</v>
      </c>
    </row>
    <row r="151" spans="1:12" s="8" customFormat="1" ht="47.25" x14ac:dyDescent="0.25">
      <c r="A151" s="39"/>
      <c r="B151" s="2" t="s">
        <v>32</v>
      </c>
      <c r="C151" s="1">
        <f>SUM(D151:J151)</f>
        <v>24513500</v>
      </c>
      <c r="D151" s="1">
        <f>D67</f>
        <v>0</v>
      </c>
      <c r="E151" s="1">
        <f t="shared" ref="E151:J151" si="71">E67</f>
        <v>12196100</v>
      </c>
      <c r="F151" s="1">
        <f t="shared" si="71"/>
        <v>12317400</v>
      </c>
      <c r="G151" s="1">
        <f t="shared" si="71"/>
        <v>0</v>
      </c>
      <c r="H151" s="1">
        <f t="shared" si="71"/>
        <v>0</v>
      </c>
      <c r="I151" s="1">
        <f t="shared" si="71"/>
        <v>0</v>
      </c>
      <c r="J151" s="1">
        <f t="shared" si="71"/>
        <v>0</v>
      </c>
      <c r="K151" s="30"/>
      <c r="L151" s="10">
        <f t="shared" si="46"/>
        <v>0</v>
      </c>
    </row>
    <row r="152" spans="1:12" s="8" customFormat="1" ht="52.5" customHeight="1" x14ac:dyDescent="0.25">
      <c r="A152" s="39"/>
      <c r="B152" s="2" t="s">
        <v>27</v>
      </c>
      <c r="C152" s="1">
        <f t="shared" si="67"/>
        <v>5438122000</v>
      </c>
      <c r="D152" s="1">
        <f>D44+D87+D75+D68</f>
        <v>948317100</v>
      </c>
      <c r="E152" s="1">
        <f t="shared" ref="E152:J152" si="72">E44+E87+E75+E68</f>
        <v>904426100</v>
      </c>
      <c r="F152" s="1">
        <f t="shared" si="72"/>
        <v>185578800</v>
      </c>
      <c r="G152" s="1">
        <f t="shared" si="72"/>
        <v>849950000</v>
      </c>
      <c r="H152" s="1">
        <f t="shared" si="72"/>
        <v>849950000</v>
      </c>
      <c r="I152" s="1">
        <f t="shared" si="72"/>
        <v>849950000</v>
      </c>
      <c r="J152" s="1">
        <f t="shared" si="72"/>
        <v>849950000</v>
      </c>
      <c r="K152" s="30"/>
      <c r="L152" s="10">
        <f>D150+E150+F150+G150+H150+I150+J150-C150</f>
        <v>0</v>
      </c>
    </row>
    <row r="153" spans="1:12" s="8" customFormat="1" ht="33" customHeight="1" x14ac:dyDescent="0.25">
      <c r="A153" s="38"/>
      <c r="B153" s="2" t="s">
        <v>3</v>
      </c>
      <c r="C153" s="1">
        <f>SUM(D153:J153)</f>
        <v>2448329556.3200002</v>
      </c>
      <c r="D153" s="1">
        <f>D137+D121+D88+D76+D69+D45+D146+D149</f>
        <v>272192013.09000003</v>
      </c>
      <c r="E153" s="1">
        <f t="shared" ref="E153:J153" si="73">E137+E121+E88+E76+E69+E45+E146</f>
        <v>275626623.99000001</v>
      </c>
      <c r="F153" s="1">
        <f t="shared" si="73"/>
        <v>261212041.52000001</v>
      </c>
      <c r="G153" s="1">
        <f t="shared" si="73"/>
        <v>409824719.44</v>
      </c>
      <c r="H153" s="1">
        <f t="shared" si="73"/>
        <v>409824719.44</v>
      </c>
      <c r="I153" s="1">
        <f t="shared" si="73"/>
        <v>409824719.39999998</v>
      </c>
      <c r="J153" s="1">
        <f t="shared" si="73"/>
        <v>409824719.44</v>
      </c>
      <c r="K153" s="31"/>
      <c r="L153" s="10">
        <f t="shared" si="46"/>
        <v>0</v>
      </c>
    </row>
    <row r="154" spans="1:12" s="8" customFormat="1" ht="18" customHeight="1" x14ac:dyDescent="0.25">
      <c r="A154" s="43" t="s">
        <v>89</v>
      </c>
      <c r="B154" s="44"/>
      <c r="C154" s="44"/>
      <c r="D154" s="44"/>
      <c r="E154" s="44"/>
      <c r="F154" s="44"/>
      <c r="G154" s="44"/>
      <c r="H154" s="44"/>
      <c r="I154" s="44"/>
      <c r="J154" s="44"/>
      <c r="K154" s="45"/>
      <c r="L154" s="10">
        <f t="shared" si="46"/>
        <v>0</v>
      </c>
    </row>
    <row r="155" spans="1:12" s="8" customFormat="1" ht="20.25" customHeight="1" x14ac:dyDescent="0.25">
      <c r="A155" s="43" t="s">
        <v>91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5"/>
      <c r="L155" s="10">
        <f t="shared" si="46"/>
        <v>0</v>
      </c>
    </row>
    <row r="156" spans="1:12" s="8" customFormat="1" ht="36" customHeight="1" x14ac:dyDescent="0.25">
      <c r="A156" s="43" t="s">
        <v>90</v>
      </c>
      <c r="B156" s="44"/>
      <c r="C156" s="44"/>
      <c r="D156" s="44"/>
      <c r="E156" s="44"/>
      <c r="F156" s="44"/>
      <c r="G156" s="44"/>
      <c r="H156" s="44"/>
      <c r="I156" s="44"/>
      <c r="J156" s="44"/>
      <c r="K156" s="45"/>
      <c r="L156" s="10">
        <f t="shared" ref="L156:L204" si="74">D155+E155+F155+G155+H155+I155+J155-C155</f>
        <v>0</v>
      </c>
    </row>
    <row r="157" spans="1:12" s="8" customFormat="1" ht="17.25" customHeight="1" x14ac:dyDescent="0.25">
      <c r="A157" s="37" t="s">
        <v>102</v>
      </c>
      <c r="B157" s="2" t="s">
        <v>2</v>
      </c>
      <c r="C157" s="1">
        <f>C158+C159+C160</f>
        <v>40478000</v>
      </c>
      <c r="D157" s="1">
        <f>D160+D159+D158</f>
        <v>9613400</v>
      </c>
      <c r="E157" s="1">
        <v>14741300</v>
      </c>
      <c r="F157" s="1">
        <v>16123300</v>
      </c>
      <c r="G157" s="1">
        <f t="shared" ref="G157:J157" si="75">G158+G159+G160</f>
        <v>0</v>
      </c>
      <c r="H157" s="1">
        <f t="shared" si="75"/>
        <v>0</v>
      </c>
      <c r="I157" s="1">
        <f t="shared" si="75"/>
        <v>0</v>
      </c>
      <c r="J157" s="1">
        <f t="shared" si="75"/>
        <v>0</v>
      </c>
      <c r="K157" s="29" t="s">
        <v>22</v>
      </c>
      <c r="L157" s="10">
        <f t="shared" si="74"/>
        <v>0</v>
      </c>
    </row>
    <row r="158" spans="1:12" s="8" customFormat="1" ht="48.75" customHeight="1" x14ac:dyDescent="0.25">
      <c r="A158" s="39"/>
      <c r="B158" s="2" t="s">
        <v>32</v>
      </c>
      <c r="C158" s="1">
        <f>SUM(D158:J158)</f>
        <v>2045200</v>
      </c>
      <c r="D158" s="1">
        <v>712600</v>
      </c>
      <c r="E158" s="1">
        <v>757900</v>
      </c>
      <c r="F158" s="1">
        <v>574700</v>
      </c>
      <c r="G158" s="1">
        <v>0</v>
      </c>
      <c r="H158" s="1">
        <v>0</v>
      </c>
      <c r="I158" s="1">
        <v>0</v>
      </c>
      <c r="J158" s="1">
        <v>0</v>
      </c>
      <c r="K158" s="30"/>
      <c r="L158" s="10">
        <f t="shared" si="74"/>
        <v>0</v>
      </c>
    </row>
    <row r="159" spans="1:12" s="8" customFormat="1" ht="49.5" customHeight="1" x14ac:dyDescent="0.25">
      <c r="A159" s="39"/>
      <c r="B159" s="2" t="s">
        <v>27</v>
      </c>
      <c r="C159" s="1">
        <f t="shared" ref="C159:C162" si="76">SUM(D159:J159)</f>
        <v>36368800</v>
      </c>
      <c r="D159" s="1">
        <v>8380100</v>
      </c>
      <c r="E159" s="1">
        <v>13246300</v>
      </c>
      <c r="F159" s="1">
        <v>14742400</v>
      </c>
      <c r="G159" s="1">
        <v>0</v>
      </c>
      <c r="H159" s="1">
        <v>0</v>
      </c>
      <c r="I159" s="1">
        <v>0</v>
      </c>
      <c r="J159" s="1">
        <v>0</v>
      </c>
      <c r="K159" s="30"/>
      <c r="L159" s="10">
        <f t="shared" si="74"/>
        <v>0</v>
      </c>
    </row>
    <row r="160" spans="1:12" s="8" customFormat="1" ht="32.25" customHeight="1" x14ac:dyDescent="0.25">
      <c r="A160" s="38"/>
      <c r="B160" s="2" t="s">
        <v>3</v>
      </c>
      <c r="C160" s="1">
        <f t="shared" si="76"/>
        <v>2064000</v>
      </c>
      <c r="D160" s="1">
        <v>520700</v>
      </c>
      <c r="E160" s="1">
        <v>737100</v>
      </c>
      <c r="F160" s="1">
        <v>806200</v>
      </c>
      <c r="G160" s="1">
        <v>0</v>
      </c>
      <c r="H160" s="1">
        <v>0</v>
      </c>
      <c r="I160" s="1">
        <v>0</v>
      </c>
      <c r="J160" s="1">
        <v>0</v>
      </c>
      <c r="K160" s="31"/>
      <c r="L160" s="10">
        <f t="shared" si="74"/>
        <v>0</v>
      </c>
    </row>
    <row r="161" spans="1:12" s="8" customFormat="1" ht="15.75" x14ac:dyDescent="0.25">
      <c r="A161" s="37" t="s">
        <v>78</v>
      </c>
      <c r="B161" s="2" t="s">
        <v>2</v>
      </c>
      <c r="C161" s="1">
        <f t="shared" si="76"/>
        <v>250232700</v>
      </c>
      <c r="D161" s="1">
        <f>D162</f>
        <v>77850100</v>
      </c>
      <c r="E161" s="1">
        <f t="shared" ref="E161:J161" si="77">E162+E163+E164</f>
        <v>84806600</v>
      </c>
      <c r="F161" s="1">
        <f t="shared" si="77"/>
        <v>87576000</v>
      </c>
      <c r="G161" s="1">
        <f t="shared" si="77"/>
        <v>0</v>
      </c>
      <c r="H161" s="1">
        <f t="shared" si="77"/>
        <v>0</v>
      </c>
      <c r="I161" s="1">
        <f t="shared" si="77"/>
        <v>0</v>
      </c>
      <c r="J161" s="1">
        <f t="shared" si="77"/>
        <v>0</v>
      </c>
      <c r="K161" s="29" t="s">
        <v>22</v>
      </c>
      <c r="L161" s="10">
        <f t="shared" si="74"/>
        <v>0</v>
      </c>
    </row>
    <row r="162" spans="1:12" s="8" customFormat="1" ht="48" customHeight="1" x14ac:dyDescent="0.25">
      <c r="A162" s="39"/>
      <c r="B162" s="2" t="s">
        <v>32</v>
      </c>
      <c r="C162" s="1">
        <f t="shared" si="76"/>
        <v>250232700</v>
      </c>
      <c r="D162" s="1">
        <f>75277700+4093400-1521000</f>
        <v>77850100</v>
      </c>
      <c r="E162" s="1">
        <v>84806600</v>
      </c>
      <c r="F162" s="1">
        <v>87576000</v>
      </c>
      <c r="G162" s="1">
        <v>0</v>
      </c>
      <c r="H162" s="1">
        <v>0</v>
      </c>
      <c r="I162" s="1">
        <v>0</v>
      </c>
      <c r="J162" s="1">
        <v>0</v>
      </c>
      <c r="K162" s="30"/>
      <c r="L162" s="10">
        <f t="shared" si="74"/>
        <v>0</v>
      </c>
    </row>
    <row r="163" spans="1:12" s="8" customFormat="1" ht="47.25" customHeight="1" x14ac:dyDescent="0.25">
      <c r="A163" s="39"/>
      <c r="B163" s="2" t="s">
        <v>12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30"/>
      <c r="L163" s="10">
        <f t="shared" si="74"/>
        <v>0</v>
      </c>
    </row>
    <row r="164" spans="1:12" s="8" customFormat="1" ht="31.5" x14ac:dyDescent="0.25">
      <c r="A164" s="38"/>
      <c r="B164" s="2" t="s">
        <v>3</v>
      </c>
      <c r="C164" s="1">
        <f t="shared" ref="C164:C172" si="78">SUM(D164:J164)</f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31"/>
      <c r="L164" s="10">
        <f t="shared" si="74"/>
        <v>0</v>
      </c>
    </row>
    <row r="165" spans="1:12" s="8" customFormat="1" ht="17.25" customHeight="1" x14ac:dyDescent="0.25">
      <c r="A165" s="37" t="s">
        <v>17</v>
      </c>
      <c r="B165" s="2" t="s">
        <v>2</v>
      </c>
      <c r="C165" s="1">
        <f t="shared" si="78"/>
        <v>1209000</v>
      </c>
      <c r="D165" s="1">
        <f>D166+D167</f>
        <v>0</v>
      </c>
      <c r="E165" s="1">
        <f t="shared" ref="E165:J165" si="79">E166+E167+E168</f>
        <v>1209000</v>
      </c>
      <c r="F165" s="1">
        <f t="shared" si="79"/>
        <v>0</v>
      </c>
      <c r="G165" s="1">
        <f t="shared" si="79"/>
        <v>0</v>
      </c>
      <c r="H165" s="1">
        <f t="shared" si="79"/>
        <v>0</v>
      </c>
      <c r="I165" s="1">
        <f t="shared" si="79"/>
        <v>0</v>
      </c>
      <c r="J165" s="1">
        <f t="shared" si="79"/>
        <v>0</v>
      </c>
      <c r="K165" s="29" t="s">
        <v>19</v>
      </c>
      <c r="L165" s="10">
        <f t="shared" si="74"/>
        <v>0</v>
      </c>
    </row>
    <row r="166" spans="1:12" s="8" customFormat="1" ht="36" customHeight="1" x14ac:dyDescent="0.25">
      <c r="A166" s="39"/>
      <c r="B166" s="2" t="s">
        <v>32</v>
      </c>
      <c r="C166" s="1">
        <f t="shared" si="78"/>
        <v>0</v>
      </c>
      <c r="D166" s="1"/>
      <c r="E166" s="1"/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30"/>
      <c r="L166" s="10">
        <f t="shared" si="74"/>
        <v>0</v>
      </c>
    </row>
    <row r="167" spans="1:12" s="8" customFormat="1" ht="50.25" customHeight="1" x14ac:dyDescent="0.25">
      <c r="A167" s="39"/>
      <c r="B167" s="2" t="s">
        <v>12</v>
      </c>
      <c r="C167" s="1">
        <f t="shared" si="78"/>
        <v>1209000</v>
      </c>
      <c r="D167" s="1">
        <v>0</v>
      </c>
      <c r="E167" s="1">
        <v>1209000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30"/>
      <c r="L167" s="10">
        <f t="shared" si="74"/>
        <v>0</v>
      </c>
    </row>
    <row r="168" spans="1:12" s="8" customFormat="1" ht="33.75" customHeight="1" x14ac:dyDescent="0.25">
      <c r="A168" s="38"/>
      <c r="B168" s="2" t="s">
        <v>3</v>
      </c>
      <c r="C168" s="1">
        <f t="shared" si="78"/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31"/>
      <c r="L168" s="10">
        <f t="shared" si="74"/>
        <v>0</v>
      </c>
    </row>
    <row r="169" spans="1:12" s="8" customFormat="1" ht="16.5" customHeight="1" x14ac:dyDescent="0.25">
      <c r="A169" s="37" t="s">
        <v>95</v>
      </c>
      <c r="B169" s="2" t="s">
        <v>2</v>
      </c>
      <c r="C169" s="1">
        <f>SUM(D169:J169)</f>
        <v>1206191122.28</v>
      </c>
      <c r="D169" s="1">
        <f>D170</f>
        <v>11000000</v>
      </c>
      <c r="E169" s="1">
        <f>E170</f>
        <v>0</v>
      </c>
      <c r="F169" s="1">
        <f t="shared" ref="F169:J169" si="80">F170</f>
        <v>0</v>
      </c>
      <c r="G169" s="1">
        <f t="shared" si="80"/>
        <v>262535280.56</v>
      </c>
      <c r="H169" s="1">
        <f t="shared" si="80"/>
        <v>286075280.56</v>
      </c>
      <c r="I169" s="1">
        <f t="shared" si="80"/>
        <v>310555280.60000002</v>
      </c>
      <c r="J169" s="1">
        <f t="shared" si="80"/>
        <v>336025280.56</v>
      </c>
      <c r="K169" s="29" t="s">
        <v>22</v>
      </c>
      <c r="L169" s="10">
        <f t="shared" si="74"/>
        <v>0</v>
      </c>
    </row>
    <row r="170" spans="1:12" s="8" customFormat="1" ht="31.5" x14ac:dyDescent="0.25">
      <c r="A170" s="38"/>
      <c r="B170" s="2" t="s">
        <v>3</v>
      </c>
      <c r="C170" s="1">
        <f t="shared" si="78"/>
        <v>1206191122.28</v>
      </c>
      <c r="D170" s="13">
        <v>11000000</v>
      </c>
      <c r="E170" s="11">
        <v>0</v>
      </c>
      <c r="F170" s="11">
        <v>0</v>
      </c>
      <c r="G170" s="11">
        <v>262535280.56</v>
      </c>
      <c r="H170" s="11">
        <v>286075280.56</v>
      </c>
      <c r="I170" s="11">
        <v>310555280.60000002</v>
      </c>
      <c r="J170" s="11">
        <v>336025280.56</v>
      </c>
      <c r="K170" s="31"/>
      <c r="L170" s="10">
        <f t="shared" si="74"/>
        <v>0</v>
      </c>
    </row>
    <row r="171" spans="1:12" s="8" customFormat="1" ht="16.5" customHeight="1" x14ac:dyDescent="0.25">
      <c r="A171" s="37" t="s">
        <v>104</v>
      </c>
      <c r="B171" s="2" t="s">
        <v>2</v>
      </c>
      <c r="C171" s="1">
        <f t="shared" si="78"/>
        <v>1498110822.2799997</v>
      </c>
      <c r="D171" s="1">
        <f>D169+D165+D161+D157</f>
        <v>98463500</v>
      </c>
      <c r="E171" s="1">
        <f t="shared" ref="E171:F171" si="81">E169+E165+E161+E157</f>
        <v>100756900</v>
      </c>
      <c r="F171" s="1">
        <f t="shared" si="81"/>
        <v>103699300</v>
      </c>
      <c r="G171" s="1">
        <f t="shared" ref="G171:J171" si="82">G172+G173+G174</f>
        <v>262535280.56</v>
      </c>
      <c r="H171" s="1">
        <f t="shared" si="82"/>
        <v>286075280.56</v>
      </c>
      <c r="I171" s="1">
        <f t="shared" si="82"/>
        <v>310555280.60000002</v>
      </c>
      <c r="J171" s="1">
        <f t="shared" si="82"/>
        <v>336025280.56</v>
      </c>
      <c r="K171" s="29" t="s">
        <v>98</v>
      </c>
      <c r="L171" s="10">
        <f t="shared" si="74"/>
        <v>0</v>
      </c>
    </row>
    <row r="172" spans="1:12" s="8" customFormat="1" ht="48.75" customHeight="1" x14ac:dyDescent="0.25">
      <c r="A172" s="39"/>
      <c r="B172" s="2" t="s">
        <v>33</v>
      </c>
      <c r="C172" s="1">
        <f t="shared" si="78"/>
        <v>252277900</v>
      </c>
      <c r="D172" s="1">
        <f>D166+D162+D158</f>
        <v>78562700</v>
      </c>
      <c r="E172" s="1">
        <f t="shared" ref="E172:J172" si="83">E166+E162+E158</f>
        <v>85564500</v>
      </c>
      <c r="F172" s="1">
        <f t="shared" si="83"/>
        <v>88150700</v>
      </c>
      <c r="G172" s="1">
        <f t="shared" si="83"/>
        <v>0</v>
      </c>
      <c r="H172" s="1">
        <f t="shared" si="83"/>
        <v>0</v>
      </c>
      <c r="I172" s="1">
        <f t="shared" si="83"/>
        <v>0</v>
      </c>
      <c r="J172" s="1">
        <f t="shared" si="83"/>
        <v>0</v>
      </c>
      <c r="K172" s="30"/>
      <c r="L172" s="10">
        <f t="shared" si="74"/>
        <v>0</v>
      </c>
    </row>
    <row r="173" spans="1:12" s="8" customFormat="1" ht="49.5" customHeight="1" x14ac:dyDescent="0.25">
      <c r="A173" s="39"/>
      <c r="B173" s="2" t="s">
        <v>12</v>
      </c>
      <c r="C173" s="1">
        <f>SUM(D173:J173)</f>
        <v>37577800</v>
      </c>
      <c r="D173" s="1">
        <f>D167+D163+D159</f>
        <v>8380100</v>
      </c>
      <c r="E173" s="1">
        <f t="shared" ref="E173:J173" si="84">E167+E163+E159</f>
        <v>14455300</v>
      </c>
      <c r="F173" s="1">
        <f t="shared" si="84"/>
        <v>14742400</v>
      </c>
      <c r="G173" s="1">
        <f t="shared" si="84"/>
        <v>0</v>
      </c>
      <c r="H173" s="1">
        <f t="shared" si="84"/>
        <v>0</v>
      </c>
      <c r="I173" s="1">
        <f t="shared" si="84"/>
        <v>0</v>
      </c>
      <c r="J173" s="1">
        <f t="shared" si="84"/>
        <v>0</v>
      </c>
      <c r="K173" s="30"/>
      <c r="L173" s="10">
        <f t="shared" si="74"/>
        <v>0</v>
      </c>
    </row>
    <row r="174" spans="1:12" s="8" customFormat="1" ht="33.75" customHeight="1" x14ac:dyDescent="0.25">
      <c r="A174" s="38"/>
      <c r="B174" s="2" t="s">
        <v>3</v>
      </c>
      <c r="C174" s="1">
        <f>SUM(D174:J174)</f>
        <v>1208255122.28</v>
      </c>
      <c r="D174" s="1">
        <f>D170+D168+D164+D160</f>
        <v>11520700</v>
      </c>
      <c r="E174" s="1">
        <f t="shared" ref="E174:J174" si="85">E170+E168+E164+E160</f>
        <v>737100</v>
      </c>
      <c r="F174" s="1">
        <f t="shared" si="85"/>
        <v>806200</v>
      </c>
      <c r="G174" s="1">
        <f t="shared" si="85"/>
        <v>262535280.56</v>
      </c>
      <c r="H174" s="1">
        <f t="shared" si="85"/>
        <v>286075280.56</v>
      </c>
      <c r="I174" s="1">
        <f t="shared" si="85"/>
        <v>310555280.60000002</v>
      </c>
      <c r="J174" s="1">
        <f t="shared" si="85"/>
        <v>336025280.56</v>
      </c>
      <c r="K174" s="31"/>
      <c r="L174" s="10">
        <f t="shared" si="74"/>
        <v>0</v>
      </c>
    </row>
    <row r="175" spans="1:12" s="8" customFormat="1" ht="18.75" customHeight="1" x14ac:dyDescent="0.25">
      <c r="A175" s="43" t="s">
        <v>85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5"/>
      <c r="L175" s="10">
        <f t="shared" si="74"/>
        <v>0</v>
      </c>
    </row>
    <row r="176" spans="1:12" s="8" customFormat="1" ht="18.75" customHeight="1" x14ac:dyDescent="0.25">
      <c r="A176" s="43" t="s">
        <v>11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5"/>
      <c r="L176" s="10">
        <f t="shared" si="74"/>
        <v>0</v>
      </c>
    </row>
    <row r="177" spans="1:12" s="8" customFormat="1" ht="17.25" customHeight="1" x14ac:dyDescent="0.25">
      <c r="A177" s="37" t="s">
        <v>96</v>
      </c>
      <c r="B177" s="2" t="s">
        <v>2</v>
      </c>
      <c r="C177" s="1">
        <f t="shared" ref="C177:C182" si="86">SUM(D177:J177)</f>
        <v>10606903.460000001</v>
      </c>
      <c r="D177" s="1">
        <f t="shared" ref="D177:J177" si="87">D179+D180</f>
        <v>10606903.460000001</v>
      </c>
      <c r="E177" s="1">
        <f t="shared" si="87"/>
        <v>0</v>
      </c>
      <c r="F177" s="1">
        <f t="shared" si="87"/>
        <v>0</v>
      </c>
      <c r="G177" s="1">
        <f t="shared" si="87"/>
        <v>0</v>
      </c>
      <c r="H177" s="1">
        <f t="shared" si="87"/>
        <v>0</v>
      </c>
      <c r="I177" s="1">
        <f t="shared" si="87"/>
        <v>0</v>
      </c>
      <c r="J177" s="1">
        <f t="shared" si="87"/>
        <v>0</v>
      </c>
      <c r="K177" s="29" t="s">
        <v>22</v>
      </c>
      <c r="L177" s="10">
        <f t="shared" si="74"/>
        <v>0</v>
      </c>
    </row>
    <row r="178" spans="1:12" s="8" customFormat="1" ht="50.25" customHeight="1" x14ac:dyDescent="0.25">
      <c r="A178" s="39"/>
      <c r="B178" s="2" t="s">
        <v>33</v>
      </c>
      <c r="C178" s="1">
        <f t="shared" si="86"/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30"/>
      <c r="L178" s="10">
        <f t="shared" si="74"/>
        <v>0</v>
      </c>
    </row>
    <row r="179" spans="1:12" s="8" customFormat="1" ht="48.75" customHeight="1" x14ac:dyDescent="0.25">
      <c r="A179" s="39"/>
      <c r="B179" s="2" t="s">
        <v>12</v>
      </c>
      <c r="C179" s="1">
        <f t="shared" si="86"/>
        <v>0</v>
      </c>
      <c r="D179" s="1">
        <f t="shared" ref="D179:J179" si="88">D189</f>
        <v>0</v>
      </c>
      <c r="E179" s="1">
        <f t="shared" si="88"/>
        <v>0</v>
      </c>
      <c r="F179" s="1">
        <f t="shared" si="88"/>
        <v>0</v>
      </c>
      <c r="G179" s="1">
        <f t="shared" si="88"/>
        <v>0</v>
      </c>
      <c r="H179" s="1">
        <f t="shared" si="88"/>
        <v>0</v>
      </c>
      <c r="I179" s="1">
        <f t="shared" si="88"/>
        <v>0</v>
      </c>
      <c r="J179" s="1">
        <f t="shared" si="88"/>
        <v>0</v>
      </c>
      <c r="K179" s="30"/>
      <c r="L179" s="10">
        <f t="shared" si="74"/>
        <v>0</v>
      </c>
    </row>
    <row r="180" spans="1:12" s="8" customFormat="1" ht="31.5" x14ac:dyDescent="0.25">
      <c r="A180" s="38"/>
      <c r="B180" s="2" t="s">
        <v>3</v>
      </c>
      <c r="C180" s="1">
        <f t="shared" si="86"/>
        <v>10606903.460000001</v>
      </c>
      <c r="D180" s="1">
        <f>D186+D181+D182</f>
        <v>10606903.460000001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31"/>
      <c r="L180" s="10">
        <f t="shared" si="74"/>
        <v>0</v>
      </c>
    </row>
    <row r="181" spans="1:12" s="8" customFormat="1" ht="47.25" x14ac:dyDescent="0.25">
      <c r="A181" s="21" t="s">
        <v>103</v>
      </c>
      <c r="B181" s="2" t="s">
        <v>3</v>
      </c>
      <c r="C181" s="1">
        <f t="shared" si="86"/>
        <v>72832</v>
      </c>
      <c r="D181" s="1">
        <v>72832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20" t="s">
        <v>22</v>
      </c>
      <c r="L181" s="10"/>
    </row>
    <row r="182" spans="1:12" s="8" customFormat="1" ht="50.25" customHeight="1" x14ac:dyDescent="0.25">
      <c r="A182" s="21" t="s">
        <v>109</v>
      </c>
      <c r="B182" s="2" t="s">
        <v>3</v>
      </c>
      <c r="C182" s="1">
        <f t="shared" si="86"/>
        <v>3436.46</v>
      </c>
      <c r="D182" s="1">
        <v>3436.46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20" t="s">
        <v>22</v>
      </c>
      <c r="L182" s="10"/>
    </row>
    <row r="183" spans="1:12" s="8" customFormat="1" ht="16.5" customHeight="1" x14ac:dyDescent="0.25">
      <c r="A183" s="46" t="s">
        <v>101</v>
      </c>
      <c r="B183" s="2" t="s">
        <v>2</v>
      </c>
      <c r="C183" s="1">
        <f t="shared" ref="C183:C190" si="89">SUM(D183:J183)</f>
        <v>10530635</v>
      </c>
      <c r="D183" s="1">
        <f t="shared" ref="D183:J183" si="90">D184+D185+D186</f>
        <v>10530635</v>
      </c>
      <c r="E183" s="1">
        <f t="shared" si="90"/>
        <v>0</v>
      </c>
      <c r="F183" s="1">
        <f t="shared" si="90"/>
        <v>0</v>
      </c>
      <c r="G183" s="1">
        <f t="shared" si="90"/>
        <v>0</v>
      </c>
      <c r="H183" s="1">
        <f t="shared" si="90"/>
        <v>0</v>
      </c>
      <c r="I183" s="1">
        <f t="shared" si="90"/>
        <v>0</v>
      </c>
      <c r="J183" s="1">
        <f t="shared" si="90"/>
        <v>0</v>
      </c>
      <c r="K183" s="29" t="s">
        <v>22</v>
      </c>
      <c r="L183" s="10">
        <f>D180+E180+F180+G180+H180+I180+J180-C180</f>
        <v>0</v>
      </c>
    </row>
    <row r="184" spans="1:12" s="8" customFormat="1" ht="50.25" customHeight="1" x14ac:dyDescent="0.25">
      <c r="A184" s="47"/>
      <c r="B184" s="2" t="s">
        <v>32</v>
      </c>
      <c r="C184" s="1">
        <f t="shared" si="89"/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30"/>
      <c r="L184" s="10">
        <f t="shared" si="74"/>
        <v>0</v>
      </c>
    </row>
    <row r="185" spans="1:12" s="8" customFormat="1" ht="51" customHeight="1" x14ac:dyDescent="0.25">
      <c r="A185" s="47"/>
      <c r="B185" s="2" t="s">
        <v>12</v>
      </c>
      <c r="C185" s="1">
        <f t="shared" si="89"/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30"/>
      <c r="L185" s="10">
        <f t="shared" si="74"/>
        <v>0</v>
      </c>
    </row>
    <row r="186" spans="1:12" s="8" customFormat="1" ht="36" customHeight="1" x14ac:dyDescent="0.25">
      <c r="A186" s="47"/>
      <c r="B186" s="2" t="s">
        <v>3</v>
      </c>
      <c r="C186" s="1">
        <f t="shared" si="89"/>
        <v>10530635</v>
      </c>
      <c r="D186" s="1">
        <v>10530635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31"/>
      <c r="L186" s="10">
        <f t="shared" si="74"/>
        <v>0</v>
      </c>
    </row>
    <row r="187" spans="1:12" s="8" customFormat="1" ht="15.75" x14ac:dyDescent="0.25">
      <c r="A187" s="37" t="s">
        <v>105</v>
      </c>
      <c r="B187" s="2" t="s">
        <v>2</v>
      </c>
      <c r="C187" s="1">
        <f t="shared" si="89"/>
        <v>10606903.460000001</v>
      </c>
      <c r="D187" s="1">
        <f t="shared" ref="D187:J187" si="91">D189+D190</f>
        <v>10606903.460000001</v>
      </c>
      <c r="E187" s="1">
        <f t="shared" si="91"/>
        <v>0</v>
      </c>
      <c r="F187" s="1">
        <f t="shared" si="91"/>
        <v>0</v>
      </c>
      <c r="G187" s="1">
        <f t="shared" si="91"/>
        <v>0</v>
      </c>
      <c r="H187" s="1">
        <f t="shared" si="91"/>
        <v>0</v>
      </c>
      <c r="I187" s="1">
        <f t="shared" si="91"/>
        <v>0</v>
      </c>
      <c r="J187" s="1">
        <f t="shared" si="91"/>
        <v>0</v>
      </c>
      <c r="K187" s="29" t="s">
        <v>22</v>
      </c>
      <c r="L187" s="10">
        <f t="shared" si="74"/>
        <v>0</v>
      </c>
    </row>
    <row r="188" spans="1:12" s="8" customFormat="1" ht="35.25" customHeight="1" x14ac:dyDescent="0.25">
      <c r="A188" s="39"/>
      <c r="B188" s="2" t="s">
        <v>32</v>
      </c>
      <c r="C188" s="1">
        <f t="shared" si="89"/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30"/>
      <c r="L188" s="10">
        <f t="shared" si="74"/>
        <v>0</v>
      </c>
    </row>
    <row r="189" spans="1:12" s="8" customFormat="1" ht="47.25" x14ac:dyDescent="0.25">
      <c r="A189" s="39"/>
      <c r="B189" s="2" t="s">
        <v>12</v>
      </c>
      <c r="C189" s="1">
        <f t="shared" si="89"/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30"/>
      <c r="L189" s="10">
        <f t="shared" si="74"/>
        <v>0</v>
      </c>
    </row>
    <row r="190" spans="1:12" s="8" customFormat="1" ht="32.25" customHeight="1" x14ac:dyDescent="0.25">
      <c r="A190" s="38"/>
      <c r="B190" s="2" t="s">
        <v>3</v>
      </c>
      <c r="C190" s="1">
        <f t="shared" si="89"/>
        <v>10606903.460000001</v>
      </c>
      <c r="D190" s="1">
        <f>D180</f>
        <v>10606903.460000001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31"/>
      <c r="L190" s="10">
        <f t="shared" si="74"/>
        <v>0</v>
      </c>
    </row>
    <row r="191" spans="1:12" s="8" customFormat="1" ht="16.5" customHeight="1" x14ac:dyDescent="0.25">
      <c r="A191" s="22" t="s">
        <v>88</v>
      </c>
      <c r="B191" s="2" t="s">
        <v>2</v>
      </c>
      <c r="C191" s="1">
        <f t="shared" ref="C191:C198" si="92">SUM(D191:J191)</f>
        <v>9553241933.3400002</v>
      </c>
      <c r="D191" s="1">
        <f>D195+D199+D203+D205</f>
        <v>1375396855.1099999</v>
      </c>
      <c r="E191" s="1">
        <f t="shared" ref="E191:J191" si="93">E195+E199+E203</f>
        <v>1352558737.6500001</v>
      </c>
      <c r="F191" s="1">
        <f t="shared" si="93"/>
        <v>590996340.58000004</v>
      </c>
      <c r="G191" s="1">
        <f t="shared" si="93"/>
        <v>1522310000</v>
      </c>
      <c r="H191" s="1">
        <f t="shared" si="93"/>
        <v>1545850000</v>
      </c>
      <c r="I191" s="1">
        <f t="shared" si="93"/>
        <v>1570330000</v>
      </c>
      <c r="J191" s="1">
        <f t="shared" si="93"/>
        <v>1595800000</v>
      </c>
      <c r="K191" s="29" t="s">
        <v>98</v>
      </c>
      <c r="L191" s="10">
        <f t="shared" si="74"/>
        <v>0</v>
      </c>
    </row>
    <row r="192" spans="1:12" s="8" customFormat="1" ht="49.5" customHeight="1" x14ac:dyDescent="0.25">
      <c r="A192" s="22"/>
      <c r="B192" s="2" t="s">
        <v>32</v>
      </c>
      <c r="C192" s="1">
        <f t="shared" si="92"/>
        <v>276791400</v>
      </c>
      <c r="D192" s="1">
        <f>D196+D200</f>
        <v>78562700</v>
      </c>
      <c r="E192" s="1">
        <f t="shared" ref="E192:J192" si="94">E196+E200</f>
        <v>97760600</v>
      </c>
      <c r="F192" s="1">
        <f t="shared" si="94"/>
        <v>100468100</v>
      </c>
      <c r="G192" s="1">
        <f t="shared" si="94"/>
        <v>0</v>
      </c>
      <c r="H192" s="1">
        <f t="shared" si="94"/>
        <v>0</v>
      </c>
      <c r="I192" s="1">
        <f t="shared" si="94"/>
        <v>0</v>
      </c>
      <c r="J192" s="1">
        <f t="shared" si="94"/>
        <v>0</v>
      </c>
      <c r="K192" s="30"/>
      <c r="L192" s="10">
        <f t="shared" si="74"/>
        <v>0</v>
      </c>
    </row>
    <row r="193" spans="1:12" s="8" customFormat="1" ht="47.25" x14ac:dyDescent="0.25">
      <c r="A193" s="22"/>
      <c r="B193" s="2" t="s">
        <v>27</v>
      </c>
      <c r="C193" s="1">
        <f>SUM(D193:J193)</f>
        <v>5527135800</v>
      </c>
      <c r="D193" s="1">
        <f>D197+D201</f>
        <v>974681200</v>
      </c>
      <c r="E193" s="1">
        <f t="shared" ref="E193:J193" si="95">E197+E201</f>
        <v>935607400</v>
      </c>
      <c r="F193" s="1">
        <f t="shared" si="95"/>
        <v>217047200</v>
      </c>
      <c r="G193" s="1">
        <f t="shared" si="95"/>
        <v>849950000</v>
      </c>
      <c r="H193" s="1">
        <f t="shared" si="95"/>
        <v>849950000</v>
      </c>
      <c r="I193" s="1">
        <f t="shared" si="95"/>
        <v>849950000</v>
      </c>
      <c r="J193" s="1">
        <f t="shared" si="95"/>
        <v>849950000</v>
      </c>
      <c r="K193" s="30"/>
      <c r="L193" s="10">
        <f t="shared" si="74"/>
        <v>0</v>
      </c>
    </row>
    <row r="194" spans="1:12" s="8" customFormat="1" ht="31.5" x14ac:dyDescent="0.25">
      <c r="A194" s="22"/>
      <c r="B194" s="2" t="s">
        <v>3</v>
      </c>
      <c r="C194" s="1">
        <f t="shared" si="92"/>
        <v>3749314733.3400002</v>
      </c>
      <c r="D194" s="1">
        <f>D198+D202+D204+D206</f>
        <v>322152955.10999995</v>
      </c>
      <c r="E194" s="1">
        <f t="shared" ref="E194:J194" si="96">E198+E202+E204</f>
        <v>319190737.65000004</v>
      </c>
      <c r="F194" s="1">
        <f t="shared" si="96"/>
        <v>273481040.57999998</v>
      </c>
      <c r="G194" s="1">
        <f t="shared" si="96"/>
        <v>672360000</v>
      </c>
      <c r="H194" s="1">
        <f t="shared" si="96"/>
        <v>695900000</v>
      </c>
      <c r="I194" s="1">
        <f t="shared" si="96"/>
        <v>720380000</v>
      </c>
      <c r="J194" s="1">
        <f t="shared" si="96"/>
        <v>745850000</v>
      </c>
      <c r="K194" s="31"/>
      <c r="L194" s="10">
        <f t="shared" si="74"/>
        <v>0</v>
      </c>
    </row>
    <row r="195" spans="1:12" s="8" customFormat="1" ht="17.25" customHeight="1" x14ac:dyDescent="0.25">
      <c r="A195" s="22" t="s">
        <v>20</v>
      </c>
      <c r="B195" s="2" t="s">
        <v>2</v>
      </c>
      <c r="C195" s="1">
        <f>SUM(D195:J195)</f>
        <v>7250770505.3999996</v>
      </c>
      <c r="D195" s="1">
        <f>D81+D79+D77+D66+D43+D171+D187</f>
        <v>344830758.76999998</v>
      </c>
      <c r="E195" s="1">
        <f t="shared" ref="E195:G195" si="97">E81+E79+E77+E66+E43+E171+E187</f>
        <v>333230073.66999996</v>
      </c>
      <c r="F195" s="1">
        <f t="shared" si="97"/>
        <v>338419672.96000004</v>
      </c>
      <c r="G195" s="1">
        <f t="shared" si="97"/>
        <v>1522310000</v>
      </c>
      <c r="H195" s="1">
        <f t="shared" ref="H195:J195" si="98">H81+H79+H77+H66+H43+H171</f>
        <v>1545850000</v>
      </c>
      <c r="I195" s="1">
        <f t="shared" si="98"/>
        <v>1570330000</v>
      </c>
      <c r="J195" s="1">
        <f t="shared" si="98"/>
        <v>1595800000</v>
      </c>
      <c r="K195" s="42" t="s">
        <v>98</v>
      </c>
      <c r="L195" s="10">
        <f t="shared" si="74"/>
        <v>0</v>
      </c>
    </row>
    <row r="196" spans="1:12" s="8" customFormat="1" ht="47.25" x14ac:dyDescent="0.25">
      <c r="A196" s="22"/>
      <c r="B196" s="2" t="s">
        <v>32</v>
      </c>
      <c r="C196" s="1">
        <f>SUM(D196:J196)</f>
        <v>276791400</v>
      </c>
      <c r="D196" s="1">
        <f>D172+D71</f>
        <v>78562700</v>
      </c>
      <c r="E196" s="1">
        <f t="shared" ref="E196:J196" si="99">E172+E71</f>
        <v>97760600</v>
      </c>
      <c r="F196" s="1">
        <f t="shared" si="99"/>
        <v>100468100</v>
      </c>
      <c r="G196" s="1">
        <f t="shared" si="99"/>
        <v>0</v>
      </c>
      <c r="H196" s="1">
        <f t="shared" si="99"/>
        <v>0</v>
      </c>
      <c r="I196" s="1">
        <f t="shared" si="99"/>
        <v>0</v>
      </c>
      <c r="J196" s="1">
        <f t="shared" si="99"/>
        <v>0</v>
      </c>
      <c r="K196" s="42"/>
      <c r="L196" s="10">
        <f t="shared" si="74"/>
        <v>0</v>
      </c>
    </row>
    <row r="197" spans="1:12" s="8" customFormat="1" ht="47.25" x14ac:dyDescent="0.25">
      <c r="A197" s="22"/>
      <c r="B197" s="2" t="s">
        <v>12</v>
      </c>
      <c r="C197" s="1">
        <f t="shared" si="92"/>
        <v>3952778700</v>
      </c>
      <c r="D197" s="1">
        <f>D189+D173+D75+D68+D44</f>
        <v>161464500</v>
      </c>
      <c r="E197" s="1">
        <f t="shared" ref="E197:J197" si="100">E189+E173+E75+E68+E44</f>
        <v>191193000</v>
      </c>
      <c r="F197" s="1">
        <f t="shared" si="100"/>
        <v>200321200</v>
      </c>
      <c r="G197" s="1">
        <f t="shared" si="100"/>
        <v>849950000</v>
      </c>
      <c r="H197" s="1">
        <f t="shared" si="100"/>
        <v>849950000</v>
      </c>
      <c r="I197" s="1">
        <f t="shared" si="100"/>
        <v>849950000</v>
      </c>
      <c r="J197" s="1">
        <f t="shared" si="100"/>
        <v>849950000</v>
      </c>
      <c r="K197" s="42"/>
      <c r="L197" s="10">
        <f t="shared" si="74"/>
        <v>0</v>
      </c>
    </row>
    <row r="198" spans="1:12" s="8" customFormat="1" ht="31.5" x14ac:dyDescent="0.25">
      <c r="A198" s="22"/>
      <c r="B198" s="2" t="s">
        <v>3</v>
      </c>
      <c r="C198" s="1">
        <f t="shared" si="92"/>
        <v>3021200405.4000001</v>
      </c>
      <c r="D198" s="1">
        <f>D190+D174+D76-D85+D69+D45</f>
        <v>104803558.76999998</v>
      </c>
      <c r="E198" s="1">
        <f t="shared" ref="E198:J198" si="101">E190+E174+E76-E85+E69+E45</f>
        <v>44276473.670000002</v>
      </c>
      <c r="F198" s="1">
        <f t="shared" si="101"/>
        <v>37630372.960000001</v>
      </c>
      <c r="G198" s="1">
        <f t="shared" si="101"/>
        <v>672360000</v>
      </c>
      <c r="H198" s="1">
        <f t="shared" si="101"/>
        <v>695900000</v>
      </c>
      <c r="I198" s="1">
        <f t="shared" si="101"/>
        <v>720380000</v>
      </c>
      <c r="J198" s="1">
        <f t="shared" si="101"/>
        <v>745850000</v>
      </c>
      <c r="K198" s="42"/>
      <c r="L198" s="10">
        <f t="shared" si="74"/>
        <v>0</v>
      </c>
    </row>
    <row r="199" spans="1:12" s="8" customFormat="1" ht="19.5" customHeight="1" x14ac:dyDescent="0.25">
      <c r="A199" s="22" t="s">
        <v>21</v>
      </c>
      <c r="B199" s="2" t="s">
        <v>2</v>
      </c>
      <c r="C199" s="1">
        <f>SUM(D199:J199)</f>
        <v>2289848193.4699998</v>
      </c>
      <c r="D199" s="1">
        <f>D200+D201+D202</f>
        <v>1017942861.87</v>
      </c>
      <c r="E199" s="1">
        <f>E200+E201+E202</f>
        <v>1019328663.98</v>
      </c>
      <c r="F199" s="1">
        <f t="shared" ref="F199:J199" si="102">F200+F201+F202</f>
        <v>252576667.62</v>
      </c>
      <c r="G199" s="1">
        <f t="shared" si="102"/>
        <v>0</v>
      </c>
      <c r="H199" s="1">
        <f t="shared" si="102"/>
        <v>0</v>
      </c>
      <c r="I199" s="1">
        <f t="shared" si="102"/>
        <v>0</v>
      </c>
      <c r="J199" s="1">
        <f t="shared" si="102"/>
        <v>0</v>
      </c>
      <c r="K199" s="42" t="s">
        <v>98</v>
      </c>
      <c r="L199" s="10">
        <f t="shared" si="74"/>
        <v>0</v>
      </c>
    </row>
    <row r="200" spans="1:12" s="8" customFormat="1" ht="47.25" x14ac:dyDescent="0.25">
      <c r="A200" s="22"/>
      <c r="B200" s="2" t="s">
        <v>32</v>
      </c>
      <c r="C200" s="1">
        <f t="shared" ref="C200:C204" si="103">SUM(D200:J200)</f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42"/>
      <c r="L200" s="10">
        <f t="shared" si="74"/>
        <v>0</v>
      </c>
    </row>
    <row r="201" spans="1:12" s="8" customFormat="1" ht="47.25" x14ac:dyDescent="0.25">
      <c r="A201" s="22"/>
      <c r="B201" s="2" t="s">
        <v>12</v>
      </c>
      <c r="C201" s="1">
        <f t="shared" si="103"/>
        <v>1574357100</v>
      </c>
      <c r="D201" s="1">
        <f>D87+D19</f>
        <v>813216700</v>
      </c>
      <c r="E201" s="1">
        <f t="shared" ref="E201:G201" si="104">E87+E19</f>
        <v>744414400</v>
      </c>
      <c r="F201" s="1">
        <f t="shared" si="104"/>
        <v>16726000</v>
      </c>
      <c r="G201" s="1">
        <f t="shared" si="104"/>
        <v>0</v>
      </c>
      <c r="H201" s="1">
        <f t="shared" ref="H201:J201" si="105">H87+H19</f>
        <v>0</v>
      </c>
      <c r="I201" s="1">
        <f t="shared" si="105"/>
        <v>0</v>
      </c>
      <c r="J201" s="1">
        <f t="shared" si="105"/>
        <v>0</v>
      </c>
      <c r="K201" s="42"/>
      <c r="L201" s="10">
        <f t="shared" si="74"/>
        <v>0</v>
      </c>
    </row>
    <row r="202" spans="1:12" s="8" customFormat="1" ht="33" customHeight="1" x14ac:dyDescent="0.25">
      <c r="A202" s="22"/>
      <c r="B202" s="2" t="s">
        <v>3</v>
      </c>
      <c r="C202" s="1">
        <f t="shared" si="103"/>
        <v>715491093.47000003</v>
      </c>
      <c r="D202" s="1">
        <f>D137+D121+D88+D40+D145+D149-7277411.09</f>
        <v>204726161.87</v>
      </c>
      <c r="E202" s="1">
        <f t="shared" ref="E202:G202" si="106">E137+E121+E88+E40+E145+E149</f>
        <v>274914263.98000002</v>
      </c>
      <c r="F202" s="1">
        <f t="shared" si="106"/>
        <v>235850667.62</v>
      </c>
      <c r="G202" s="1">
        <f t="shared" si="106"/>
        <v>0</v>
      </c>
      <c r="H202" s="1">
        <f t="shared" ref="H202:J202" si="107">H137+H121+H88+H40</f>
        <v>0</v>
      </c>
      <c r="I202" s="1">
        <f t="shared" si="107"/>
        <v>0</v>
      </c>
      <c r="J202" s="1">
        <f t="shared" si="107"/>
        <v>0</v>
      </c>
      <c r="K202" s="42"/>
      <c r="L202" s="10">
        <f t="shared" si="74"/>
        <v>0</v>
      </c>
    </row>
    <row r="203" spans="1:12" s="8" customFormat="1" ht="21.75" customHeight="1" x14ac:dyDescent="0.25">
      <c r="A203" s="22" t="s">
        <v>29</v>
      </c>
      <c r="B203" s="2" t="s">
        <v>2</v>
      </c>
      <c r="C203" s="1">
        <f t="shared" si="103"/>
        <v>5345823.38</v>
      </c>
      <c r="D203" s="1">
        <f t="shared" ref="D203:J204" si="108">D84</f>
        <v>5345823.38</v>
      </c>
      <c r="E203" s="1">
        <f t="shared" si="108"/>
        <v>0</v>
      </c>
      <c r="F203" s="1">
        <f t="shared" si="108"/>
        <v>0</v>
      </c>
      <c r="G203" s="1">
        <f t="shared" si="108"/>
        <v>0</v>
      </c>
      <c r="H203" s="1">
        <f t="shared" si="108"/>
        <v>0</v>
      </c>
      <c r="I203" s="1">
        <f t="shared" si="108"/>
        <v>0</v>
      </c>
      <c r="J203" s="1">
        <f t="shared" si="108"/>
        <v>0</v>
      </c>
      <c r="K203" s="42" t="s">
        <v>98</v>
      </c>
      <c r="L203" s="10">
        <f t="shared" si="74"/>
        <v>0</v>
      </c>
    </row>
    <row r="204" spans="1:12" s="8" customFormat="1" ht="34.5" customHeight="1" x14ac:dyDescent="0.25">
      <c r="A204" s="22"/>
      <c r="B204" s="2" t="s">
        <v>3</v>
      </c>
      <c r="C204" s="1">
        <f t="shared" si="103"/>
        <v>5345823.38</v>
      </c>
      <c r="D204" s="1">
        <f t="shared" si="108"/>
        <v>5345823.38</v>
      </c>
      <c r="E204" s="1">
        <f t="shared" si="108"/>
        <v>0</v>
      </c>
      <c r="F204" s="1">
        <f t="shared" si="108"/>
        <v>0</v>
      </c>
      <c r="G204" s="1">
        <f t="shared" si="108"/>
        <v>0</v>
      </c>
      <c r="H204" s="1">
        <f t="shared" si="108"/>
        <v>0</v>
      </c>
      <c r="I204" s="1">
        <f t="shared" si="108"/>
        <v>0</v>
      </c>
      <c r="J204" s="1">
        <f t="shared" si="108"/>
        <v>0</v>
      </c>
      <c r="K204" s="42"/>
      <c r="L204" s="10">
        <f t="shared" si="74"/>
        <v>0</v>
      </c>
    </row>
    <row r="205" spans="1:12" s="16" customFormat="1" ht="15.75" x14ac:dyDescent="0.25">
      <c r="A205" s="22" t="s">
        <v>108</v>
      </c>
      <c r="B205" s="2" t="s">
        <v>2</v>
      </c>
      <c r="C205" s="15">
        <f>C118</f>
        <v>7277411.0899999999</v>
      </c>
      <c r="D205" s="15">
        <f>D118</f>
        <v>7277411.0899999999</v>
      </c>
      <c r="E205" s="15">
        <f t="shared" ref="E205:J205" si="109">E118</f>
        <v>0</v>
      </c>
      <c r="F205" s="15">
        <f t="shared" si="109"/>
        <v>0</v>
      </c>
      <c r="G205" s="15">
        <f t="shared" si="109"/>
        <v>0</v>
      </c>
      <c r="H205" s="15">
        <f t="shared" si="109"/>
        <v>0</v>
      </c>
      <c r="I205" s="15">
        <f t="shared" si="109"/>
        <v>0</v>
      </c>
      <c r="J205" s="15">
        <f t="shared" si="109"/>
        <v>0</v>
      </c>
      <c r="K205" s="23" t="s">
        <v>98</v>
      </c>
    </row>
    <row r="206" spans="1:12" s="16" customFormat="1" ht="31.5" x14ac:dyDescent="0.25">
      <c r="A206" s="22"/>
      <c r="B206" s="2" t="s">
        <v>3</v>
      </c>
      <c r="C206" s="15">
        <f>C119</f>
        <v>7277411.0899999999</v>
      </c>
      <c r="D206" s="15">
        <f>D119</f>
        <v>7277411.0899999999</v>
      </c>
      <c r="E206" s="15">
        <f t="shared" ref="E206:J206" si="110">E119</f>
        <v>0</v>
      </c>
      <c r="F206" s="15">
        <f t="shared" si="110"/>
        <v>0</v>
      </c>
      <c r="G206" s="15">
        <f t="shared" si="110"/>
        <v>0</v>
      </c>
      <c r="H206" s="15">
        <f t="shared" si="110"/>
        <v>0</v>
      </c>
      <c r="I206" s="15">
        <f t="shared" si="110"/>
        <v>0</v>
      </c>
      <c r="J206" s="15">
        <f t="shared" si="110"/>
        <v>0</v>
      </c>
      <c r="K206" s="24"/>
    </row>
    <row r="207" spans="1:12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</sheetData>
  <autoFilter ref="A13:K204"/>
  <mergeCells count="151">
    <mergeCell ref="A107:A109"/>
    <mergeCell ref="A110:A112"/>
    <mergeCell ref="A113:A115"/>
    <mergeCell ref="A134:A135"/>
    <mergeCell ref="K126:K127"/>
    <mergeCell ref="K113:K115"/>
    <mergeCell ref="A138:A139"/>
    <mergeCell ref="A101:A103"/>
    <mergeCell ref="A140:A141"/>
    <mergeCell ref="K122:K123"/>
    <mergeCell ref="K110:K112"/>
    <mergeCell ref="A104:A106"/>
    <mergeCell ref="K104:K106"/>
    <mergeCell ref="K107:K109"/>
    <mergeCell ref="K120:K121"/>
    <mergeCell ref="A120:A121"/>
    <mergeCell ref="A116:A117"/>
    <mergeCell ref="K116:K117"/>
    <mergeCell ref="A118:A119"/>
    <mergeCell ref="K118:K119"/>
    <mergeCell ref="K150:K153"/>
    <mergeCell ref="A122:A123"/>
    <mergeCell ref="K157:K160"/>
    <mergeCell ref="A165:A168"/>
    <mergeCell ref="A154:K154"/>
    <mergeCell ref="A155:K155"/>
    <mergeCell ref="A156:K156"/>
    <mergeCell ref="A169:A170"/>
    <mergeCell ref="K165:K168"/>
    <mergeCell ref="A142:A143"/>
    <mergeCell ref="A124:A125"/>
    <mergeCell ref="K124:K125"/>
    <mergeCell ref="A126:A127"/>
    <mergeCell ref="A146:A147"/>
    <mergeCell ref="A148:A149"/>
    <mergeCell ref="K148:K149"/>
    <mergeCell ref="K203:K204"/>
    <mergeCell ref="K199:K202"/>
    <mergeCell ref="K195:K198"/>
    <mergeCell ref="K191:K194"/>
    <mergeCell ref="K187:K190"/>
    <mergeCell ref="A203:A204"/>
    <mergeCell ref="A191:A194"/>
    <mergeCell ref="A195:A198"/>
    <mergeCell ref="A199:A202"/>
    <mergeCell ref="A187:A190"/>
    <mergeCell ref="A177:A180"/>
    <mergeCell ref="K128:K129"/>
    <mergeCell ref="A130:A131"/>
    <mergeCell ref="K130:K131"/>
    <mergeCell ref="K177:K180"/>
    <mergeCell ref="A175:K175"/>
    <mergeCell ref="K171:K174"/>
    <mergeCell ref="K183:K186"/>
    <mergeCell ref="K134:K135"/>
    <mergeCell ref="A128:A129"/>
    <mergeCell ref="K132:K133"/>
    <mergeCell ref="A144:A145"/>
    <mergeCell ref="A132:A133"/>
    <mergeCell ref="A136:A137"/>
    <mergeCell ref="K161:K164"/>
    <mergeCell ref="A157:A160"/>
    <mergeCell ref="A183:A186"/>
    <mergeCell ref="A171:A174"/>
    <mergeCell ref="K136:K137"/>
    <mergeCell ref="K138:K139"/>
    <mergeCell ref="A150:A153"/>
    <mergeCell ref="K169:K170"/>
    <mergeCell ref="A161:A164"/>
    <mergeCell ref="A176:K176"/>
    <mergeCell ref="A99:A100"/>
    <mergeCell ref="A53:A55"/>
    <mergeCell ref="A56:A58"/>
    <mergeCell ref="A48:A49"/>
    <mergeCell ref="A46:A47"/>
    <mergeCell ref="A41:K41"/>
    <mergeCell ref="A38:A40"/>
    <mergeCell ref="K53:K55"/>
    <mergeCell ref="K48:K49"/>
    <mergeCell ref="K50:K52"/>
    <mergeCell ref="A50:A52"/>
    <mergeCell ref="A42:K42"/>
    <mergeCell ref="K95:K96"/>
    <mergeCell ref="K97:K98"/>
    <mergeCell ref="K99:K100"/>
    <mergeCell ref="K93:K94"/>
    <mergeCell ref="A86:A88"/>
    <mergeCell ref="K46:K47"/>
    <mergeCell ref="K86:K88"/>
    <mergeCell ref="K56:K58"/>
    <mergeCell ref="K84:K85"/>
    <mergeCell ref="A95:A96"/>
    <mergeCell ref="A89:A90"/>
    <mergeCell ref="A91:A92"/>
    <mergeCell ref="A79:A80"/>
    <mergeCell ref="A93:A94"/>
    <mergeCell ref="K32:K34"/>
    <mergeCell ref="A43:A45"/>
    <mergeCell ref="K29:K31"/>
    <mergeCell ref="K35:K37"/>
    <mergeCell ref="K77:K78"/>
    <mergeCell ref="K79:K80"/>
    <mergeCell ref="K81:K83"/>
    <mergeCell ref="I1:K1"/>
    <mergeCell ref="A32:A34"/>
    <mergeCell ref="A35:A37"/>
    <mergeCell ref="K27:K28"/>
    <mergeCell ref="K101:K103"/>
    <mergeCell ref="K11:K13"/>
    <mergeCell ref="K18:K20"/>
    <mergeCell ref="A15:K15"/>
    <mergeCell ref="A16:K16"/>
    <mergeCell ref="A24:A26"/>
    <mergeCell ref="K24:K26"/>
    <mergeCell ref="A17:K17"/>
    <mergeCell ref="A11:A13"/>
    <mergeCell ref="K21:K23"/>
    <mergeCell ref="B11:B13"/>
    <mergeCell ref="C11:C13"/>
    <mergeCell ref="A18:A20"/>
    <mergeCell ref="A21:A23"/>
    <mergeCell ref="A27:A28"/>
    <mergeCell ref="K70:K73"/>
    <mergeCell ref="K89:K90"/>
    <mergeCell ref="K74:K76"/>
    <mergeCell ref="A64:A65"/>
    <mergeCell ref="K38:K40"/>
    <mergeCell ref="A205:A206"/>
    <mergeCell ref="K205:K206"/>
    <mergeCell ref="J7:K7"/>
    <mergeCell ref="I4:K4"/>
    <mergeCell ref="I3:K3"/>
    <mergeCell ref="I2:K2"/>
    <mergeCell ref="K43:K45"/>
    <mergeCell ref="D11:J12"/>
    <mergeCell ref="K66:K69"/>
    <mergeCell ref="A8:K8"/>
    <mergeCell ref="A9:K9"/>
    <mergeCell ref="A97:A98"/>
    <mergeCell ref="A70:A73"/>
    <mergeCell ref="A29:A31"/>
    <mergeCell ref="K91:K92"/>
    <mergeCell ref="K62:K63"/>
    <mergeCell ref="A62:A63"/>
    <mergeCell ref="K64:K65"/>
    <mergeCell ref="A59:A61"/>
    <mergeCell ref="A66:A69"/>
    <mergeCell ref="A81:A83"/>
    <mergeCell ref="A84:A85"/>
    <mergeCell ref="A74:A76"/>
    <mergeCell ref="A77:A78"/>
  </mergeCells>
  <pageMargins left="0.78740157480314965" right="0.59055118110236227" top="1.1811023622047245" bottom="0.39370078740157483" header="0.31496062992125984" footer="0.31496062992125984"/>
  <pageSetup paperSize="9" scale="43" firstPageNumber="10" fitToHeight="0" orientation="landscape" useFirstPageNumber="1" r:id="rId1"/>
  <headerFooter>
    <oddHeader>&amp;C&amp;"Times New Roman,обычный"&amp;16&amp;P</oddHeader>
  </headerFooter>
  <rowBreaks count="5" manualBreakCount="5">
    <brk id="40" max="10" man="1"/>
    <brk id="69" max="10" man="1"/>
    <brk id="103" max="10" man="1"/>
    <brk id="139" max="10" man="1"/>
    <brk id="174" max="10" man="1"/>
  </rowBreaks>
  <ignoredErrors>
    <ignoredError sqref="E137:J137 D145 C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</vt:lpstr>
      <vt:lpstr>финанс!Заголовки_для_печати</vt:lpstr>
      <vt:lpstr>финанс!Область_печати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2024-06-05T07:36:10Z</dcterms:modified>
</cp:coreProperties>
</file>