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66.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5.xml" ContentType="application/vnd.openxmlformats-officedocument.spreadsheetml.revisionLog+xml"/>
  <Override PartName="/xl/revisions/revisionLog61.xml" ContentType="application/vnd.openxmlformats-officedocument.spreadsheetml.revisionLog+xml"/>
  <Override PartName="/xl/revisions/revisionLog19.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7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0860" tabRatio="518"/>
  </bookViews>
  <sheets>
    <sheet name="на 01.10.2017" sheetId="1" r:id="rId1"/>
  </sheets>
  <definedNames>
    <definedName name="_xlnm._FilterDatabase" localSheetId="0" hidden="1">'на 01.10.2017'!$A$7:$L$386</definedName>
    <definedName name="Z_0005951B_56A8_4F75_9731_3C8A24CD1AB5_.wvu.FilterData" localSheetId="0" hidden="1">'на 01.10.2017'!$A$7:$L$386</definedName>
    <definedName name="Z_0217F586_7BE2_4803_B88F_1646729DF76E_.wvu.FilterData" localSheetId="0" hidden="1">'на 01.10.2017'!$A$7:$L$386</definedName>
    <definedName name="Z_02D2F435_66DA_468E_987B_F2AECDDD4E3B_.wvu.FilterData" localSheetId="0" hidden="1">'на 01.10.2017'!$A$7:$L$386</definedName>
    <definedName name="Z_040F7A53_882C_426B_A971_3BA4E7F819F6_.wvu.FilterData" localSheetId="0" hidden="1">'на 01.10.2017'!$A$7:$H$128</definedName>
    <definedName name="Z_056CFCF2_1D67_47C0_BE8C_D1F7ABB1120B_.wvu.FilterData" localSheetId="0" hidden="1">'на 01.10.2017'!$A$7:$L$386</definedName>
    <definedName name="Z_05716ABD_418C_4DA4_AC8A_C2D9BFCD057A_.wvu.FilterData" localSheetId="0" hidden="1">'на 01.10.2017'!$A$7:$L$386</definedName>
    <definedName name="Z_05C1E2BB_B583_44DD_A8AC_FBF87A053735_.wvu.FilterData" localSheetId="0" hidden="1">'на 01.10.2017'!$A$7:$H$128</definedName>
    <definedName name="Z_05C9DD0B_EBEE_40E7_A642_8B2CDCC810BA_.wvu.FilterData" localSheetId="0" hidden="1">'на 01.10.2017'!$A$7:$H$128</definedName>
    <definedName name="Z_0623BA59_06E0_47C4_A9E0_EFF8949456C2_.wvu.FilterData" localSheetId="0" hidden="1">'на 01.10.2017'!$A$7:$H$128</definedName>
    <definedName name="Z_0644E522_2545_474C_824A_2ED6C2798897_.wvu.FilterData" localSheetId="0" hidden="1">'на 01.10.2017'!$A$7:$L$386</definedName>
    <definedName name="Z_06ECB70F_782C_4925_AAED_43BDE49D6216_.wvu.FilterData" localSheetId="0" hidden="1">'на 01.10.2017'!$A$7:$L$386</definedName>
    <definedName name="Z_071188D9_4773_41E2_8227_482316F94E22_.wvu.FilterData" localSheetId="0" hidden="1">'на 01.10.2017'!$A$7:$L$386</definedName>
    <definedName name="Z_076157D9_97A7_4D47_8780_D3B408E54324_.wvu.FilterData" localSheetId="0" hidden="1">'на 01.10.2017'!$A$7:$L$386</definedName>
    <definedName name="Z_079216EF_F396_45DE_93AA_DF26C49F532F_.wvu.FilterData" localSheetId="0" hidden="1">'на 01.10.2017'!$A$7:$H$128</definedName>
    <definedName name="Z_0796BB39_B763_4CFE_9C89_197614BDD8D2_.wvu.FilterData" localSheetId="0" hidden="1">'на 01.10.2017'!$A$7:$L$386</definedName>
    <definedName name="Z_081D092E_BCFD_434D_99DD_F262EBF81A7D_.wvu.FilterData" localSheetId="0" hidden="1">'на 01.10.2017'!$A$7:$H$128</definedName>
    <definedName name="Z_081D1E71_FAB1_490F_8347_4363E467A6B8_.wvu.FilterData" localSheetId="0" hidden="1">'на 01.10.2017'!$A$7:$L$386</definedName>
    <definedName name="Z_09665491_2447_4ACE_847B_4452B60F2DF2_.wvu.FilterData" localSheetId="0" hidden="1">'на 01.10.2017'!$A$7:$L$386</definedName>
    <definedName name="Z_09EDEF91_2CA5_4F56_B67B_9D290C461670_.wvu.FilterData" localSheetId="0" hidden="1">'на 01.10.2017'!$A$7:$H$128</definedName>
    <definedName name="Z_09F9F792_37D5_476B_BEEE_67E9106F48F0_.wvu.FilterData" localSheetId="0" hidden="1">'на 01.10.2017'!$A$7:$L$386</definedName>
    <definedName name="Z_0A10B2C2_8811_4514_A02D_EDC7436B6D07_.wvu.FilterData" localSheetId="0" hidden="1">'на 01.10.2017'!$A$7:$L$386</definedName>
    <definedName name="Z_0AC3FA68_E0C8_4657_AD81_AF6345EA501C_.wvu.FilterData" localSheetId="0" hidden="1">'на 01.10.2017'!$A$7:$H$128</definedName>
    <definedName name="Z_0B579593_C56D_4394_91C1_F024BBE56EB1_.wvu.FilterData" localSheetId="0" hidden="1">'на 01.10.2017'!$A$7:$H$128</definedName>
    <definedName name="Z_0BC55D76_817D_4871_ADFD_780685E85798_.wvu.FilterData" localSheetId="0" hidden="1">'на 01.10.2017'!$A$7:$L$386</definedName>
    <definedName name="Z_0C6B39CB_8BE2_4437_B7EF_2B863FB64A7A_.wvu.FilterData" localSheetId="0" hidden="1">'на 01.10.2017'!$A$7:$H$128</definedName>
    <definedName name="Z_0C80C604_218C_428E_8C68_64D1AFDB22E0_.wvu.FilterData" localSheetId="0" hidden="1">'на 01.10.2017'!$A$7:$L$386</definedName>
    <definedName name="Z_0C81132D_0EFB_424B_A2C0_D694846C9416_.wvu.FilterData" localSheetId="0" hidden="1">'на 01.10.2017'!$A$7:$L$386</definedName>
    <definedName name="Z_0C8C20D3_1DCE_4FE1_95B1_F35D8D398254_.wvu.FilterData" localSheetId="0" hidden="1">'на 01.10.2017'!$A$7:$H$128</definedName>
    <definedName name="Z_0CC9441C_88E9_46D0_951D_A49C84EDA8CE_.wvu.FilterData" localSheetId="0" hidden="1">'на 01.10.2017'!$A$7:$L$386</definedName>
    <definedName name="Z_0CCCFAED_79CE_4449_BC23_D60C794B65C2_.wvu.FilterData" localSheetId="0" hidden="1">'на 01.10.2017'!$A$7:$L$386</definedName>
    <definedName name="Z_0CCCFAED_79CE_4449_BC23_D60C794B65C2_.wvu.PrintArea" localSheetId="0" hidden="1">'на 01.10.2017'!$A$1:$L$184</definedName>
    <definedName name="Z_0CCCFAED_79CE_4449_BC23_D60C794B65C2_.wvu.PrintTitles" localSheetId="0" hidden="1">'на 01.10.2017'!$5:$8</definedName>
    <definedName name="Z_0CF3E93E_60F6_45C8_AD33_C2CE08831546_.wvu.FilterData" localSheetId="0" hidden="1">'на 01.10.2017'!$A$7:$H$128</definedName>
    <definedName name="Z_0D69C398_7947_4D78_B1FE_A2A25AB79E10_.wvu.FilterData" localSheetId="0" hidden="1">'на 01.10.2017'!$A$7:$L$386</definedName>
    <definedName name="Z_0D7F5190_D20E_42FD_AD77_53CB309C7272_.wvu.FilterData" localSheetId="0" hidden="1">'на 01.10.2017'!$A$7:$H$128</definedName>
    <definedName name="Z_0E67843B_6B59_48DA_8F29_8BAD133298E1_.wvu.FilterData" localSheetId="0" hidden="1">'на 01.10.2017'!$A$7:$L$386</definedName>
    <definedName name="Z_0E6786D8_AC3A_48D5_9AD7_4E7485DB6D9C_.wvu.FilterData" localSheetId="0" hidden="1">'на 01.10.2017'!$A$7:$H$128</definedName>
    <definedName name="Z_105D23B5_3830_4B2C_A4D4_FBFBD3BEFB9C_.wvu.FilterData" localSheetId="0" hidden="1">'на 01.10.2017'!$A$7:$H$128</definedName>
    <definedName name="Z_113A0779_204C_451B_8401_73E507046130_.wvu.FilterData" localSheetId="0" hidden="1">'на 01.10.2017'!$A$7:$L$386</definedName>
    <definedName name="Z_119EECA6_2DA1_40F6_BD98_65D18CFC0359_.wvu.FilterData" localSheetId="0" hidden="1">'на 01.10.2017'!$A$7:$L$386</definedName>
    <definedName name="Z_11EBBD1F_0821_4763_A781_80F95B559C64_.wvu.FilterData" localSheetId="0" hidden="1">'на 01.10.2017'!$A$7:$L$386</definedName>
    <definedName name="Z_12397037_6208_4B36_BC95_11438284A9DE_.wvu.FilterData" localSheetId="0" hidden="1">'на 01.10.2017'!$A$7:$H$128</definedName>
    <definedName name="Z_130C16AD_E930_4810_BDF0_A6DD3A87B8D5_.wvu.FilterData" localSheetId="0" hidden="1">'на 01.10.2017'!$A$7:$L$386</definedName>
    <definedName name="Z_1315266B_953C_4E7F_B538_74B6DF400647_.wvu.FilterData" localSheetId="0" hidden="1">'на 01.10.2017'!$A$7:$H$128</definedName>
    <definedName name="Z_132984D2_035C_4C6F_8087_28C1188A76E6_.wvu.FilterData" localSheetId="0" hidden="1">'на 01.10.2017'!$A$7:$L$386</definedName>
    <definedName name="Z_13BE7114_35DF_4699_8779_61985C68F6C3_.wvu.FilterData" localSheetId="0" hidden="1">'на 01.10.2017'!$A$7:$L$386</definedName>
    <definedName name="Z_13BE7114_35DF_4699_8779_61985C68F6C3_.wvu.PrintArea" localSheetId="0" hidden="1">'на 01.10.2017'!$A$1:$L$185</definedName>
    <definedName name="Z_13BE7114_35DF_4699_8779_61985C68F6C3_.wvu.PrintTitles" localSheetId="0" hidden="1">'на 01.10.2017'!$5:$8</definedName>
    <definedName name="Z_13E7ADA2_058C_4412_9AEA_31547694DD5C_.wvu.FilterData" localSheetId="0" hidden="1">'на 01.10.2017'!$A$7:$H$128</definedName>
    <definedName name="Z_1474826F_81A7_45CE_9E32_539008BC6006_.wvu.FilterData" localSheetId="0" hidden="1">'на 01.10.2017'!$A$7:$L$386</definedName>
    <definedName name="Z_1539101F_31E9_4994_A34D_436B2BB1B73C_.wvu.FilterData" localSheetId="0" hidden="1">'на 01.10.2017'!$A$7:$L$386</definedName>
    <definedName name="Z_158130B9_9537_4E7D_AC4C_ED389C9B13A6_.wvu.FilterData" localSheetId="0" hidden="1">'на 01.10.2017'!$A$7:$L$386</definedName>
    <definedName name="Z_15AF9AFF_36E4_41C3_A9EA_A83C0A87FA00_.wvu.FilterData" localSheetId="0" hidden="1">'на 01.10.2017'!$A$7:$L$386</definedName>
    <definedName name="Z_16533C21_4A9A_450C_8A94_553B88C3A9CF_.wvu.FilterData" localSheetId="0" hidden="1">'на 01.10.2017'!$A$7:$H$128</definedName>
    <definedName name="Z_1682CF4C_6BE2_4E45_A613_382D117E51BF_.wvu.FilterData" localSheetId="0" hidden="1">'на 01.10.2017'!$A$7:$L$386</definedName>
    <definedName name="Z_168FD5D4_D13B_47B9_8E56_61C627E3620F_.wvu.FilterData" localSheetId="0" hidden="1">'на 01.10.2017'!$A$7:$H$128</definedName>
    <definedName name="Z_169B516E_654F_469D_A8A0_69AB59FA498D_.wvu.FilterData" localSheetId="0" hidden="1">'на 01.10.2017'!$A$7:$L$386</definedName>
    <definedName name="Z_176FBEC7_B2AF_4702_A894_382F81F9ECF6_.wvu.FilterData" localSheetId="0" hidden="1">'на 01.10.2017'!$A$7:$H$128</definedName>
    <definedName name="Z_17AC66D0_E8BD_44BA_92AB_131AEC3E5A62_.wvu.FilterData" localSheetId="0" hidden="1">'на 01.10.2017'!$A$7:$L$386</definedName>
    <definedName name="Z_17AEC02B_67B1_483A_97D2_C1C6DFD21518_.wvu.FilterData" localSheetId="0" hidden="1">'на 01.10.2017'!$A$7:$L$386</definedName>
    <definedName name="Z_1902C2E4_C521_44EB_B934_0EBD6E871DD8_.wvu.FilterData" localSheetId="0" hidden="1">'на 01.10.2017'!$A$7:$L$386</definedName>
    <definedName name="Z_191D2631_8F19_4FC0_96A1_F397D331A068_.wvu.FilterData" localSheetId="0" hidden="1">'на 01.10.2017'!$A$7:$L$386</definedName>
    <definedName name="Z_19510E6E_7565_4AC2_BCB4_A345501456B6_.wvu.FilterData" localSheetId="0" hidden="1">'на 01.10.2017'!$A$7:$H$128</definedName>
    <definedName name="Z_19E5B318_3123_4687_A10B_72F3BDA9A599_.wvu.FilterData" localSheetId="0" hidden="1">'на 01.10.2017'!$A$7:$L$386</definedName>
    <definedName name="Z_1ADD4354_436F_41C7_AFD6_B73FA2D9BC20_.wvu.FilterData" localSheetId="0" hidden="1">'на 01.10.2017'!$A$7:$L$386</definedName>
    <definedName name="Z_1B413C41_F5DB_4793_803B_D278F6A0BE2C_.wvu.FilterData" localSheetId="0" hidden="1">'на 01.10.2017'!$A$7:$L$386</definedName>
    <definedName name="Z_1B943BCB_9609_428B_963E_E25F01748D7C_.wvu.FilterData" localSheetId="0" hidden="1">'на 01.10.2017'!$A$7:$L$386</definedName>
    <definedName name="Z_1BA0A829_1467_4894_A294_9BFD1EA8F94D_.wvu.FilterData" localSheetId="0" hidden="1">'на 01.10.2017'!$A$7:$L$386</definedName>
    <definedName name="Z_1C384A54_E3F0_4C1E_862E_6CD9154B364F_.wvu.FilterData" localSheetId="0" hidden="1">'на 01.10.2017'!$A$7:$L$386</definedName>
    <definedName name="Z_1C3DF549_BEC3_47F7_8F0B_A96D42597ECF_.wvu.FilterData" localSheetId="0" hidden="1">'на 01.10.2017'!$A$7:$H$128</definedName>
    <definedName name="Z_1C681B2A_8932_44D9_BF50_EA5DBCC10436_.wvu.FilterData" localSheetId="0" hidden="1">'на 01.10.2017'!$A$7:$H$128</definedName>
    <definedName name="Z_1CB5C523_AFA5_43A8_9C28_9F12CFE5BE65_.wvu.FilterData" localSheetId="0" hidden="1">'на 01.10.2017'!$A$7:$L$386</definedName>
    <definedName name="Z_1CEF9102_6C60_416B_8820_19DA6CA2FF8F_.wvu.FilterData" localSheetId="0" hidden="1">'на 01.10.2017'!$A$7:$L$386</definedName>
    <definedName name="Z_1D2C2901_70D8_494F_B885_AA5F7F9A1D2E_.wvu.FilterData" localSheetId="0" hidden="1">'на 01.10.2017'!$A$7:$L$386</definedName>
    <definedName name="Z_1F274A4D_4DCC_44CA_A1BD_90B7EE180486_.wvu.FilterData" localSheetId="0" hidden="1">'на 01.10.2017'!$A$7:$H$128</definedName>
    <definedName name="Z_1F6B5B08_FAE9_43CF_A27B_EE7ACD6D4DF6_.wvu.FilterData" localSheetId="0" hidden="1">'на 01.10.2017'!$A$7:$L$386</definedName>
    <definedName name="Z_1F885BC0_FA2D_45E9_BC66_C7BA68F6529B_.wvu.FilterData" localSheetId="0" hidden="1">'на 01.10.2017'!$A$7:$L$386</definedName>
    <definedName name="Z_1FF678B1_7F2B_4362_81E7_D3C79ED64B95_.wvu.FilterData" localSheetId="0" hidden="1">'на 01.10.2017'!$A$7:$H$128</definedName>
    <definedName name="Z_216AEA56_C079_4104_83C7_B22F3C2C4895_.wvu.FilterData" localSheetId="0" hidden="1">'на 01.10.2017'!$A$7:$H$128</definedName>
    <definedName name="Z_2181C7D4_AA52_40AC_A808_5D532F9A4DB9_.wvu.FilterData" localSheetId="0" hidden="1">'на 01.10.2017'!$A$7:$H$128</definedName>
    <definedName name="Z_222CB208_6EE7_4ACF_9056_A80606B8DEAE_.wvu.FilterData" localSheetId="0" hidden="1">'на 01.10.2017'!$A$7:$L$386</definedName>
    <definedName name="Z_22A3361C_6866_4206_B8FA_E848438D95B8_.wvu.FilterData" localSheetId="0" hidden="1">'на 01.10.2017'!$A$7:$H$128</definedName>
    <definedName name="Z_23D71F5A_A534_4F07_942A_44ED3D76C570_.wvu.FilterData" localSheetId="0" hidden="1">'на 01.10.2017'!$A$7:$L$386</definedName>
    <definedName name="Z_246D425F_E7DE_4F74_93E1_1CA6487BB7AF_.wvu.FilterData" localSheetId="0" hidden="1">'на 01.10.2017'!$A$7:$L$386</definedName>
    <definedName name="Z_24860D1B_9CB0_4DBB_9F9A_A7B23A9FBD9E_.wvu.FilterData" localSheetId="0" hidden="1">'на 01.10.2017'!$A$7:$L$386</definedName>
    <definedName name="Z_24D1D1DF_90B3_41D1_82E1_05DE887CC58D_.wvu.FilterData" localSheetId="0" hidden="1">'на 01.10.2017'!$A$7:$H$128</definedName>
    <definedName name="Z_24E5C1BC_322C_4FEF_B964_F0DCC04482C1_.wvu.Cols" localSheetId="0" hidden="1">'на 01.10.2017'!#REF!,'на 01.10.2017'!#REF!</definedName>
    <definedName name="Z_24E5C1BC_322C_4FEF_B964_F0DCC04482C1_.wvu.FilterData" localSheetId="0" hidden="1">'на 01.10.2017'!$A$7:$H$128</definedName>
    <definedName name="Z_24E5C1BC_322C_4FEF_B964_F0DCC04482C1_.wvu.Rows" localSheetId="0" hidden="1">'на 01.10.2017'!#REF!</definedName>
    <definedName name="Z_25DD804F_4FCB_49C0_B290_F226E6C8FC4D_.wvu.FilterData" localSheetId="0" hidden="1">'на 01.10.2017'!$A$7:$L$386</definedName>
    <definedName name="Z_2647282E_5B25_4148_AAD9_72AB0A3F24C4_.wvu.FilterData" localSheetId="0" hidden="1">'на 01.10.2017'!$A$3:$M$184</definedName>
    <definedName name="Z_26E7CD7D_71FD_4075_B268_E6444384CE7D_.wvu.FilterData" localSheetId="0" hidden="1">'на 01.10.2017'!$A$7:$H$128</definedName>
    <definedName name="Z_2751B79E_F60F_449F_9B1A_ED01F0EE4A3F_.wvu.FilterData" localSheetId="0" hidden="1">'на 01.10.2017'!$A$7:$L$386</definedName>
    <definedName name="Z_28008BE5_0693_468D_890E_2AE562EDDFCA_.wvu.FilterData" localSheetId="0" hidden="1">'на 01.10.2017'!$A$7:$H$128</definedName>
    <definedName name="Z_282F013D_E5B1_4C17_8727_7949891CEFC8_.wvu.FilterData" localSheetId="0" hidden="1">'на 01.10.2017'!$A$7:$L$386</definedName>
    <definedName name="Z_2932A736_9A81_4C2B_931E_457899534006_.wvu.FilterData" localSheetId="0" hidden="1">'на 01.10.2017'!$A$7:$L$386</definedName>
    <definedName name="Z_29A3F31E_AA0E_4520_83F3_6EDE69E47FB4_.wvu.FilterData" localSheetId="0" hidden="1">'на 01.10.2017'!$A$7:$L$386</definedName>
    <definedName name="Z_2A075779_EE89_4995_9517_DAD5135FF513_.wvu.FilterData" localSheetId="0" hidden="1">'на 01.10.2017'!$A$7:$L$386</definedName>
    <definedName name="Z_2A9D3288_FE38_46DD_A0BD_6FD4437B54BF_.wvu.FilterData" localSheetId="0" hidden="1">'на 01.10.2017'!$A$7:$L$386</definedName>
    <definedName name="Z_2B4EF399_1F78_4650_9196_70339D27DB54_.wvu.FilterData" localSheetId="0" hidden="1">'на 01.10.2017'!$A$7:$L$386</definedName>
    <definedName name="Z_2B67E997_66AF_4883_9EE5_9876648FDDE9_.wvu.FilterData" localSheetId="0" hidden="1">'на 01.10.2017'!$A$7:$L$386</definedName>
    <definedName name="Z_2C029299_5EEC_4151_A9E2_241D31E08692_.wvu.FilterData" localSheetId="0" hidden="1">'на 01.10.2017'!$A$7:$L$386</definedName>
    <definedName name="Z_2C43A648_766E_499E_95B2_EA6F7EA791D4_.wvu.FilterData" localSheetId="0" hidden="1">'на 01.10.2017'!$A$7:$L$386</definedName>
    <definedName name="Z_2C47EAD7_6B0B_40AB_9599_0BF3302E35F1_.wvu.FilterData" localSheetId="0" hidden="1">'на 01.10.2017'!$A$7:$H$128</definedName>
    <definedName name="Z_2CD18B03_71F5_4B8A_8C6C_592F5A66335B_.wvu.FilterData" localSheetId="0" hidden="1">'на 01.10.2017'!$A$7:$L$386</definedName>
    <definedName name="Z_2D011736_53B8_48A8_8C2E_71DD995F6546_.wvu.FilterData" localSheetId="0" hidden="1">'на 01.10.2017'!$A$7:$L$386</definedName>
    <definedName name="Z_2D540280_F40F_4530_A32A_1FF2E78E7147_.wvu.FilterData" localSheetId="0" hidden="1">'на 01.10.2017'!$A$7:$L$386</definedName>
    <definedName name="Z_2D918A37_6905_4BEF_BC3A_DA45E968DAC3_.wvu.FilterData" localSheetId="0" hidden="1">'на 01.10.2017'!$A$7:$H$128</definedName>
    <definedName name="Z_2DF88C31_E5A0_4DFE_877D_5A31D3992603_.wvu.Rows" localSheetId="0" hidden="1">'на 01.10.2017'!#REF!,'на 01.10.2017'!#REF!,'на 01.10.2017'!#REF!,'на 01.10.2017'!#REF!,'на 01.10.2017'!#REF!,'на 01.10.2017'!#REF!,'на 01.10.2017'!#REF!,'на 01.10.2017'!#REF!,'на 01.10.2017'!#REF!,'на 01.10.2017'!#REF!,'на 01.10.2017'!#REF!</definedName>
    <definedName name="Z_2F3BAFC5_8792_4BC0_833F_5CB9ACB14A14_.wvu.FilterData" localSheetId="0" hidden="1">'на 01.10.2017'!$A$7:$H$128</definedName>
    <definedName name="Z_2F3DE7DB_1DEA_4A0C_88EC_B05C9EEC768F_.wvu.FilterData" localSheetId="0" hidden="1">'на 01.10.2017'!$A$7:$L$386</definedName>
    <definedName name="Z_2F7AC811_CA37_46E3_866E_6E10DF43054A_.wvu.FilterData" localSheetId="0" hidden="1">'на 01.10.2017'!$A$7:$L$386</definedName>
    <definedName name="Z_300D3722_BC5B_4EFC_A306_CB3461E96075_.wvu.FilterData" localSheetId="0" hidden="1">'на 01.10.2017'!$A$7:$L$386</definedName>
    <definedName name="Z_308AF0B3_EE19_4841_BBC0_915C9A7203E9_.wvu.FilterData" localSheetId="0" hidden="1">'на 01.10.2017'!$A$7:$L$386</definedName>
    <definedName name="Z_30F94082_E7C8_4DE7_AE26_19B3A4317363_.wvu.FilterData" localSheetId="0" hidden="1">'на 01.10.2017'!$A$7:$L$386</definedName>
    <definedName name="Z_315B3829_E75D_48BB_A407_88A96C0D6A4B_.wvu.FilterData" localSheetId="0" hidden="1">'на 01.10.2017'!$A$7:$L$386</definedName>
    <definedName name="Z_316B9C14_7546_49E5_A384_4190EC7682DE_.wvu.FilterData" localSheetId="0" hidden="1">'на 01.10.2017'!$A$7:$L$386</definedName>
    <definedName name="Z_31985263_3556_4B71_A26F_62706F49B320_.wvu.FilterData" localSheetId="0" hidden="1">'на 01.10.2017'!$A$7:$H$128</definedName>
    <definedName name="Z_31C5283F_7633_4B8A_ADD5_7EB245AE899F_.wvu.FilterData" localSheetId="0" hidden="1">'на 01.10.2017'!$A$7:$L$386</definedName>
    <definedName name="Z_31EABA3C_DD8D_46BF_85B1_09527EF8E816_.wvu.FilterData" localSheetId="0" hidden="1">'на 01.10.2017'!$A$7:$H$128</definedName>
    <definedName name="Z_328B1FBD_B9E0_4F8C_AA1F_438ED0F19823_.wvu.FilterData" localSheetId="0" hidden="1">'на 01.10.2017'!$A$7:$L$386</definedName>
    <definedName name="Z_33081AFE_875F_4448_8DBB_C2288E582829_.wvu.FilterData" localSheetId="0" hidden="1">'на 01.10.2017'!$A$7:$L$386</definedName>
    <definedName name="Z_34587A22_A707_48EC_A6D8_8CA0D443CB5A_.wvu.FilterData" localSheetId="0" hidden="1">'на 01.10.2017'!$A$7:$L$386</definedName>
    <definedName name="Z_34E97F8E_B808_4C29_AFA8_24160BA8B576_.wvu.FilterData" localSheetId="0" hidden="1">'на 01.10.2017'!$A$7:$H$128</definedName>
    <definedName name="Z_354643EC_374D_4252_A3BA_624B9338CCF6_.wvu.FilterData" localSheetId="0" hidden="1">'на 01.10.2017'!$A$7:$L$386</definedName>
    <definedName name="Z_356902C5_CBA1_407E_849C_39B6CAAFCD34_.wvu.FilterData" localSheetId="0" hidden="1">'на 01.10.2017'!$A$7:$L$386</definedName>
    <definedName name="Z_3597F15D_13FB_47E4_B2D7_0713796F1B32_.wvu.FilterData" localSheetId="0" hidden="1">'на 01.10.2017'!$A$7:$H$128</definedName>
    <definedName name="Z_36279478_DEDD_46A7_8B6D_9500CB65A35C_.wvu.FilterData" localSheetId="0" hidden="1">'на 01.10.2017'!$A$7:$H$128</definedName>
    <definedName name="Z_36282042_958F_4D98_9515_9E9271F26AA2_.wvu.FilterData" localSheetId="0" hidden="1">'на 01.10.2017'!$A$7:$H$128</definedName>
    <definedName name="Z_36AEB3FF_FCBC_4E21_8EFE_F20781816ED3_.wvu.FilterData" localSheetId="0" hidden="1">'на 01.10.2017'!$A$7:$H$128</definedName>
    <definedName name="Z_371CA4AD_891B_4B1D_9403_45AB26546607_.wvu.FilterData" localSheetId="0" hidden="1">'на 01.10.2017'!$A$7:$L$386</definedName>
    <definedName name="Z_37F8CE32_8CE8_4D95_9C0E_63112E6EFFE9_.wvu.Cols" localSheetId="0" hidden="1">'на 01.10.2017'!#REF!</definedName>
    <definedName name="Z_37F8CE32_8CE8_4D95_9C0E_63112E6EFFE9_.wvu.FilterData" localSheetId="0" hidden="1">'на 01.10.2017'!$A$7:$H$128</definedName>
    <definedName name="Z_37F8CE32_8CE8_4D95_9C0E_63112E6EFFE9_.wvu.PrintArea" localSheetId="0" hidden="1">'на 01.10.2017'!$A$1:$L$128</definedName>
    <definedName name="Z_37F8CE32_8CE8_4D95_9C0E_63112E6EFFE9_.wvu.PrintTitles" localSheetId="0" hidden="1">'на 01.10.2017'!$5:$8</definedName>
    <definedName name="Z_37F8CE32_8CE8_4D95_9C0E_63112E6EFFE9_.wvu.Rows" localSheetId="0" hidden="1">'на 01.10.2017'!#REF!,'на 01.10.2017'!#REF!,'на 01.10.2017'!#REF!,'на 01.10.2017'!#REF!,'на 01.10.2017'!#REF!,'на 01.10.2017'!#REF!,'на 01.10.2017'!#REF!,'на 01.10.2017'!#REF!,'на 01.10.2017'!#REF!,'на 01.10.2017'!#REF!,'на 01.10.2017'!#REF!,'на 01.10.2017'!#REF!,'на 01.10.2017'!#REF!,'на 01.10.2017'!#REF!,'на 01.10.2017'!#REF!,'на 01.10.2017'!#REF!,'на 01.10.2017'!#REF!</definedName>
    <definedName name="Z_386EE007_6994_4AA6_8824_D461BF01F1EA_.wvu.FilterData" localSheetId="0" hidden="1">'на 01.10.2017'!$A$7:$L$386</definedName>
    <definedName name="Z_39897EE2_53F6_432A_9A7F_7DBB2FBB08E4_.wvu.FilterData" localSheetId="0" hidden="1">'на 01.10.2017'!$A$7:$L$386</definedName>
    <definedName name="Z_3A08D49D_7322_4FD5_90D4_F8436B9BCFE3_.wvu.FilterData" localSheetId="0" hidden="1">'на 01.10.2017'!$A$7:$L$386</definedName>
    <definedName name="Z_3A152827_EFCD_4FCD_A4F0_81C604FF3F88_.wvu.FilterData" localSheetId="0" hidden="1">'на 01.10.2017'!$A$7:$L$386</definedName>
    <definedName name="Z_3A3DB971_386F_40FA_8DD4_4A74AFE3B4C9_.wvu.FilterData" localSheetId="0" hidden="1">'на 01.10.2017'!$A$7:$L$386</definedName>
    <definedName name="Z_3AAEA08B_779A_471D_BFA0_0D98BF9A4FAD_.wvu.FilterData" localSheetId="0" hidden="1">'на 01.10.2017'!$A$7:$H$128</definedName>
    <definedName name="Z_3C664174_3E98_4762_A560_3810A313981F_.wvu.FilterData" localSheetId="0" hidden="1">'на 01.10.2017'!$A$7:$L$386</definedName>
    <definedName name="Z_3C9F72CF_10C2_48CF_BBB6_A2B9A1393F37_.wvu.FilterData" localSheetId="0" hidden="1">'на 01.10.2017'!$A$7:$H$128</definedName>
    <definedName name="Z_3CBCA6B7_5D7C_44A4_844A_26E2A61FDE86_.wvu.FilterData" localSheetId="0" hidden="1">'на 01.10.2017'!$A$7:$L$386</definedName>
    <definedName name="Z_3D1280C8_646B_4BB2_862F_8A8207220C6A_.wvu.FilterData" localSheetId="0" hidden="1">'на 01.10.2017'!$A$7:$H$128</definedName>
    <definedName name="Z_3D4245D9_9AB3_43FE_97D0_205A6EA7E6E4_.wvu.FilterData" localSheetId="0" hidden="1">'на 01.10.2017'!$A$7:$L$386</definedName>
    <definedName name="Z_3D5A28D4_CB7B_405C_9FFF_EB22C14AB77F_.wvu.FilterData" localSheetId="0" hidden="1">'на 01.10.2017'!$A$7:$L$386</definedName>
    <definedName name="Z_3D6E136A_63AE_4912_A965_BD438229D989_.wvu.FilterData" localSheetId="0" hidden="1">'на 01.10.2017'!$A$7:$L$386</definedName>
    <definedName name="Z_3DB4F6FC_CE58_4083_A6ED_88DCB901BB99_.wvu.FilterData" localSheetId="0" hidden="1">'на 01.10.2017'!$A$7:$H$128</definedName>
    <definedName name="Z_3E14FD86_95B1_4D0E_A8F6_A4FFDE0E3FF0_.wvu.FilterData" localSheetId="0" hidden="1">'на 01.10.2017'!$A$7:$L$386</definedName>
    <definedName name="Z_3E7BBA27_FCB5_4D66_864C_8656009B9E88_.wvu.FilterData" localSheetId="0" hidden="1">'на 01.10.2017'!$A$3:$M$184</definedName>
    <definedName name="Z_3EEA7E1A_5F2B_4408_A34C_1F0223B5B245_.wvu.FilterData" localSheetId="0" hidden="1">'на 01.10.2017'!$A$7:$L$386</definedName>
    <definedName name="Z_3EEA7E1A_5F2B_4408_A34C_1F0223B5B245_.wvu.PrintArea" localSheetId="0" hidden="1">'на 01.10.2017'!$A$1:$L$185</definedName>
    <definedName name="Z_3EEA7E1A_5F2B_4408_A34C_1F0223B5B245_.wvu.PrintTitles" localSheetId="0" hidden="1">'на 01.10.2017'!$5:$8</definedName>
    <definedName name="Z_3F0F098D_D998_48FD_BB26_7A5537CB4DC9_.wvu.FilterData" localSheetId="0" hidden="1">'на 01.10.2017'!$A$7:$L$386</definedName>
    <definedName name="Z_3F4E18FA_E0CE_43C2_A7F4_5CAE036892ED_.wvu.FilterData" localSheetId="0" hidden="1">'на 01.10.2017'!$A$7:$L$386</definedName>
    <definedName name="Z_3F839701_87D5_496C_AD9C_2B5AE5742513_.wvu.FilterData" localSheetId="0" hidden="1">'на 01.10.2017'!$A$7:$L$386</definedName>
    <definedName name="Z_3FE8ACF3_2097_4BA9_8230_2DBD30F09632_.wvu.FilterData" localSheetId="0" hidden="1">'на 01.10.2017'!$A$7:$L$386</definedName>
    <definedName name="Z_3FEDCFF8_5450_469D_9A9E_38AB8819A083_.wvu.FilterData" localSheetId="0" hidden="1">'на 01.10.2017'!$A$7:$L$386</definedName>
    <definedName name="Z_402DFE3F_A5E1_41E8_BB4F_E3062FAE22D8_.wvu.FilterData" localSheetId="0" hidden="1">'на 01.10.2017'!$A$7:$L$386</definedName>
    <definedName name="Z_403313B7_B74E_4D03_8AB9_B2A52A5BA330_.wvu.FilterData" localSheetId="0" hidden="1">'на 01.10.2017'!$A$7:$H$128</definedName>
    <definedName name="Z_4055661A_C391_44E3_B71B_DF824D593415_.wvu.FilterData" localSheetId="0" hidden="1">'на 01.10.2017'!$A$7:$H$128</definedName>
    <definedName name="Z_413E8ADC_60FE_4AEB_A365_51405ED7DAEF_.wvu.FilterData" localSheetId="0" hidden="1">'на 01.10.2017'!$A$7:$L$386</definedName>
    <definedName name="Z_415B8653_FE9C_472E_85AE_9CFA9B00FD5E_.wvu.FilterData" localSheetId="0" hidden="1">'на 01.10.2017'!$A$7:$H$128</definedName>
    <definedName name="Z_418F9F46_9018_4AFC_A504_8CA60A905B83_.wvu.FilterData" localSheetId="0" hidden="1">'на 01.10.2017'!$A$7:$L$386</definedName>
    <definedName name="Z_41C6EAF5_F389_4A73_A5DF_3E2ABACB9DC1_.wvu.FilterData" localSheetId="0" hidden="1">'на 01.10.2017'!$A$7:$L$386</definedName>
    <definedName name="Z_422AF1DB_ADD9_4056_90D1_EF57FA0619FA_.wvu.FilterData" localSheetId="0" hidden="1">'на 01.10.2017'!$A$7:$L$386</definedName>
    <definedName name="Z_42BF13A9_20A4_4030_912B_F63923E11DBF_.wvu.FilterData" localSheetId="0" hidden="1">'на 01.10.2017'!$A$7:$L$386</definedName>
    <definedName name="Z_4388DD05_A74C_4C1C_A344_6EEDB2F4B1B0_.wvu.FilterData" localSheetId="0" hidden="1">'на 01.10.2017'!$A$7:$H$128</definedName>
    <definedName name="Z_43F7D742_5383_4CCE_A058_3A12F3676DF6_.wvu.FilterData" localSheetId="0" hidden="1">'на 01.10.2017'!$A$7:$L$386</definedName>
    <definedName name="Z_445590C0_7350_4A17_AB85_F8DCF9494ECC_.wvu.FilterData" localSheetId="0" hidden="1">'на 01.10.2017'!$A$7:$H$128</definedName>
    <definedName name="Z_448249C8_AE56_4244_9A71_332B9BB563B1_.wvu.FilterData" localSheetId="0" hidden="1">'на 01.10.2017'!$A$7:$L$386</definedName>
    <definedName name="Z_45D27932_FD3D_46DE_B431_4E5606457D7F_.wvu.FilterData" localSheetId="0" hidden="1">'на 01.10.2017'!$A$7:$H$128</definedName>
    <definedName name="Z_45DE1976_7F07_4EB4_8A9C_FB72D060BEFA_.wvu.Cols" localSheetId="0" hidden="1">'на 01.10.2017'!$I:$I</definedName>
    <definedName name="Z_45DE1976_7F07_4EB4_8A9C_FB72D060BEFA_.wvu.FilterData" localSheetId="0" hidden="1">'на 01.10.2017'!$A$7:$L$386</definedName>
    <definedName name="Z_45DE1976_7F07_4EB4_8A9C_FB72D060BEFA_.wvu.PrintArea" localSheetId="0" hidden="1">'на 01.10.2017'!$A$1:$L$183</definedName>
    <definedName name="Z_45DE1976_7F07_4EB4_8A9C_FB72D060BEFA_.wvu.PrintTitles" localSheetId="0" hidden="1">'на 01.10.2017'!$5:$8</definedName>
    <definedName name="Z_463F3E4B_81D6_4261_A251_5FB4227E67B1_.wvu.FilterData" localSheetId="0" hidden="1">'на 01.10.2017'!$A$7:$L$386</definedName>
    <definedName name="Z_4765959C_9F0B_44DF_B00A_10C6BB8CF204_.wvu.FilterData" localSheetId="0" hidden="1">'на 01.10.2017'!$A$7:$L$386</definedName>
    <definedName name="Z_47CE02E9_7BC4_47FC_9B44_1B5CC8466C98_.wvu.FilterData" localSheetId="0" hidden="1">'на 01.10.2017'!$A$7:$L$386</definedName>
    <definedName name="Z_47DE35B6_B347_4C65_8E49_C2008CA773EB_.wvu.FilterData" localSheetId="0" hidden="1">'на 01.10.2017'!$A$7:$H$128</definedName>
    <definedName name="Z_47E54F1A_929E_4350_846F_D427E0D466DD_.wvu.FilterData" localSheetId="0" hidden="1">'на 01.10.2017'!$A$7:$L$386</definedName>
    <definedName name="Z_486156AC_4370_4C02_BA8A_CB9B49D1A8EC_.wvu.FilterData" localSheetId="0" hidden="1">'на 01.10.2017'!$A$7:$L$386</definedName>
    <definedName name="Z_490A2F1C_31D3_46A4_90C2_4FE00A2A3110_.wvu.FilterData" localSheetId="0" hidden="1">'на 01.10.2017'!$A$7:$L$386</definedName>
    <definedName name="Z_495CB41C_9D74_45FB_9A3C_30411D304A3A_.wvu.FilterData" localSheetId="0" hidden="1">'на 01.10.2017'!$A$7:$L$386</definedName>
    <definedName name="Z_49C7329D_3247_4713_BC9A_64F0EE2B0B3C_.wvu.FilterData" localSheetId="0" hidden="1">'на 01.10.2017'!$A$7:$L$386</definedName>
    <definedName name="Z_49E10B09_97E3_41C9_892E_7D9C5DFF5740_.wvu.FilterData" localSheetId="0" hidden="1">'на 01.10.2017'!$A$7:$L$386</definedName>
    <definedName name="Z_4AF0FF7E_D940_4246_AB71_AC8FEDA2EF24_.wvu.FilterData" localSheetId="0" hidden="1">'на 01.10.2017'!$A$7:$L$386</definedName>
    <definedName name="Z_4BB7905C_0E11_42F1_848D_90186131796A_.wvu.FilterData" localSheetId="0" hidden="1">'на 01.10.2017'!$A$7:$H$128</definedName>
    <definedName name="Z_4C1FE39D_945F_4F14_94DF_F69B283DCD9F_.wvu.FilterData" localSheetId="0" hidden="1">'на 01.10.2017'!$A$7:$H$128</definedName>
    <definedName name="Z_4CEB490B_58FB_4CA0_AAF2_63178FECD849_.wvu.FilterData" localSheetId="0" hidden="1">'на 01.10.2017'!$A$7:$L$386</definedName>
    <definedName name="Z_4DC9D79A_8761_4284_BFE5_DFE7738AB4F8_.wvu.FilterData" localSheetId="0" hidden="1">'на 01.10.2017'!$A$7:$L$386</definedName>
    <definedName name="Z_4DF21929_63B0_45D6_9063_EE3D75E46DF0_.wvu.FilterData" localSheetId="0" hidden="1">'на 01.10.2017'!$A$7:$L$386</definedName>
    <definedName name="Z_4E70B456_53A6_4A9B_B0D8_E54D21A50BAA_.wvu.FilterData" localSheetId="0" hidden="1">'на 01.10.2017'!$A$7:$L$386</definedName>
    <definedName name="Z_4EB9A2EB_6EC6_4AFE_AFFA_537868B4F130_.wvu.FilterData" localSheetId="0" hidden="1">'на 01.10.2017'!$A$7:$L$386</definedName>
    <definedName name="Z_4EF3C623_C372_46C1_AA60_4AC85C37C9F2_.wvu.FilterData" localSheetId="0" hidden="1">'на 01.10.2017'!$A$7:$L$386</definedName>
    <definedName name="Z_4FA4A69A_6589_44A8_8710_9041295BCBA3_.wvu.FilterData" localSheetId="0" hidden="1">'на 01.10.2017'!$A$7:$L$386</definedName>
    <definedName name="Z_4FE18469_4F1B_4C4F_94F8_2337C288BBDA_.wvu.FilterData" localSheetId="0" hidden="1">'на 01.10.2017'!$A$7:$L$386</definedName>
    <definedName name="Z_5039ACE2_215B_49F3_AC23_F5E171EB2E04_.wvu.FilterData" localSheetId="0" hidden="1">'на 01.10.2017'!$A$7:$L$386</definedName>
    <definedName name="Z_512708F0_FC6D_4404_BE68_DA23201791B7_.wvu.FilterData" localSheetId="0" hidden="1">'на 01.10.2017'!$A$7:$L$386</definedName>
    <definedName name="Z_51BD5A76_12FD_4D74_BB88_134070337907_.wvu.FilterData" localSheetId="0" hidden="1">'на 01.10.2017'!$A$7:$L$386</definedName>
    <definedName name="Z_52C40832_4D48_45A4_B802_95C62DCB5A61_.wvu.FilterData" localSheetId="0" hidden="1">'на 01.10.2017'!$A$7:$H$128</definedName>
    <definedName name="Z_539CB3DF_9B66_4BE7_9074_8CE0405EB8A6_.wvu.Cols" localSheetId="0" hidden="1">'на 01.10.2017'!#REF!,'на 01.10.2017'!#REF!</definedName>
    <definedName name="Z_539CB3DF_9B66_4BE7_9074_8CE0405EB8A6_.wvu.FilterData" localSheetId="0" hidden="1">'на 01.10.2017'!$A$7:$L$386</definedName>
    <definedName name="Z_539CB3DF_9B66_4BE7_9074_8CE0405EB8A6_.wvu.PrintArea" localSheetId="0" hidden="1">'на 01.10.2017'!$A$1:$L$179</definedName>
    <definedName name="Z_539CB3DF_9B66_4BE7_9074_8CE0405EB8A6_.wvu.PrintTitles" localSheetId="0" hidden="1">'на 01.10.2017'!$5:$8</definedName>
    <definedName name="Z_543FDC9E_DC95_4C7A_84E4_76AA766A82EF_.wvu.FilterData" localSheetId="0" hidden="1">'на 01.10.2017'!$A$7:$L$386</definedName>
    <definedName name="Z_55266A36_B6A9_42E1_8467_17D14F12BABD_.wvu.FilterData" localSheetId="0" hidden="1">'на 01.10.2017'!$A$7:$H$128</definedName>
    <definedName name="Z_55F24CBB_212F_42F4_BB98_92561BDA95C3_.wvu.FilterData" localSheetId="0" hidden="1">'на 01.10.2017'!$A$7:$L$386</definedName>
    <definedName name="Z_564F82E8_8306_4799_B1F9_06B1FD1FB16E_.wvu.FilterData" localSheetId="0" hidden="1">'на 01.10.2017'!$A$3:$M$184</definedName>
    <definedName name="Z_565A1A16_6A4F_4794_B3C1_1808DC7E86C0_.wvu.FilterData" localSheetId="0" hidden="1">'на 01.10.2017'!$A$7:$H$128</definedName>
    <definedName name="Z_568C3823_FEE7_49C8_B4CF_3D48541DA65C_.wvu.FilterData" localSheetId="0" hidden="1">'на 01.10.2017'!$A$7:$H$128</definedName>
    <definedName name="Z_5696C387_34DF_4BED_BB60_2D85436D9DA8_.wvu.FilterData" localSheetId="0" hidden="1">'на 01.10.2017'!$A$7:$L$386</definedName>
    <definedName name="Z_56C18D87_C587_43F7_9147_D7827AADF66D_.wvu.FilterData" localSheetId="0" hidden="1">'на 01.10.2017'!$A$7:$H$128</definedName>
    <definedName name="Z_5729DC83_8713_4B21_9D2C_8A74D021747E_.wvu.FilterData" localSheetId="0" hidden="1">'на 01.10.2017'!$A$7:$H$128</definedName>
    <definedName name="Z_5730431A_42FA_4886_8F76_DA9C1179F65B_.wvu.FilterData" localSheetId="0" hidden="1">'на 01.10.2017'!$A$7:$L$386</definedName>
    <definedName name="Z_58270B81_2C5A_44D4_84D8_B29B6BA03243_.wvu.FilterData" localSheetId="0" hidden="1">'на 01.10.2017'!$A$7:$H$128</definedName>
    <definedName name="Z_5834E280_FA37_4F43_B5D8_B8D5A97A4524_.wvu.FilterData" localSheetId="0" hidden="1">'на 01.10.2017'!$A$7:$L$386</definedName>
    <definedName name="Z_58BFA8D4_CF88_4C84_B35F_981C21093C49_.wvu.FilterData" localSheetId="0" hidden="1">'на 01.10.2017'!$A$7:$L$386</definedName>
    <definedName name="Z_58EAD7A7_C312_4E53_9D90_6DB268F00AAE_.wvu.FilterData" localSheetId="0" hidden="1">'на 01.10.2017'!$A$7:$L$386</definedName>
    <definedName name="Z_59074C03_1A19_4344_8FE1_916D5A98CD29_.wvu.FilterData" localSheetId="0" hidden="1">'на 01.10.2017'!$A$7:$L$386</definedName>
    <definedName name="Z_59F91900_CAE9_4608_97BE_FBC0993C389F_.wvu.FilterData" localSheetId="0" hidden="1">'на 01.10.2017'!$A$7:$H$128</definedName>
    <definedName name="Z_5AC843E8_BE7D_4B69_82E5_622B40389D76_.wvu.FilterData" localSheetId="0" hidden="1">'на 01.10.2017'!$A$7:$L$386</definedName>
    <definedName name="Z_5B201F9D_0EC3_499C_A33C_1C4C3BFDAC63_.wvu.FilterData" localSheetId="0" hidden="1">'на 01.10.2017'!$A$7:$L$386</definedName>
    <definedName name="Z_5B6D98E6_8929_4747_9889_173EDC254AC0_.wvu.FilterData" localSheetId="0" hidden="1">'на 01.10.2017'!$A$7:$L$386</definedName>
    <definedName name="Z_5B8F35C7_BACE_46B7_A289_D37993E37EE6_.wvu.FilterData" localSheetId="0" hidden="1">'на 01.10.2017'!$A$7:$L$386</definedName>
    <definedName name="Z_5C13A1A0_C535_4639_90BE_9B5D72B8AEDB_.wvu.FilterData" localSheetId="0" hidden="1">'на 01.10.2017'!$A$7:$H$128</definedName>
    <definedName name="Z_5C253E80_F3BD_4FE4_AB93_2FEE92134E33_.wvu.FilterData" localSheetId="0" hidden="1">'на 01.10.2017'!$A$7:$L$386</definedName>
    <definedName name="Z_5C519772_2A20_4B5B_841B_37C4DE3DF25F_.wvu.FilterData" localSheetId="0" hidden="1">'на 01.10.2017'!$A$7:$L$386</definedName>
    <definedName name="Z_5CDE7466_9008_4EE8_8F19_E26D937B15F6_.wvu.FilterData" localSheetId="0" hidden="1">'на 01.10.2017'!$A$7:$H$128</definedName>
    <definedName name="Z_5E8319AA_70BE_4A15_908D_5BB7BC61D3F7_.wvu.FilterData" localSheetId="0" hidden="1">'на 01.10.2017'!$A$7:$L$386</definedName>
    <definedName name="Z_5EB104F4_627D_44E7_960F_6C67063C7D09_.wvu.FilterData" localSheetId="0" hidden="1">'на 01.10.2017'!$A$7:$L$386</definedName>
    <definedName name="Z_5EB1B5BB_79BE_4318_9140_3FA31802D519_.wvu.FilterData" localSheetId="0" hidden="1">'на 01.10.2017'!$A$7:$L$386</definedName>
    <definedName name="Z_5EB1B5BB_79BE_4318_9140_3FA31802D519_.wvu.PrintArea" localSheetId="0" hidden="1">'на 01.10.2017'!$A$1:$L$179</definedName>
    <definedName name="Z_5EB1B5BB_79BE_4318_9140_3FA31802D519_.wvu.PrintTitles" localSheetId="0" hidden="1">'на 01.10.2017'!$5:$8</definedName>
    <definedName name="Z_5FB953A5_71FF_4056_AF98_C9D06FF0EDF3_.wvu.Cols" localSheetId="0" hidden="1">'на 01.10.2017'!#REF!,'на 01.10.2017'!#REF!</definedName>
    <definedName name="Z_5FB953A5_71FF_4056_AF98_C9D06FF0EDF3_.wvu.FilterData" localSheetId="0" hidden="1">'на 01.10.2017'!$A$7:$L$386</definedName>
    <definedName name="Z_5FB953A5_71FF_4056_AF98_C9D06FF0EDF3_.wvu.PrintArea" localSheetId="0" hidden="1">'на 01.10.2017'!$A$1:$L$179</definedName>
    <definedName name="Z_5FB953A5_71FF_4056_AF98_C9D06FF0EDF3_.wvu.PrintTitles" localSheetId="0" hidden="1">'на 01.10.2017'!$5:$8</definedName>
    <definedName name="Z_60155C64_695E_458C_BBFE_B89C53118803_.wvu.FilterData" localSheetId="0" hidden="1">'на 01.10.2017'!$A$7:$L$386</definedName>
    <definedName name="Z_60657231_C99E_4191_A90E_C546FB588843_.wvu.FilterData" localSheetId="0" hidden="1">'на 01.10.2017'!$A$7:$H$128</definedName>
    <definedName name="Z_60B33E92_3815_4061_91AA_8E38B8895054_.wvu.FilterData" localSheetId="0" hidden="1">'на 01.10.2017'!$A$7:$H$128</definedName>
    <definedName name="Z_61D3C2BE_E5C3_4670_8A8C_5EA015D7BE13_.wvu.FilterData" localSheetId="0" hidden="1">'на 01.10.2017'!$A$7:$L$386</definedName>
    <definedName name="Z_6246324E_D224_4FAC_8C67_F9370E7D77EB_.wvu.FilterData" localSheetId="0" hidden="1">'на 01.10.2017'!$A$7:$L$386</definedName>
    <definedName name="Z_62534477_13C5_437C_87A9_3525FC60CE4D_.wvu.FilterData" localSheetId="0" hidden="1">'на 01.10.2017'!$A$7:$L$386</definedName>
    <definedName name="Z_62691467_BD46_47AE_A6DF_52CBD0D9817B_.wvu.FilterData" localSheetId="0" hidden="1">'на 01.10.2017'!$A$7:$H$128</definedName>
    <definedName name="Z_62C4D5B7_88F6_4885_99F7_CBFA0AACC2D9_.wvu.FilterData" localSheetId="0" hidden="1">'на 01.10.2017'!$A$7:$L$386</definedName>
    <definedName name="Z_62E7809F_D5DF_4BC1_AEFF_718779E2F7F6_.wvu.FilterData" localSheetId="0" hidden="1">'на 01.10.2017'!$A$7:$L$386</definedName>
    <definedName name="Z_62F2B5AA_C3D1_4669_A4A0_184285923B8F_.wvu.FilterData" localSheetId="0" hidden="1">'на 01.10.2017'!$A$7:$L$386</definedName>
    <definedName name="Z_63720CAA_47FE_4977_B082_29E1534276C7_.wvu.FilterData" localSheetId="0" hidden="1">'на 01.10.2017'!$A$7:$L$386</definedName>
    <definedName name="Z_638AAAE8_8FF2_44D0_A160_BB2A9AEB5B72_.wvu.FilterData" localSheetId="0" hidden="1">'на 01.10.2017'!$A$7:$H$128</definedName>
    <definedName name="Z_63D45DC6_0D62_438A_9069_0A4378090381_.wvu.FilterData" localSheetId="0" hidden="1">'на 01.10.2017'!$A$7:$H$128</definedName>
    <definedName name="Z_648AB040_BD0E_49A1_BA40_87D3D9C0BA55_.wvu.FilterData" localSheetId="0" hidden="1">'на 01.10.2017'!$A$7:$L$386</definedName>
    <definedName name="Z_649E5CE3_4976_49D9_83DA_4E57FFC714BF_.wvu.Cols" localSheetId="0" hidden="1">'на 01.10.2017'!$I:$I</definedName>
    <definedName name="Z_649E5CE3_4976_49D9_83DA_4E57FFC714BF_.wvu.FilterData" localSheetId="0" hidden="1">'на 01.10.2017'!$A$7:$L$386</definedName>
    <definedName name="Z_649E5CE3_4976_49D9_83DA_4E57FFC714BF_.wvu.PrintArea" localSheetId="0" hidden="1">'на 01.10.2017'!$A$1:$L$183</definedName>
    <definedName name="Z_649E5CE3_4976_49D9_83DA_4E57FFC714BF_.wvu.PrintTitles" localSheetId="0" hidden="1">'на 01.10.2017'!$5:$8</definedName>
    <definedName name="Z_64C01F03_E840_4B6E_960F_5E13E0981676_.wvu.FilterData" localSheetId="0" hidden="1">'на 01.10.2017'!$A$7:$L$386</definedName>
    <definedName name="Z_65F8B16B_220F_4FC8_86A4_6BDB56CB5C59_.wvu.FilterData" localSheetId="0" hidden="1">'на 01.10.2017'!$A$3:$M$184</definedName>
    <definedName name="Z_6654CD2E_14AE_4299_8801_306919BA9D32_.wvu.FilterData" localSheetId="0" hidden="1">'на 01.10.2017'!$A$7:$L$386</definedName>
    <definedName name="Z_66550ABE_0FE4_4071_B1FA_6163FA599414_.wvu.FilterData" localSheetId="0" hidden="1">'на 01.10.2017'!$A$7:$L$386</definedName>
    <definedName name="Z_6656F77C_55F8_4E1C_A222_2E884838D2F2_.wvu.FilterData" localSheetId="0" hidden="1">'на 01.10.2017'!$A$7:$L$386</definedName>
    <definedName name="Z_66EE8E68_84F1_44B5_B60B_7ED67214A421_.wvu.FilterData" localSheetId="0" hidden="1">'на 01.10.2017'!$A$7:$L$386</definedName>
    <definedName name="Z_67A1158E_8E10_4053_B044_B8AB7C784C01_.wvu.FilterData" localSheetId="0" hidden="1">'на 01.10.2017'!$A$7:$L$386</definedName>
    <definedName name="Z_67ADFAE6_A9AF_44D7_8539_93CD0F6B7849_.wvu.Cols" localSheetId="0" hidden="1">'на 01.10.2017'!$I:$I</definedName>
    <definedName name="Z_67ADFAE6_A9AF_44D7_8539_93CD0F6B7849_.wvu.FilterData" localSheetId="0" hidden="1">'на 01.10.2017'!$A$7:$L$386</definedName>
    <definedName name="Z_67ADFAE6_A9AF_44D7_8539_93CD0F6B7849_.wvu.PrintArea" localSheetId="0" hidden="1">'на 01.10.2017'!$A$1:$L$183</definedName>
    <definedName name="Z_67ADFAE6_A9AF_44D7_8539_93CD0F6B7849_.wvu.PrintTitles" localSheetId="0" hidden="1">'на 01.10.2017'!$5:$8</definedName>
    <definedName name="Z_68543727_5837_47F3_A17E_A06AE03143F0_.wvu.FilterData" localSheetId="0" hidden="1">'на 01.10.2017'!$A$7:$L$386</definedName>
    <definedName name="Z_6901CD30_42B7_4EC1_AF54_8AB710BFE495_.wvu.FilterData" localSheetId="0" hidden="1">'на 01.10.2017'!$A$7:$L$386</definedName>
    <definedName name="Z_69321B6F_CF2A_4DAB_82CF_8CAAD629F257_.wvu.FilterData" localSheetId="0" hidden="1">'на 01.10.2017'!$A$7:$L$386</definedName>
    <definedName name="Z_6B30174D_06F6_400C_8FE4_A489A229C982_.wvu.FilterData" localSheetId="0" hidden="1">'на 01.10.2017'!$A$7:$L$386</definedName>
    <definedName name="Z_6B9F1A4E_485B_421D_A44C_0AAE5901E28D_.wvu.FilterData" localSheetId="0" hidden="1">'на 01.10.2017'!$A$7:$L$386</definedName>
    <definedName name="Z_6BE4E62B_4F97_4F96_9638_8ADCE8F932B1_.wvu.FilterData" localSheetId="0" hidden="1">'на 01.10.2017'!$A$7:$H$128</definedName>
    <definedName name="Z_6BE735CC_AF2E_4F67_B22D_A8AB001D3353_.wvu.FilterData" localSheetId="0" hidden="1">'на 01.10.2017'!$A$7:$H$128</definedName>
    <definedName name="Z_6CF84B0C_144A_4CF4_A34E_B9147B738037_.wvu.FilterData" localSheetId="0" hidden="1">'на 01.10.2017'!$A$7:$H$128</definedName>
    <definedName name="Z_6D091BF8_3118_4C66_BFCF_A396B92963B0_.wvu.FilterData" localSheetId="0" hidden="1">'на 01.10.2017'!$A$7:$L$386</definedName>
    <definedName name="Z_6D692D1F_2186_4B62_878B_AABF13F25116_.wvu.FilterData" localSheetId="0" hidden="1">'на 01.10.2017'!$A$7:$L$386</definedName>
    <definedName name="Z_6E1926CF_4906_4A55_811C_617ED8BB98BA_.wvu.FilterData" localSheetId="0" hidden="1">'на 01.10.2017'!$A$7:$L$386</definedName>
    <definedName name="Z_6E2D6686_B9FD_4BBA_8CD4_95C6386F5509_.wvu.FilterData" localSheetId="0" hidden="1">'на 01.10.2017'!$A$7:$H$128</definedName>
    <definedName name="Z_6ECBF068_1C02_4E6C_B4E6_EB2B6EC464BD_.wvu.FilterData" localSheetId="0" hidden="1">'на 01.10.2017'!$A$7:$L$386</definedName>
    <definedName name="Z_6F1223ED_6D7E_4BDC_97BD_57C6B16DF50B_.wvu.FilterData" localSheetId="0" hidden="1">'на 01.10.2017'!$A$7:$L$386</definedName>
    <definedName name="Z_6F188E27_E72B_48C9_888E_3A4AAF082D5A_.wvu.FilterData" localSheetId="0" hidden="1">'на 01.10.2017'!$A$7:$L$386</definedName>
    <definedName name="Z_6F60BF81_D1A9_4E04_93E7_3EE7124B8D23_.wvu.FilterData" localSheetId="0" hidden="1">'на 01.10.2017'!$A$7:$H$128</definedName>
    <definedName name="Z_701E5EC3_E633_4389_A70E_4DD82E713CE4_.wvu.FilterData" localSheetId="0" hidden="1">'на 01.10.2017'!$A$7:$L$386</definedName>
    <definedName name="Z_70567FCD_AD22_4F19_9380_E5332B152F74_.wvu.FilterData" localSheetId="0" hidden="1">'на 01.10.2017'!$A$7:$L$386</definedName>
    <definedName name="Z_706D67E7_3361_40B2_829D_8844AB8060E2_.wvu.FilterData" localSheetId="0" hidden="1">'на 01.10.2017'!$A$7:$H$128</definedName>
    <definedName name="Z_70F1B7E8_7988_4C81_9922_ABE1AE06A197_.wvu.FilterData" localSheetId="0" hidden="1">'на 01.10.2017'!$A$7:$L$386</definedName>
    <definedName name="Z_7246383F_5A7C_4469_ABE5_F3DE99D7B98C_.wvu.FilterData" localSheetId="0" hidden="1">'на 01.10.2017'!$A$7:$H$128</definedName>
    <definedName name="Z_728B417D_5E48_46CF_86FE_9C0FFD136F19_.wvu.FilterData" localSheetId="0" hidden="1">'на 01.10.2017'!$A$7:$L$386</definedName>
    <definedName name="Z_72971C39_5C91_4008_BD77_2DC24FDFDCB6_.wvu.FilterData" localSheetId="0" hidden="1">'на 01.10.2017'!$A$7:$L$386</definedName>
    <definedName name="Z_72BCCF18_7B1D_4731_977C_FF5C187A4C82_.wvu.FilterData" localSheetId="0" hidden="1">'на 01.10.2017'!$A$7:$L$386</definedName>
    <definedName name="Z_72C0943B_A5D5_4B80_AD54_166C5CDC74DE_.wvu.FilterData" localSheetId="0" hidden="1">'на 01.10.2017'!$A$3:$M$184</definedName>
    <definedName name="Z_72C0943B_A5D5_4B80_AD54_166C5CDC74DE_.wvu.PrintArea" localSheetId="0" hidden="1">'на 01.10.2017'!$A$1:$L$185</definedName>
    <definedName name="Z_72C0943B_A5D5_4B80_AD54_166C5CDC74DE_.wvu.PrintTitles" localSheetId="0" hidden="1">'на 01.10.2017'!$5:$8</definedName>
    <definedName name="Z_7351B774_7780_442A_903E_647131A150ED_.wvu.FilterData" localSheetId="0" hidden="1">'на 01.10.2017'!$A$7:$L$386</definedName>
    <definedName name="Z_741C3AAD_37E5_4231_B8F1_6F6ABAB5BA70_.wvu.FilterData" localSheetId="0" hidden="1">'на 01.10.2017'!$A$3:$M$184</definedName>
    <definedName name="Z_742C8CE1_B323_4B6C_901C_E2B713ADDB04_.wvu.FilterData" localSheetId="0" hidden="1">'на 01.10.2017'!$A$7:$H$128</definedName>
    <definedName name="Z_74F25527_9FBE_45D8_B38D_2B215FE8DD1E_.wvu.FilterData" localSheetId="0" hidden="1">'на 01.10.2017'!$A$7:$L$386</definedName>
    <definedName name="Z_762066AC_D656_4392_845D_8C6157B76764_.wvu.FilterData" localSheetId="0" hidden="1">'на 01.10.2017'!$A$7:$H$128</definedName>
    <definedName name="Z_7654DBDC_86A8_4903_B5DC_30516E94F2C0_.wvu.FilterData" localSheetId="0" hidden="1">'на 01.10.2017'!$A$7:$L$386</definedName>
    <definedName name="Z_77081AB2_288F_4D22_9FAD_2429DAF1E510_.wvu.FilterData" localSheetId="0" hidden="1">'на 01.10.2017'!$A$7:$L$386</definedName>
    <definedName name="Z_777611BF_FE54_48A9_A8A8_0C82A3AE3A94_.wvu.FilterData" localSheetId="0" hidden="1">'на 01.10.2017'!$A$7:$L$386</definedName>
    <definedName name="Z_799DB00F_141C_483B_A462_359C05A36D93_.wvu.FilterData" localSheetId="0" hidden="1">'на 01.10.2017'!$A$7:$H$128</definedName>
    <definedName name="Z_79E4D554_5B2C_41A7_B934_B430838AA03E_.wvu.FilterData" localSheetId="0" hidden="1">'на 01.10.2017'!$A$7:$L$386</definedName>
    <definedName name="Z_7A01CF94_90AE_4821_93EE_D3FE8D12D8D5_.wvu.FilterData" localSheetId="0" hidden="1">'на 01.10.2017'!$A$7:$L$386</definedName>
    <definedName name="Z_7A09065A_45D5_4C53_B9DD_121DF6719D64_.wvu.FilterData" localSheetId="0" hidden="1">'на 01.10.2017'!$A$7:$H$128</definedName>
    <definedName name="Z_7A71A7FF_8800_4D00_AEC1_1B599D526CDE_.wvu.FilterData" localSheetId="0" hidden="1">'на 01.10.2017'!$A$7:$L$386</definedName>
    <definedName name="Z_7AE14342_BF53_4FA2_8C85_1038D8BA9596_.wvu.FilterData" localSheetId="0" hidden="1">'на 01.10.2017'!$A$7:$H$128</definedName>
    <definedName name="Z_7B245AB0_C2AF_4822_BFC4_2399F85856C1_.wvu.Cols" localSheetId="0" hidden="1">'на 01.10.2017'!#REF!,'на 01.10.2017'!#REF!</definedName>
    <definedName name="Z_7B245AB0_C2AF_4822_BFC4_2399F85856C1_.wvu.FilterData" localSheetId="0" hidden="1">'на 01.10.2017'!$A$7:$L$386</definedName>
    <definedName name="Z_7B245AB0_C2AF_4822_BFC4_2399F85856C1_.wvu.PrintArea" localSheetId="0" hidden="1">'на 01.10.2017'!$A$1:$L$179</definedName>
    <definedName name="Z_7B245AB0_C2AF_4822_BFC4_2399F85856C1_.wvu.PrintTitles" localSheetId="0" hidden="1">'на 01.10.2017'!$5:$8</definedName>
    <definedName name="Z_7BA445E6_50A0_4F67_81F2_B2945A5BFD3F_.wvu.FilterData" localSheetId="0" hidden="1">'на 01.10.2017'!$A$7:$L$386</definedName>
    <definedName name="Z_7BC27702_AD83_4B6E_860E_D694439F877D_.wvu.FilterData" localSheetId="0" hidden="1">'на 01.10.2017'!$A$7:$H$128</definedName>
    <definedName name="Z_7CB2D520_A8A5_4D6C_BE39_64C505DBAE2C_.wvu.FilterData" localSheetId="0" hidden="1">'на 01.10.2017'!$A$7:$L$386</definedName>
    <definedName name="Z_7DB24378_D193_4D04_9739_831C8625EEAE_.wvu.FilterData" localSheetId="0" hidden="1">'на 01.10.2017'!$A$7:$L$61</definedName>
    <definedName name="Z_7E10B4A2_86C5_49FE_B735_A2A4A6EBA352_.wvu.FilterData" localSheetId="0" hidden="1">'на 01.10.2017'!$A$7:$L$386</definedName>
    <definedName name="Z_7E77AE50_A8E9_48E1_BD6F_0651484E1DB4_.wvu.FilterData" localSheetId="0" hidden="1">'на 01.10.2017'!$A$7:$L$386</definedName>
    <definedName name="Z_7EA33A1B_0947_4DD9_ACB5_FE84B029B96C_.wvu.FilterData" localSheetId="0" hidden="1">'на 01.10.2017'!$A$7:$L$386</definedName>
    <definedName name="Z_81403331_C5EB_4760_B273_D3D9C8D43951_.wvu.FilterData" localSheetId="0" hidden="1">'на 01.10.2017'!$A$7:$H$128</definedName>
    <definedName name="Z_81BE03B7_DE2F_4E82_8496_CAF917D1CC3F_.wvu.FilterData" localSheetId="0" hidden="1">'на 01.10.2017'!$A$7:$L$386</definedName>
    <definedName name="Z_8220CA38_66F1_4F9F_A7AE_CF3DF89B0B66_.wvu.FilterData" localSheetId="0" hidden="1">'на 01.10.2017'!$A$7:$L$386</definedName>
    <definedName name="Z_8280D1E0_5055_49CD_A383_D6B2F2EBD512_.wvu.FilterData" localSheetId="0" hidden="1">'на 01.10.2017'!$A$7:$H$128</definedName>
    <definedName name="Z_829F5F3F_AACC_4AF4_A7EF_0FD75747C358_.wvu.FilterData" localSheetId="0" hidden="1">'на 01.10.2017'!$A$7:$L$386</definedName>
    <definedName name="Z_840133FA_9546_4ED0_AA3E_E87F8F80931F_.wvu.FilterData" localSheetId="0" hidden="1">'на 01.10.2017'!$A$7:$L$386</definedName>
    <definedName name="Z_8462E4B7_FF49_4401_9CB1_027D70C3D86B_.wvu.FilterData" localSheetId="0" hidden="1">'на 01.10.2017'!$A$7:$H$128</definedName>
    <definedName name="Z_8518EF96_21CF_4CEA_B17C_8AA8E48B82CF_.wvu.FilterData" localSheetId="0" hidden="1">'на 01.10.2017'!$A$7:$L$386</definedName>
    <definedName name="Z_85336449_1C25_4AF7_89BA_281D7385CDF9_.wvu.FilterData" localSheetId="0" hidden="1">'на 01.10.2017'!$A$7:$L$386</definedName>
    <definedName name="Z_85610BEE_6BD4_4AC9_9284_0AD9E6A15466_.wvu.FilterData" localSheetId="0" hidden="1">'на 01.10.2017'!$A$7:$L$386</definedName>
    <definedName name="Z_85621B9F_ABEF_4928_B406_5F6003CD3FC1_.wvu.FilterData" localSheetId="0" hidden="1">'на 01.10.2017'!$A$7:$L$386</definedName>
    <definedName name="Z_8649CC96_F63A_4F83_8C89_AA8F47AC05F3_.wvu.FilterData" localSheetId="0" hidden="1">'на 01.10.2017'!$A$7:$H$128</definedName>
    <definedName name="Z_866666B3_A778_4059_8EF6_136684A0F698_.wvu.FilterData" localSheetId="0" hidden="1">'на 01.10.2017'!$A$7:$L$386</definedName>
    <definedName name="Z_868403B4_F60C_4700_B312_EDA79B4B2FC0_.wvu.FilterData" localSheetId="0" hidden="1">'на 01.10.2017'!$A$7:$L$386</definedName>
    <definedName name="Z_8789C1A0_51C5_46EF_B1F1_B319BE008AC1_.wvu.FilterData" localSheetId="0" hidden="1">'на 01.10.2017'!$A$7:$L$386</definedName>
    <definedName name="Z_87AE545F_036F_4E8B_9D04_AE59AB8BAC14_.wvu.FilterData" localSheetId="0" hidden="1">'на 01.10.2017'!$A$7:$H$128</definedName>
    <definedName name="Z_87D86486_B5EF_4463_9350_9D1E042A42DF_.wvu.FilterData" localSheetId="0" hidden="1">'на 01.10.2017'!$A$7:$L$386</definedName>
    <definedName name="Z_883D51B0_0A2B_40BD_A4BD_D3780EBDA8D9_.wvu.FilterData" localSheetId="0" hidden="1">'на 01.10.2017'!$A$7:$L$386</definedName>
    <definedName name="Z_8878B53B_0E8A_4A11_8A26_C2AC9BB8A4A9_.wvu.FilterData" localSheetId="0" hidden="1">'на 01.10.2017'!$A$7:$H$128</definedName>
    <definedName name="Z_888B8943_9277_42CB_A862_699801009D7B_.wvu.FilterData" localSheetId="0" hidden="1">'на 01.10.2017'!$A$7:$L$386</definedName>
    <definedName name="Z_89F2DB1B_0F19_4230_A501_8A6666788E86_.wvu.FilterData" localSheetId="0" hidden="1">'на 01.10.2017'!$A$7:$L$386</definedName>
    <definedName name="Z_8A4ABF0A_262D_4454_86FE_CA0ADCDF3E94_.wvu.FilterData" localSheetId="0" hidden="1">'на 01.10.2017'!$A$7:$L$386</definedName>
    <definedName name="Z_8BA7C340_DD6D_4BDE_939B_41C98A02B423_.wvu.FilterData" localSheetId="0" hidden="1">'на 01.10.2017'!$A$7:$L$386</definedName>
    <definedName name="Z_8BB118EA_41BC_4E46_8EA1_4268AA5B6DB1_.wvu.FilterData" localSheetId="0" hidden="1">'на 01.10.2017'!$A$7:$L$386</definedName>
    <definedName name="Z_8C04CD6E_A1CC_4EF8_8DD5_B859F52073A0_.wvu.FilterData" localSheetId="0" hidden="1">'на 01.10.2017'!$A$7:$L$386</definedName>
    <definedName name="Z_8C654415_86D2_479D_A511_8A4B3774E375_.wvu.FilterData" localSheetId="0" hidden="1">'на 01.10.2017'!$A$7:$H$128</definedName>
    <definedName name="Z_8CAD663B_CD5E_4846_B4FD_69BCB6D1EB12_.wvu.FilterData" localSheetId="0" hidden="1">'на 01.10.2017'!$A$7:$H$128</definedName>
    <definedName name="Z_8CB267BE_E783_4914_8FFF_50D79F1D75CF_.wvu.FilterData" localSheetId="0" hidden="1">'на 01.10.2017'!$A$7:$H$128</definedName>
    <definedName name="Z_8D0153EB_A3EC_4213_A12B_74D6D827770F_.wvu.FilterData" localSheetId="0" hidden="1">'на 01.10.2017'!$A$7:$L$386</definedName>
    <definedName name="Z_8D7BE686_9FAF_4C26_8FD5_5395E55E0797_.wvu.FilterData" localSheetId="0" hidden="1">'на 01.10.2017'!$A$7:$H$128</definedName>
    <definedName name="Z_8D8D2F4C_3B7E_4C1F_A367_4BA418733E1A_.wvu.FilterData" localSheetId="0" hidden="1">'на 01.10.2017'!$A$7:$H$128</definedName>
    <definedName name="Z_8DFDD887_4859_4275_91A7_634544543F21_.wvu.FilterData" localSheetId="0" hidden="1">'на 01.10.2017'!$A$7:$L$386</definedName>
    <definedName name="Z_8E62A2BE_7CE7_496E_AC79_F133ABDC98BF_.wvu.FilterData" localSheetId="0" hidden="1">'на 01.10.2017'!$A$7:$H$128</definedName>
    <definedName name="Z_8EEB3EFB_2D0D_474D_A904_853356F13984_.wvu.FilterData" localSheetId="0" hidden="1">'на 01.10.2017'!$A$7:$L$386</definedName>
    <definedName name="Z_8F2A8A22_72A2_4B00_8248_255CA52D5828_.wvu.FilterData" localSheetId="0" hidden="1">'на 01.10.2017'!$A$7:$L$386</definedName>
    <definedName name="Z_9089CAE7_C9D5_4B44_BF40_622C1D4BEC1A_.wvu.FilterData" localSheetId="0" hidden="1">'на 01.10.2017'!$A$7:$L$386</definedName>
    <definedName name="Z_90B62036_E8E2_47F2_BA67_9490969E5E89_.wvu.FilterData" localSheetId="0" hidden="1">'на 01.10.2017'!$A$7:$L$386</definedName>
    <definedName name="Z_91482E4A_EB85_41D6_AA9F_21521D0F577E_.wvu.FilterData" localSheetId="0" hidden="1">'на 01.10.2017'!$A$7:$L$386</definedName>
    <definedName name="Z_91A44DD7_EFA1_45BC_BF8A_C6EBAED142C3_.wvu.FilterData" localSheetId="0" hidden="1">'на 01.10.2017'!$A$7:$L$386</definedName>
    <definedName name="Z_92A69ACC_08E1_4049_9A4E_909BE09E8D3F_.wvu.FilterData" localSheetId="0" hidden="1">'на 01.10.2017'!$A$7:$L$386</definedName>
    <definedName name="Z_92A7494D_B642_4D2E_8A98_FA3ADD190BCE_.wvu.FilterData" localSheetId="0" hidden="1">'на 01.10.2017'!$A$7:$L$386</definedName>
    <definedName name="Z_92A89EF4_8A4E_4790_B0CC_01892B6039EB_.wvu.FilterData" localSheetId="0" hidden="1">'на 01.10.2017'!$A$7:$L$386</definedName>
    <definedName name="Z_92E38377_38CC_496E_BBD8_5394F7550FE3_.wvu.FilterData" localSheetId="0" hidden="1">'на 01.10.2017'!$A$7:$L$386</definedName>
    <definedName name="Z_93030161_EBD2_4C55_BB01_67290B2149A7_.wvu.FilterData" localSheetId="0" hidden="1">'на 01.10.2017'!$A$7:$L$386</definedName>
    <definedName name="Z_935DFEC4_8817_4BB5_A846_9674D5A05EE9_.wvu.FilterData" localSheetId="0" hidden="1">'на 01.10.2017'!$A$7:$H$128</definedName>
    <definedName name="Z_938F43B0_CEED_4632_948B_C835F76DFE4A_.wvu.FilterData" localSheetId="0" hidden="1">'на 01.10.2017'!$A$7:$L$386</definedName>
    <definedName name="Z_944D1186_FA84_48E6_9A44_19022D55084A_.wvu.FilterData" localSheetId="0" hidden="1">'на 01.10.2017'!$A$7:$L$386</definedName>
    <definedName name="Z_94E3B816_367C_44F4_94FC_13D42F694C13_.wvu.FilterData" localSheetId="0" hidden="1">'на 01.10.2017'!$A$7:$L$386</definedName>
    <definedName name="Z_95B5A563_A81C_425C_AC80_18232E0FA0F2_.wvu.FilterData" localSheetId="0" hidden="1">'на 01.10.2017'!$A$7:$H$128</definedName>
    <definedName name="Z_96167660_EA8B_4F7D_87A1_785E97B459B3_.wvu.FilterData" localSheetId="0" hidden="1">'на 01.10.2017'!$A$7:$H$128</definedName>
    <definedName name="Z_96879477_4713_4ABC_982A_7EB1C07B4DED_.wvu.FilterData" localSheetId="0" hidden="1">'на 01.10.2017'!$A$7:$H$128</definedName>
    <definedName name="Z_969E164A_AA47_4A3D_AECC_F3C5A8BBA40A_.wvu.FilterData" localSheetId="0" hidden="1">'на 01.10.2017'!$A$7:$L$386</definedName>
    <definedName name="Z_9780079B_2369_4362_9878_DE63286783A8_.wvu.FilterData" localSheetId="0" hidden="1">'на 01.10.2017'!$A$7:$L$386</definedName>
    <definedName name="Z_97B55429_A18E_43B5_9AF8_FE73FCDE4BBB_.wvu.FilterData" localSheetId="0" hidden="1">'на 01.10.2017'!$A$7:$L$386</definedName>
    <definedName name="Z_97E2C09C_6040_4BDA_B6A0_AF60F993AC48_.wvu.FilterData" localSheetId="0" hidden="1">'на 01.10.2017'!$A$7:$L$386</definedName>
    <definedName name="Z_97F74FDF_2C27_4D85_A3A7_1EF51A8A2DFF_.wvu.FilterData" localSheetId="0" hidden="1">'на 01.10.2017'!$A$7:$H$128</definedName>
    <definedName name="Z_987C1B6D_28A7_49CB_BBF0_6C3FFB9FC1C5_.wvu.FilterData" localSheetId="0" hidden="1">'на 01.10.2017'!$A$7:$L$386</definedName>
    <definedName name="Z_998B8119_4FF3_4A16_838D_539C6AE34D55_.wvu.Cols" localSheetId="0" hidden="1">'на 01.10.2017'!#REF!,'на 01.10.2017'!#REF!</definedName>
    <definedName name="Z_998B8119_4FF3_4A16_838D_539C6AE34D55_.wvu.FilterData" localSheetId="0" hidden="1">'на 01.10.2017'!$A$7:$L$386</definedName>
    <definedName name="Z_998B8119_4FF3_4A16_838D_539C6AE34D55_.wvu.PrintArea" localSheetId="0" hidden="1">'на 01.10.2017'!$A$1:$L$179</definedName>
    <definedName name="Z_998B8119_4FF3_4A16_838D_539C6AE34D55_.wvu.PrintTitles" localSheetId="0" hidden="1">'на 01.10.2017'!$5:$8</definedName>
    <definedName name="Z_998B8119_4FF3_4A16_838D_539C6AE34D55_.wvu.Rows" localSheetId="0" hidden="1">'на 01.10.2017'!#REF!</definedName>
    <definedName name="Z_99950613_28E7_4EC2_B918_559A2757B0A9_.wvu.FilterData" localSheetId="0" hidden="1">'на 01.10.2017'!$A$7:$L$386</definedName>
    <definedName name="Z_99950613_28E7_4EC2_B918_559A2757B0A9_.wvu.PrintArea" localSheetId="0" hidden="1">'на 01.10.2017'!$A$1:$L$183</definedName>
    <definedName name="Z_99950613_28E7_4EC2_B918_559A2757B0A9_.wvu.PrintTitles" localSheetId="0" hidden="1">'на 01.10.2017'!$5:$8</definedName>
    <definedName name="Z_9A28E7E9_55CD_40D9_9E29_E07B8DD3C238_.wvu.FilterData" localSheetId="0" hidden="1">'на 01.10.2017'!$A$7:$L$386</definedName>
    <definedName name="Z_9A769443_7DFA_43D5_AB26_6F2EEF53DAF1_.wvu.FilterData" localSheetId="0" hidden="1">'на 01.10.2017'!$A$7:$H$128</definedName>
    <definedName name="Z_9C310551_EC8B_4B87_B5AF_39FC532C6FE3_.wvu.FilterData" localSheetId="0" hidden="1">'на 01.10.2017'!$A$7:$H$128</definedName>
    <definedName name="Z_9C38FBC7_6E93_40A5_BD30_7720FC92D0D4_.wvu.FilterData" localSheetId="0" hidden="1">'на 01.10.2017'!$A$7:$L$386</definedName>
    <definedName name="Z_9CB26755_9CF3_42C9_A567_6FF9CCE0F397_.wvu.FilterData" localSheetId="0" hidden="1">'на 01.10.2017'!$A$7:$L$386</definedName>
    <definedName name="Z_9D24C81C_5B18_4B40_BF88_7236C9CAE366_.wvu.FilterData" localSheetId="0" hidden="1">'на 01.10.2017'!$A$7:$H$128</definedName>
    <definedName name="Z_9E1D944D_E62F_4660_B928_F956F86CCB3D_.wvu.FilterData" localSheetId="0" hidden="1">'на 01.10.2017'!$A$7:$L$386</definedName>
    <definedName name="Z_9E720D93_31F0_4636_BA00_6CE6F83F3651_.wvu.FilterData" localSheetId="0" hidden="1">'на 01.10.2017'!$A$7:$L$386</definedName>
    <definedName name="Z_9E943B7D_D4C7_443F_BC4C_8AB90546D8A5_.wvu.Cols" localSheetId="0" hidden="1">'на 01.10.2017'!#REF!,'на 01.10.2017'!#REF!</definedName>
    <definedName name="Z_9E943B7D_D4C7_443F_BC4C_8AB90546D8A5_.wvu.FilterData" localSheetId="0" hidden="1">'на 01.10.2017'!$A$3:$L$61</definedName>
    <definedName name="Z_9E943B7D_D4C7_443F_BC4C_8AB90546D8A5_.wvu.PrintTitles" localSheetId="0" hidden="1">'на 01.10.2017'!$5:$8</definedName>
    <definedName name="Z_9E943B7D_D4C7_443F_BC4C_8AB90546D8A5_.wvu.Rows" localSheetId="0" hidden="1">'на 01.10.2017'!#REF!,'на 01.10.2017'!#REF!,'на 01.10.2017'!#REF!,'на 01.10.2017'!#REF!,'на 01.10.2017'!#REF!,'на 01.10.2017'!#REF!,'на 01.10.2017'!#REF!,'на 01.10.2017'!#REF!,'на 01.10.2017'!#REF!,'на 01.10.2017'!#REF!,'на 01.10.2017'!#REF!,'на 01.10.2017'!#REF!,'на 01.10.2017'!#REF!,'на 01.10.2017'!#REF!,'на 01.10.2017'!#REF!,'на 01.10.2017'!#REF!,'на 01.10.2017'!#REF!,'на 01.10.2017'!#REF!,'на 01.10.2017'!#REF!,'на 01.10.2017'!#REF!</definedName>
    <definedName name="Z_9EC99D85_9CBB_4D41_A0AC_5A782960B43C_.wvu.FilterData" localSheetId="0" hidden="1">'на 01.10.2017'!$A$7:$H$128</definedName>
    <definedName name="Z_9F469FEB_94D1_4BA9_BDF6_0A94C53541EA_.wvu.FilterData" localSheetId="0" hidden="1">'на 01.10.2017'!$A$7:$L$386</definedName>
    <definedName name="Z_9FA29541_62F4_4CED_BF33_19F6BA57578F_.wvu.Cols" localSheetId="0" hidden="1">'на 01.10.2017'!#REF!,'на 01.10.2017'!#REF!</definedName>
    <definedName name="Z_9FA29541_62F4_4CED_BF33_19F6BA57578F_.wvu.FilterData" localSheetId="0" hidden="1">'на 01.10.2017'!$A$7:$L$386</definedName>
    <definedName name="Z_9FA29541_62F4_4CED_BF33_19F6BA57578F_.wvu.PrintArea" localSheetId="0" hidden="1">'на 01.10.2017'!$A$1:$L$179</definedName>
    <definedName name="Z_9FA29541_62F4_4CED_BF33_19F6BA57578F_.wvu.PrintTitles" localSheetId="0" hidden="1">'на 01.10.2017'!$5:$8</definedName>
    <definedName name="Z_A08B7B60_BE09_484D_B75E_15D9DE206B17_.wvu.FilterData" localSheetId="0" hidden="1">'на 01.10.2017'!$A$7:$L$386</definedName>
    <definedName name="Z_A0963EEC_5578_46DF_B7B0_2B9F8CADC5B9_.wvu.FilterData" localSheetId="0" hidden="1">'на 01.10.2017'!$A$7:$L$386</definedName>
    <definedName name="Z_A0A3CD9B_2436_40D7_91DB_589A95FBBF00_.wvu.Cols" localSheetId="0" hidden="1">'на 01.10.2017'!$I:$I</definedName>
    <definedName name="Z_A0A3CD9B_2436_40D7_91DB_589A95FBBF00_.wvu.FilterData" localSheetId="0" hidden="1">'на 01.10.2017'!$A$7:$L$386</definedName>
    <definedName name="Z_A0A3CD9B_2436_40D7_91DB_589A95FBBF00_.wvu.PrintArea" localSheetId="0" hidden="1">'на 01.10.2017'!$A$1:$L$183</definedName>
    <definedName name="Z_A0A3CD9B_2436_40D7_91DB_589A95FBBF00_.wvu.PrintTitles" localSheetId="0" hidden="1">'на 01.10.2017'!$5:$8</definedName>
    <definedName name="Z_A0EB0A04_1124_498B_8C4B_C1E25B53C1A8_.wvu.FilterData" localSheetId="0" hidden="1">'на 01.10.2017'!$A$7:$H$128</definedName>
    <definedName name="Z_A113B19A_DB2C_4585_AED7_B7EF9F05E57E_.wvu.FilterData" localSheetId="0" hidden="1">'на 01.10.2017'!$A$7:$L$386</definedName>
    <definedName name="Z_A2611F3A_C06C_4662_B39E_6F08BA7C9B14_.wvu.FilterData" localSheetId="0" hidden="1">'на 01.10.2017'!$A$7:$H$128</definedName>
    <definedName name="Z_A28DA500_33FC_4913_B21A_3E2D7ED7A130_.wvu.FilterData" localSheetId="0" hidden="1">'на 01.10.2017'!$A$7:$H$128</definedName>
    <definedName name="Z_A38250FB_559C_49CE_918A_6673F9586B86_.wvu.FilterData" localSheetId="0" hidden="1">'на 01.10.2017'!$A$7:$L$386</definedName>
    <definedName name="Z_A62258B9_7768_4C4F_AFFC_537782E81CFF_.wvu.FilterData" localSheetId="0" hidden="1">'на 01.10.2017'!$A$7:$H$128</definedName>
    <definedName name="Z_A65D4FF6_26A1_47FE_AF98_41E05002FB1E_.wvu.FilterData" localSheetId="0" hidden="1">'на 01.10.2017'!$A$7:$H$128</definedName>
    <definedName name="Z_A6816A2A_A381_4629_A196_A2D2CBED046E_.wvu.FilterData" localSheetId="0" hidden="1">'на 01.10.2017'!$A$7:$L$386</definedName>
    <definedName name="Z_A6B98527_7CBF_4E4D_BDEA_9334A3EB779F_.wvu.Cols" localSheetId="0" hidden="1">'на 01.10.2017'!#REF!,'на 01.10.2017'!#REF!,'на 01.10.2017'!$M:$BP</definedName>
    <definedName name="Z_A6B98527_7CBF_4E4D_BDEA_9334A3EB779F_.wvu.FilterData" localSheetId="0" hidden="1">'на 01.10.2017'!$A$7:$L$386</definedName>
    <definedName name="Z_A6B98527_7CBF_4E4D_BDEA_9334A3EB779F_.wvu.PrintArea" localSheetId="0" hidden="1">'на 01.10.2017'!$A$1:$BP$179</definedName>
    <definedName name="Z_A6B98527_7CBF_4E4D_BDEA_9334A3EB779F_.wvu.PrintTitles" localSheetId="0" hidden="1">'на 01.10.2017'!$5:$7</definedName>
    <definedName name="Z_A98C96B5_CE3A_4FF9_B3E5_0DBB66ADC5BB_.wvu.FilterData" localSheetId="0" hidden="1">'на 01.10.2017'!$A$7:$H$128</definedName>
    <definedName name="Z_A9BB2943_E4B1_4809_A926_69F8C50E1CF2_.wvu.FilterData" localSheetId="0" hidden="1">'на 01.10.2017'!$A$7:$L$386</definedName>
    <definedName name="Z_AA4C7BF5_07E0_4095_B165_D2AF600190FA_.wvu.FilterData" localSheetId="0" hidden="1">'на 01.10.2017'!$A$7:$H$128</definedName>
    <definedName name="Z_AAC4B5AB_1913_4D9C_A1FF_BD9345E009EB_.wvu.FilterData" localSheetId="0" hidden="1">'на 01.10.2017'!$A$7:$H$128</definedName>
    <definedName name="Z_AB20AEF7_931C_411F_91E6_F461408B5AE6_.wvu.FilterData" localSheetId="0" hidden="1">'на 01.10.2017'!$A$7:$L$386</definedName>
    <definedName name="Z_ABA75302_0F6D_4886_9D81_1818E8870CAA_.wvu.FilterData" localSheetId="0" hidden="1">'на 01.10.2017'!$A$3:$M$184</definedName>
    <definedName name="Z_ABAF42E6_6CD6_46B1_A0C6_0099C207BC1C_.wvu.FilterData" localSheetId="0" hidden="1">'на 01.10.2017'!$A$7:$L$386</definedName>
    <definedName name="Z_ABF07E15_3FB5_46FA_8B18_72FA32E3F1DA_.wvu.FilterData" localSheetId="0" hidden="1">'на 01.10.2017'!$A$7:$L$386</definedName>
    <definedName name="Z_ACFE2E5A_B4BC_4793_B103_05F97C227772_.wvu.FilterData" localSheetId="0" hidden="1">'на 01.10.2017'!$A$7:$L$386</definedName>
    <definedName name="Z_AD079EA2_4E18_46EE_8E20_0C7923C917D2_.wvu.FilterData" localSheetId="0" hidden="1">'на 01.10.2017'!$A$7:$L$386</definedName>
    <definedName name="Z_ADE318A0_9CB5_431A_AF2B_D561B19631D9_.wvu.FilterData" localSheetId="0" hidden="1">'на 01.10.2017'!$A$7:$L$386</definedName>
    <definedName name="Z_AF01D870_77CB_46A2_A95B_3A27FF42EAA8_.wvu.FilterData" localSheetId="0" hidden="1">'на 01.10.2017'!$A$7:$H$128</definedName>
    <definedName name="Z_AF1AEFF5_9892_4FCB_BD3E_6CF1CEE1B71B_.wvu.FilterData" localSheetId="0" hidden="1">'на 01.10.2017'!$A$7:$L$386</definedName>
    <definedName name="Z_AFABF6AA_2F6E_48B0_98F8_213EA30990B1_.wvu.FilterData" localSheetId="0" hidden="1">'на 01.10.2017'!$A$7:$L$386</definedName>
    <definedName name="Z_AFC26506_1EE1_430F_B247_3257CE41958A_.wvu.FilterData" localSheetId="0" hidden="1">'на 01.10.2017'!$A$7:$L$386</definedName>
    <definedName name="Z_B00B4D71_156E_4DD9_93CC_1F392CBA035F_.wvu.FilterData" localSheetId="0" hidden="1">'на 01.10.2017'!$A$7:$L$386</definedName>
    <definedName name="Z_B0B61858_D248_4F0B_95EB_A53482FBF19B_.wvu.FilterData" localSheetId="0" hidden="1">'на 01.10.2017'!$A$7:$L$386</definedName>
    <definedName name="Z_B0BB7BD4_E507_4D19_A9BF_6595068A89B5_.wvu.FilterData" localSheetId="0" hidden="1">'на 01.10.2017'!$A$7:$L$386</definedName>
    <definedName name="Z_B180D137_9F25_4AD4_9057_37928F1867A8_.wvu.FilterData" localSheetId="0" hidden="1">'на 01.10.2017'!$A$7:$H$128</definedName>
    <definedName name="Z_B246A3A0_6AE0_4610_AE7A_F7490C26DBCA_.wvu.FilterData" localSheetId="0" hidden="1">'на 01.10.2017'!$A$7:$L$386</definedName>
    <definedName name="Z_B2D38EAC_E767_43A7_B7A2_621639FE347D_.wvu.FilterData" localSheetId="0" hidden="1">'на 01.10.2017'!$A$7:$H$128</definedName>
    <definedName name="Z_B3114865_FFF9_40B7_B9E6_C3642102DCF9_.wvu.FilterData" localSheetId="0" hidden="1">'на 01.10.2017'!$A$7:$L$386</definedName>
    <definedName name="Z_B3339176_D3D0_4D7A_8AAB_C0B71F942A93_.wvu.FilterData" localSheetId="0" hidden="1">'на 01.10.2017'!$A$7:$H$128</definedName>
    <definedName name="Z_B45FAC42_679D_43AB_B511_9E5492CAC2DB_.wvu.FilterData" localSheetId="0" hidden="1">'на 01.10.2017'!$A$7:$H$128</definedName>
    <definedName name="Z_B499C08D_A2E7_417F_A9B7_BFCE2B66534F_.wvu.FilterData" localSheetId="0" hidden="1">'на 01.10.2017'!$A$7:$L$386</definedName>
    <definedName name="Z_B543C7D0_E350_4DA4_A835_ADCB64A4D66D_.wvu.FilterData" localSheetId="0" hidden="1">'на 01.10.2017'!$A$7:$L$386</definedName>
    <definedName name="Z_B5533D56_E1AE_4DE7_8436_EF9CA55A4943_.wvu.FilterData" localSheetId="0" hidden="1">'на 01.10.2017'!$A$7:$L$386</definedName>
    <definedName name="Z_B56BEF44_39DC_4F5B_A5E5_157C237832AF_.wvu.FilterData" localSheetId="0" hidden="1">'на 01.10.2017'!$A$7:$H$128</definedName>
    <definedName name="Z_B5A6FE62_B66C_45B1_AF17_B7686B0B3A3F_.wvu.FilterData" localSheetId="0" hidden="1">'на 01.10.2017'!$A$7:$L$386</definedName>
    <definedName name="Z_B603D180_E09A_4B9C_810F_9423EBA4A0EA_.wvu.FilterData" localSheetId="0" hidden="1">'на 01.10.2017'!$A$7:$L$386</definedName>
    <definedName name="Z_B698776A_6A96_445D_9813_F5440DD90495_.wvu.FilterData" localSheetId="0" hidden="1">'на 01.10.2017'!$A$7:$L$386</definedName>
    <definedName name="Z_B6F11AB1_40C8_4880_BE42_1C35664CF325_.wvu.FilterData" localSheetId="0" hidden="1">'на 01.10.2017'!$A$7:$L$386</definedName>
    <definedName name="Z_B7A22467_168B_475A_AC6B_F744F4990F6A_.wvu.FilterData" localSheetId="0" hidden="1">'на 01.10.2017'!$A$7:$L$386</definedName>
    <definedName name="Z_B7A4DC29_6CA3_48BD_BD2B_5EA61D250392_.wvu.FilterData" localSheetId="0" hidden="1">'на 01.10.2017'!$A$7:$H$128</definedName>
    <definedName name="Z_B7F67755_3086_43A6_86E7_370F80E61BD0_.wvu.FilterData" localSheetId="0" hidden="1">'на 01.10.2017'!$A$7:$H$128</definedName>
    <definedName name="Z_B8283716_285A_45D5_8283_DCA7A3C9CFC7_.wvu.FilterData" localSheetId="0" hidden="1">'на 01.10.2017'!$A$7:$L$386</definedName>
    <definedName name="Z_B858041A_E0C9_4C5A_A736_A0DA4684B712_.wvu.FilterData" localSheetId="0" hidden="1">'на 01.10.2017'!$A$7:$L$386</definedName>
    <definedName name="Z_B8EDA240_D337_4165_927F_4408D011F4B1_.wvu.FilterData" localSheetId="0" hidden="1">'на 01.10.2017'!$A$7:$L$386</definedName>
    <definedName name="Z_B9FDB936_DEDC_405B_AC55_3262523808BE_.wvu.FilterData" localSheetId="0" hidden="1">'на 01.10.2017'!$A$7:$L$386</definedName>
    <definedName name="Z_BAB4825B_2E54_4A6C_A72D_1F8E7B4FEFFB_.wvu.FilterData" localSheetId="0" hidden="1">'на 01.10.2017'!$A$7:$L$386</definedName>
    <definedName name="Z_BAFB3A8F_5ACD_4C4A_A33C_831C754D88C0_.wvu.FilterData" localSheetId="0" hidden="1">'на 01.10.2017'!$A$7:$L$386</definedName>
    <definedName name="Z_BC09D690_D177_4FC8_AE1F_8F0F0D5C6ECD_.wvu.FilterData" localSheetId="0" hidden="1">'на 01.10.2017'!$A$7:$L$386</definedName>
    <definedName name="Z_BC6910FC_42F8_457B_8F8D_9BC0111CE283_.wvu.FilterData" localSheetId="0" hidden="1">'на 01.10.2017'!$A$7:$L$386</definedName>
    <definedName name="Z_BD707806_8F10_492F_81AE_A7900A187828_.wvu.FilterData" localSheetId="0" hidden="1">'на 01.10.2017'!$A$3:$M$184</definedName>
    <definedName name="Z_BDD573CF_BFE0_4002_B5F7_E438A5DAD635_.wvu.FilterData" localSheetId="0" hidden="1">'на 01.10.2017'!$A$7:$L$386</definedName>
    <definedName name="Z_BE442298_736F_47F5_9592_76FFCCDA59DB_.wvu.FilterData" localSheetId="0" hidden="1">'на 01.10.2017'!$A$7:$H$128</definedName>
    <definedName name="Z_BE97AC31_BFEB_4520_BC44_68B0C987C70A_.wvu.FilterData" localSheetId="0" hidden="1">'на 01.10.2017'!$A$7:$L$386</definedName>
    <definedName name="Z_BEA0FDBA_BB07_4C19_8BBD_5E57EE395C09_.wvu.Cols" localSheetId="0" hidden="1">'на 01.10.2017'!$I:$I</definedName>
    <definedName name="Z_BEA0FDBA_BB07_4C19_8BBD_5E57EE395C09_.wvu.FilterData" localSheetId="0" hidden="1">'на 01.10.2017'!$A$7:$L$386</definedName>
    <definedName name="Z_BEA0FDBA_BB07_4C19_8BBD_5E57EE395C09_.wvu.PrintArea" localSheetId="0" hidden="1">'на 01.10.2017'!$A$1:$L$183</definedName>
    <definedName name="Z_BEA0FDBA_BB07_4C19_8BBD_5E57EE395C09_.wvu.PrintTitles" localSheetId="0" hidden="1">'на 01.10.2017'!$5:$8</definedName>
    <definedName name="Z_BF22223F_B516_45E8_9C4B_DD4CB4CE2C48_.wvu.FilterData" localSheetId="0" hidden="1">'на 01.10.2017'!$A$7:$L$386</definedName>
    <definedName name="Z_BF65F093_304D_44F0_BF26_E5F8F9093CF5_.wvu.FilterData" localSheetId="0" hidden="1">'на 01.10.2017'!$A$7:$L$61</definedName>
    <definedName name="Z_C02D2AC3_00AB_4B4C_8299_349FC338B994_.wvu.FilterData" localSheetId="0" hidden="1">'на 01.10.2017'!$A$7:$L$386</definedName>
    <definedName name="Z_C0ED18A2_48B4_4C82_979B_4B80DB79BC08_.wvu.FilterData" localSheetId="0" hidden="1">'на 01.10.2017'!$A$7:$L$386</definedName>
    <definedName name="Z_C140C6EF_B272_4886_8555_3A3DB8A6C4A0_.wvu.FilterData" localSheetId="0" hidden="1">'на 01.10.2017'!$A$7:$L$386</definedName>
    <definedName name="Z_C14C28B9_3A8B_4F55_AC1E_B6D3DA6398D5_.wvu.FilterData" localSheetId="0" hidden="1">'на 01.10.2017'!$A$7:$L$386</definedName>
    <definedName name="Z_C276A679_E43E_444B_B0E9_B307A301A03A_.wvu.FilterData" localSheetId="0" hidden="1">'на 01.10.2017'!$A$7:$L$386</definedName>
    <definedName name="Z_C2E7FF11_4F7B_4EA9_AD45_A8385AC4BC24_.wvu.FilterData" localSheetId="0" hidden="1">'на 01.10.2017'!$A$7:$H$128</definedName>
    <definedName name="Z_C3E7B974_7E68_49C9_8A66_DEBBC3D71CB8_.wvu.FilterData" localSheetId="0" hidden="1">'на 01.10.2017'!$A$7:$H$128</definedName>
    <definedName name="Z_C3E97E4D_03A9_422E_8E65_116E90E7DE0A_.wvu.FilterData" localSheetId="0" hidden="1">'на 01.10.2017'!$A$7:$L$386</definedName>
    <definedName name="Z_C47D5376_4107_461D_B353_0F0CCA5A27B8_.wvu.FilterData" localSheetId="0" hidden="1">'на 01.10.2017'!$A$7:$H$128</definedName>
    <definedName name="Z_C4A81194_E272_4927_9E06_D47C43E50753_.wvu.FilterData" localSheetId="0" hidden="1">'на 01.10.2017'!$A$7:$L$386</definedName>
    <definedName name="Z_C55D9313_9108_41CA_AD0E_FE2F7292C638_.wvu.FilterData" localSheetId="0" hidden="1">'на 01.10.2017'!$A$7:$H$128</definedName>
    <definedName name="Z_C5D84F85_3611_4C2A_903D_ECFF3A3DA3D9_.wvu.FilterData" localSheetId="0" hidden="1">'на 01.10.2017'!$A$7:$H$128</definedName>
    <definedName name="Z_C636DE0B_BC5D_45AA_89BD_B628CA1FE119_.wvu.FilterData" localSheetId="0" hidden="1">'на 01.10.2017'!$A$7:$L$386</definedName>
    <definedName name="Z_C70C85CF_5ADB_4631_87C7_BA23E9BE3196_.wvu.FilterData" localSheetId="0" hidden="1">'на 01.10.2017'!$A$7:$L$386</definedName>
    <definedName name="Z_C74598AC_1D4B_466D_8455_294C1A2E69BB_.wvu.FilterData" localSheetId="0" hidden="1">'на 01.10.2017'!$A$7:$H$128</definedName>
    <definedName name="Z_C7DB809B_EB90_4CA8_929B_8A5AA3E83B84_.wvu.FilterData" localSheetId="0" hidden="1">'на 01.10.2017'!$A$7:$L$386</definedName>
    <definedName name="Z_C8C7D91A_0101_429D_A7C4_25C2A366909A_.wvu.Cols" localSheetId="0" hidden="1">'на 01.10.2017'!#REF!,'на 01.10.2017'!#REF!</definedName>
    <definedName name="Z_C8C7D91A_0101_429D_A7C4_25C2A366909A_.wvu.FilterData" localSheetId="0" hidden="1">'на 01.10.2017'!$A$7:$L$61</definedName>
    <definedName name="Z_C8C7D91A_0101_429D_A7C4_25C2A366909A_.wvu.Rows" localSheetId="0" hidden="1">'на 01.10.2017'!#REF!,'на 01.10.2017'!#REF!,'на 01.10.2017'!#REF!,'на 01.10.2017'!#REF!,'на 01.10.2017'!#REF!,'на 01.10.2017'!#REF!,'на 01.10.2017'!#REF!,'на 01.10.2017'!#REF!,'на 01.10.2017'!#REF!,'на 01.10.2017'!#REF!</definedName>
    <definedName name="Z_C9081176_529C_43E8_8E20_8AC24E7C2D35_.wvu.FilterData" localSheetId="0" hidden="1">'на 01.10.2017'!$A$7:$L$386</definedName>
    <definedName name="Z_C94FB5D5_E515_4327_B4DC_AC3D7C1A6363_.wvu.FilterData" localSheetId="0" hidden="1">'на 01.10.2017'!$A$7:$L$386</definedName>
    <definedName name="Z_C97ACF3E_ACD3_4C9D_94FA_EA6F3D46505E_.wvu.FilterData" localSheetId="0" hidden="1">'на 01.10.2017'!$A$7:$L$386</definedName>
    <definedName name="Z_C98B4A4E_FC1F_45B3_ABB0_7DC9BD4B8057_.wvu.FilterData" localSheetId="0" hidden="1">'на 01.10.2017'!$A$7:$H$128</definedName>
    <definedName name="Z_CA384592_0CFD_4322_A4EB_34EC04693944_.wvu.FilterData" localSheetId="0" hidden="1">'на 01.10.2017'!$A$7:$L$386</definedName>
    <definedName name="Z_CA384592_0CFD_4322_A4EB_34EC04693944_.wvu.PrintArea" localSheetId="0" hidden="1">'на 01.10.2017'!$A$1:$L$181</definedName>
    <definedName name="Z_CA384592_0CFD_4322_A4EB_34EC04693944_.wvu.PrintTitles" localSheetId="0" hidden="1">'на 01.10.2017'!$5:$8</definedName>
    <definedName name="Z_CAAD7F8A_A328_4C0A_9ECF_2AD83A08D699_.wvu.FilterData" localSheetId="0" hidden="1">'на 01.10.2017'!$A$7:$H$128</definedName>
    <definedName name="Z_CB1A56DC_A135_41E6_8A02_AE4E518C879F_.wvu.FilterData" localSheetId="0" hidden="1">'на 01.10.2017'!$A$7:$L$386</definedName>
    <definedName name="Z_CB4880DD_CE83_4DFC_BBA7_70687256D5A4_.wvu.FilterData" localSheetId="0" hidden="1">'на 01.10.2017'!$A$7:$H$128</definedName>
    <definedName name="Z_CBDBA949_FA00_4560_8001_BD00E63FCCA4_.wvu.FilterData" localSheetId="0" hidden="1">'на 01.10.2017'!$A$7:$L$386</definedName>
    <definedName name="Z_CBF12BD1_A071_4448_8003_32E74F40E3E3_.wvu.FilterData" localSheetId="0" hidden="1">'на 01.10.2017'!$A$7:$H$128</definedName>
    <definedName name="Z_CBF9D894_3FD2_4B68_BAC8_643DB23851C0_.wvu.FilterData" localSheetId="0" hidden="1">'на 01.10.2017'!$A$7:$H$128</definedName>
    <definedName name="Z_CBF9D894_3FD2_4B68_BAC8_643DB23851C0_.wvu.Rows" localSheetId="0" hidden="1">'на 01.10.2017'!#REF!,'на 01.10.2017'!#REF!,'на 01.10.2017'!#REF!,'на 01.10.2017'!#REF!</definedName>
    <definedName name="Z_CCC17219_B1A3_4C6B_B903_0E4550432FD0_.wvu.FilterData" localSheetId="0" hidden="1">'на 01.10.2017'!$A$7:$H$128</definedName>
    <definedName name="Z_CCF533A2_322B_40E2_88B2_065E6D1D35B4_.wvu.Cols" localSheetId="0" hidden="1">'на 01.10.2017'!$I:$I</definedName>
    <definedName name="Z_CCF533A2_322B_40E2_88B2_065E6D1D35B4_.wvu.FilterData" localSheetId="0" hidden="1">'на 01.10.2017'!$A$7:$L$386</definedName>
    <definedName name="Z_CCF533A2_322B_40E2_88B2_065E6D1D35B4_.wvu.PrintArea" localSheetId="0" hidden="1">'на 01.10.2017'!$A$1:$L$183</definedName>
    <definedName name="Z_CCF533A2_322B_40E2_88B2_065E6D1D35B4_.wvu.PrintTitles" localSheetId="0" hidden="1">'на 01.10.2017'!$5:$8</definedName>
    <definedName name="Z_CD10AFE5_EACD_43E3_B0AD_1FCFF7EEADC3_.wvu.FilterData" localSheetId="0" hidden="1">'на 01.10.2017'!$A$7:$L$386</definedName>
    <definedName name="Z_CEF22FD3_C3E9_4C31_B864_568CAC74A486_.wvu.FilterData" localSheetId="0" hidden="1">'на 01.10.2017'!$A$7:$L$386</definedName>
    <definedName name="Z_CFEB7053_3C1D_451D_9A86_5940DFCF964A_.wvu.FilterData" localSheetId="0" hidden="1">'на 01.10.2017'!$A$7:$L$386</definedName>
    <definedName name="Z_D165341F_496A_48CE_829A_555B16787041_.wvu.FilterData" localSheetId="0" hidden="1">'на 01.10.2017'!$A$7:$L$386</definedName>
    <definedName name="Z_D20DFCFE_63F9_4265_B37B_4F36C46DF159_.wvu.Cols" localSheetId="0" hidden="1">'на 01.10.2017'!#REF!,'на 01.10.2017'!#REF!</definedName>
    <definedName name="Z_D20DFCFE_63F9_4265_B37B_4F36C46DF159_.wvu.FilterData" localSheetId="0" hidden="1">'на 01.10.2017'!$A$7:$L$386</definedName>
    <definedName name="Z_D20DFCFE_63F9_4265_B37B_4F36C46DF159_.wvu.PrintArea" localSheetId="0" hidden="1">'на 01.10.2017'!$A$1:$L$179</definedName>
    <definedName name="Z_D20DFCFE_63F9_4265_B37B_4F36C46DF159_.wvu.PrintTitles" localSheetId="0" hidden="1">'на 01.10.2017'!$5:$8</definedName>
    <definedName name="Z_D20DFCFE_63F9_4265_B37B_4F36C46DF159_.wvu.Rows" localSheetId="0" hidden="1">'на 01.10.2017'!#REF!,'на 01.10.2017'!#REF!,'на 01.10.2017'!#REF!,'на 01.10.2017'!#REF!,'на 01.10.2017'!#REF!</definedName>
    <definedName name="Z_D2422493_0DF6_4923_AFF9_1CE532FC9E0E_.wvu.FilterData" localSheetId="0" hidden="1">'на 01.10.2017'!$A$7:$L$386</definedName>
    <definedName name="Z_D26EAC32_42CC_46AF_8D27_8094727B2B8E_.wvu.FilterData" localSheetId="0" hidden="1">'на 01.10.2017'!$A$7:$L$386</definedName>
    <definedName name="Z_D298563F_7459_410D_A6E1_6B1CDFA6DAA7_.wvu.FilterData" localSheetId="0" hidden="1">'на 01.10.2017'!$A$7:$L$386</definedName>
    <definedName name="Z_D2D627FD_8F1D_4B0C_A4A1_1A515A2831A8_.wvu.FilterData" localSheetId="0" hidden="1">'на 01.10.2017'!$A$7:$L$386</definedName>
    <definedName name="Z_D343F548_3DE6_4716_9B8B_0FF1DF1B1DE3_.wvu.FilterData" localSheetId="0" hidden="1">'на 01.10.2017'!$A$7:$H$128</definedName>
    <definedName name="Z_D3607008_88A4_4735_BF9B_0D60A732D98C_.wvu.FilterData" localSheetId="0" hidden="1">'на 01.10.2017'!$A$7:$L$386</definedName>
    <definedName name="Z_D3C3EFC2_493C_4B9B_BC16_8147B08F8F65_.wvu.FilterData" localSheetId="0" hidden="1">'на 01.10.2017'!$A$7:$H$128</definedName>
    <definedName name="Z_D3D848E7_EB88_4E73_985E_C45B9AE68145_.wvu.FilterData" localSheetId="0" hidden="1">'на 01.10.2017'!$A$7:$L$386</definedName>
    <definedName name="Z_D3E86F4B_12A8_47CC_AEBE_74534991E315_.wvu.FilterData" localSheetId="0" hidden="1">'на 01.10.2017'!$A$7:$L$386</definedName>
    <definedName name="Z_D3F31BC4_4CDA_431B_BA5F_ADE76A923760_.wvu.FilterData" localSheetId="0" hidden="1">'на 01.10.2017'!$A$7:$H$128</definedName>
    <definedName name="Z_D45ABB34_16CC_462D_8459_2034D47F465D_.wvu.FilterData" localSheetId="0" hidden="1">'на 01.10.2017'!$A$7:$H$128</definedName>
    <definedName name="Z_D479007E_A9E8_4307_A3E8_18A2BB5C55F2_.wvu.FilterData" localSheetId="0" hidden="1">'на 01.10.2017'!$A$7:$L$386</definedName>
    <definedName name="Z_D48CEF89_B01B_4E1D_92B4_235EA4A40F11_.wvu.FilterData" localSheetId="0" hidden="1">'на 01.10.2017'!$A$7:$L$386</definedName>
    <definedName name="Z_D4B24D18_8D1D_47A1_AE9B_21E3F9EF98EE_.wvu.FilterData" localSheetId="0" hidden="1">'на 01.10.2017'!$A$7:$L$386</definedName>
    <definedName name="Z_D4E20E73_FD07_4BE4_B8FA_FE6B214643C4_.wvu.FilterData" localSheetId="0" hidden="1">'на 01.10.2017'!$A$7:$L$386</definedName>
    <definedName name="Z_D5317C3A_3EDA_404B_818D_EAF558810951_.wvu.FilterData" localSheetId="0" hidden="1">'на 01.10.2017'!$A$7:$H$128</definedName>
    <definedName name="Z_D537FB3B_712D_486A_BA32_4F73BEB2AA19_.wvu.FilterData" localSheetId="0" hidden="1">'на 01.10.2017'!$A$7:$H$128</definedName>
    <definedName name="Z_D6730C21_0555_4F4D_B589_9DE5CFF9C442_.wvu.FilterData" localSheetId="0" hidden="1">'на 01.10.2017'!$A$7:$H$128</definedName>
    <definedName name="Z_D7BC8E82_4392_4806_9DAE_D94253790B9C_.wvu.Cols" localSheetId="0" hidden="1">'на 01.10.2017'!#REF!,'на 01.10.2017'!#REF!,'на 01.10.2017'!$M:$BP</definedName>
    <definedName name="Z_D7BC8E82_4392_4806_9DAE_D94253790B9C_.wvu.FilterData" localSheetId="0" hidden="1">'на 01.10.2017'!$A$7:$L$386</definedName>
    <definedName name="Z_D7BC8E82_4392_4806_9DAE_D94253790B9C_.wvu.PrintArea" localSheetId="0" hidden="1">'на 01.10.2017'!$A$1:$BP$179</definedName>
    <definedName name="Z_D7BC8E82_4392_4806_9DAE_D94253790B9C_.wvu.PrintTitles" localSheetId="0" hidden="1">'на 01.10.2017'!$5:$7</definedName>
    <definedName name="Z_D7DA24ED_ABB7_4D6E_ACD6_4B88F5184AF8_.wvu.FilterData" localSheetId="0" hidden="1">'на 01.10.2017'!$A$7:$L$386</definedName>
    <definedName name="Z_D8418465_ECB6_40A4_8538_9D6D02B4E5CE_.wvu.FilterData" localSheetId="0" hidden="1">'на 01.10.2017'!$A$7:$H$128</definedName>
    <definedName name="Z_D8836A46_4276_4875_86A1_BB0E2B53006C_.wvu.FilterData" localSheetId="0" hidden="1">'на 01.10.2017'!$A$7:$H$128</definedName>
    <definedName name="Z_D8EBE17E_7A1A_4392_901C_A4C8DD4BAF28_.wvu.FilterData" localSheetId="0" hidden="1">'на 01.10.2017'!$A$7:$H$128</definedName>
    <definedName name="Z_D917D9C8_DA24_43F6_B702_2D065DC4F3EA_.wvu.FilterData" localSheetId="0" hidden="1">'на 01.10.2017'!$A$7:$L$386</definedName>
    <definedName name="Z_D921BCFE_106A_48C3_8051_F877509D5A90_.wvu.FilterData" localSheetId="0" hidden="1">'на 01.10.2017'!$A$7:$L$386</definedName>
    <definedName name="Z_D930048B_C8C6_498D_B7FD_C4CFAF447C25_.wvu.FilterData" localSheetId="0" hidden="1">'на 01.10.2017'!$A$7:$L$386</definedName>
    <definedName name="Z_D93C7415_B321_4E66_84AD_0490D011FDE7_.wvu.FilterData" localSheetId="0" hidden="1">'на 01.10.2017'!$A$7:$L$386</definedName>
    <definedName name="Z_D952F92C_16FA_49C0_ACE1_EEFE2012130A_.wvu.FilterData" localSheetId="0" hidden="1">'на 01.10.2017'!$A$7:$L$386</definedName>
    <definedName name="Z_D954D534_B88D_4A21_85D6_C0757B597D1E_.wvu.FilterData" localSheetId="0" hidden="1">'на 01.10.2017'!$A$7:$L$386</definedName>
    <definedName name="Z_D95852A1_B0FC_4AC5_B62B_5CCBE05B0D15_.wvu.FilterData" localSheetId="0" hidden="1">'на 01.10.2017'!$A$7:$L$386</definedName>
    <definedName name="Z_D97BC9A1_860C_45CB_8FAD_B69CEE39193C_.wvu.FilterData" localSheetId="0" hidden="1">'на 01.10.2017'!$A$7:$H$128</definedName>
    <definedName name="Z_D981844C_3450_4227_997A_DB8016618FC0_.wvu.FilterData" localSheetId="0" hidden="1">'на 01.10.2017'!$A$7:$L$386</definedName>
    <definedName name="Z_DA3033F1_502F_4BCA_B468_CBA3E20E7254_.wvu.FilterData" localSheetId="0" hidden="1">'на 01.10.2017'!$A$7:$L$386</definedName>
    <definedName name="Z_DA5DFA2D_C1AA_42F5_8828_D1905F1C9BD0_.wvu.FilterData" localSheetId="0" hidden="1">'на 01.10.2017'!$A$7:$L$386</definedName>
    <definedName name="Z_DB55315D_56C8_4F2C_9317_AA25AA5EAC9E_.wvu.FilterData" localSheetId="0" hidden="1">'на 01.10.2017'!$A$7:$L$386</definedName>
    <definedName name="Z_DBB88EE7_5C30_443C_A427_07BA2C7C58DA_.wvu.FilterData" localSheetId="0" hidden="1">'на 01.10.2017'!$A$7:$L$386</definedName>
    <definedName name="Z_DBF40914_927D_466F_8B6B_F333D1AFC9B0_.wvu.FilterData" localSheetId="0" hidden="1">'на 01.10.2017'!$A$7:$L$386</definedName>
    <definedName name="Z_DC263B7F_7E05_4E66_AE9F_05D6DDE635B1_.wvu.FilterData" localSheetId="0" hidden="1">'на 01.10.2017'!$A$7:$H$128</definedName>
    <definedName name="Z_DC796824_ECED_4590_A3E8_8D5A3534C637_.wvu.FilterData" localSheetId="0" hidden="1">'на 01.10.2017'!$A$7:$H$128</definedName>
    <definedName name="Z_DCC1B134_1BA2_418E_B1D0_0938D8743370_.wvu.FilterData" localSheetId="0" hidden="1">'на 01.10.2017'!$A$7:$H$128</definedName>
    <definedName name="Z_DD479BCC_48E3_497E_81BC_9A58CD7AC8EF_.wvu.FilterData" localSheetId="0" hidden="1">'на 01.10.2017'!$A$7:$L$386</definedName>
    <definedName name="Z_DDA68DE5_EF86_4A52_97CD_589088C5FE7A_.wvu.FilterData" localSheetId="0" hidden="1">'на 01.10.2017'!$A$7:$H$128</definedName>
    <definedName name="Z_DE210091_3D77_4964_B6B2_443A728CBE9E_.wvu.FilterData" localSheetId="0" hidden="1">'на 01.10.2017'!$A$7:$L$386</definedName>
    <definedName name="Z_DE2C3999_6F3E_4D24_86CF_8803BF5FAA48_.wvu.FilterData" localSheetId="0" hidden="1">'на 01.10.2017'!$A$7:$L$61</definedName>
    <definedName name="Z_DEA6EDB2_F27D_4C8F_B061_FD80BEC5543F_.wvu.FilterData" localSheetId="0" hidden="1">'на 01.10.2017'!$A$7:$H$128</definedName>
    <definedName name="Z_DECE3245_1BE4_4A3F_B644_E8DE80612C1E_.wvu.FilterData" localSheetId="0" hidden="1">'на 01.10.2017'!$A$7:$L$386</definedName>
    <definedName name="Z_DF6B7D46_D8DB_447A_83A4_53EE18358CF2_.wvu.FilterData" localSheetId="0" hidden="1">'на 01.10.2017'!$A$7:$L$386</definedName>
    <definedName name="Z_DFB08918_D5A4_4224_AEA5_63620C0D53DD_.wvu.FilterData" localSheetId="0" hidden="1">'на 01.10.2017'!$A$7:$L$386</definedName>
    <definedName name="Z_E0B34E03_0754_4713_9A98_5ACEE69C9E71_.wvu.FilterData" localSheetId="0" hidden="1">'на 01.10.2017'!$A$7:$H$128</definedName>
    <definedName name="Z_E1E7843B_3EC3_4FFF_9B1C_53E7DE6A4004_.wvu.FilterData" localSheetId="0" hidden="1">'на 01.10.2017'!$A$7:$H$128</definedName>
    <definedName name="Z_E25FE844_1AD8_4E16_B2DB_9033A702F13A_.wvu.FilterData" localSheetId="0" hidden="1">'на 01.10.2017'!$A$7:$H$128</definedName>
    <definedName name="Z_E2861A4E_263A_4BE6_9223_2DA352B0AD2D_.wvu.FilterData" localSheetId="0" hidden="1">'на 01.10.2017'!$A$7:$H$128</definedName>
    <definedName name="Z_E2FB76DF_1C94_4620_8087_FEE12FDAA3D2_.wvu.FilterData" localSheetId="0" hidden="1">'на 01.10.2017'!$A$7:$H$128</definedName>
    <definedName name="Z_E3C6ECC1_0F12_435D_9B36_B23F6133337F_.wvu.FilterData" localSheetId="0" hidden="1">'на 01.10.2017'!$A$7:$H$128</definedName>
    <definedName name="Z_E437F2F2_3B79_49F0_9901_D31498A163D7_.wvu.FilterData" localSheetId="0" hidden="1">'на 01.10.2017'!$A$7:$L$386</definedName>
    <definedName name="Z_E531BAEE_E556_4AEF_B35B_C675BD99939C_.wvu.FilterData" localSheetId="0" hidden="1">'на 01.10.2017'!$A$7:$L$386</definedName>
    <definedName name="Z_E5EC7523_F88D_4AD4_9A8D_84C16AB7BFC1_.wvu.FilterData" localSheetId="0" hidden="1">'на 01.10.2017'!$A$7:$L$386</definedName>
    <definedName name="Z_E6B0F607_AC37_4539_B427_EA5DBDA71490_.wvu.FilterData" localSheetId="0" hidden="1">'на 01.10.2017'!$A$7:$L$386</definedName>
    <definedName name="Z_E6F2229B_648C_45EB_AFDD_48E1933E9057_.wvu.FilterData" localSheetId="0" hidden="1">'на 01.10.2017'!$A$7:$L$386</definedName>
    <definedName name="Z_E79ABD49_719F_4887_A43D_3DE66BF8AD95_.wvu.FilterData" localSheetId="0" hidden="1">'на 01.10.2017'!$A$7:$L$386</definedName>
    <definedName name="Z_E85A9955_A3DD_46D7_A4A3_9B67A0E2B00C_.wvu.FilterData" localSheetId="0" hidden="1">'на 01.10.2017'!$A$7:$L$386</definedName>
    <definedName name="Z_E85CF805_B7EC_4B8E_BF6B_2D35F453C813_.wvu.FilterData" localSheetId="0" hidden="1">'на 01.10.2017'!$A$7:$L$386</definedName>
    <definedName name="Z_E88E1D11_18C0_4724_9D4F_2C85DDF57564_.wvu.FilterData" localSheetId="0" hidden="1">'на 01.10.2017'!$A$7:$H$128</definedName>
    <definedName name="Z_E9A4F66F_BB40_4C19_8750_6E61AF1D74A1_.wvu.FilterData" localSheetId="0" hidden="1">'на 01.10.2017'!$A$7:$L$386</definedName>
    <definedName name="Z_EA234825_5817_4C50_AC45_83D70F061045_.wvu.FilterData" localSheetId="0" hidden="1">'на 01.10.2017'!$A$7:$L$386</definedName>
    <definedName name="Z_EA26BD39_D295_43F0_9554_645E38E73803_.wvu.FilterData" localSheetId="0" hidden="1">'на 01.10.2017'!$A$7:$L$386</definedName>
    <definedName name="Z_EA769D6D_3269_481D_9974_BC10C6C55FF6_.wvu.FilterData" localSheetId="0" hidden="1">'на 01.10.2017'!$A$7:$H$128</definedName>
    <definedName name="Z_EB2D8BE6_72BC_4D23_BEC7_DBF109493B0C_.wvu.FilterData" localSheetId="0" hidden="1">'на 01.10.2017'!$A$7:$L$386</definedName>
    <definedName name="Z_EBCDBD63_50FE_4D52_B280_2A723FA77236_.wvu.FilterData" localSheetId="0" hidden="1">'на 01.10.2017'!$A$7:$H$128</definedName>
    <definedName name="Z_EC6B58CC_C695_4EAF_B026_DA7CE6279D7A_.wvu.FilterData" localSheetId="0" hidden="1">'на 01.10.2017'!$A$7:$L$386</definedName>
    <definedName name="Z_EC741CE0_C720_481D_9CFE_596247B0CF36_.wvu.FilterData" localSheetId="0" hidden="1">'на 01.10.2017'!$A$7:$L$386</definedName>
    <definedName name="Z_EC7DFC56_670B_4634_9C36_1A0E9779A8AB_.wvu.FilterData" localSheetId="0" hidden="1">'на 01.10.2017'!$A$7:$L$386</definedName>
    <definedName name="Z_ED74FBD3_DF35_4798_8C2A_7ADA46D140AA_.wvu.FilterData" localSheetId="0" hidden="1">'на 01.10.2017'!$A$7:$H$128</definedName>
    <definedName name="Z_EF1610FE_843B_4864_9DAD_05F697DD47DC_.wvu.FilterData" localSheetId="0" hidden="1">'на 01.10.2017'!$A$7:$L$386</definedName>
    <definedName name="Z_EFFADE78_6F23_4B5D_AE74_3E82BA29B398_.wvu.FilterData" localSheetId="0" hidden="1">'на 01.10.2017'!$A$7:$H$128</definedName>
    <definedName name="Z_F0EB967D_F079_4FD4_AD5F_5BA84E405B49_.wvu.FilterData" localSheetId="0" hidden="1">'на 01.10.2017'!$A$7:$L$386</definedName>
    <definedName name="Z_F140A98E_30AA_4FD0_8B93_08F8951EDE5E_.wvu.FilterData" localSheetId="0" hidden="1">'на 01.10.2017'!$A$7:$H$128</definedName>
    <definedName name="Z_F2110B0B_AAE7_42F0_B553_C360E9249AD4_.wvu.Cols" localSheetId="0" hidden="1">'на 01.10.2017'!#REF!,'на 01.10.2017'!#REF!,'на 01.10.2017'!$M:$BP</definedName>
    <definedName name="Z_F2110B0B_AAE7_42F0_B553_C360E9249AD4_.wvu.FilterData" localSheetId="0" hidden="1">'на 01.10.2017'!$A$7:$L$386</definedName>
    <definedName name="Z_F2110B0B_AAE7_42F0_B553_C360E9249AD4_.wvu.PrintArea" localSheetId="0" hidden="1">'на 01.10.2017'!$A$1:$BP$179</definedName>
    <definedName name="Z_F2110B0B_AAE7_42F0_B553_C360E9249AD4_.wvu.PrintTitles" localSheetId="0" hidden="1">'на 01.10.2017'!$5:$7</definedName>
    <definedName name="Z_F30FADD4_07E9_4B4F_B53A_86E542EF0570_.wvu.FilterData" localSheetId="0" hidden="1">'на 01.10.2017'!$A$7:$L$386</definedName>
    <definedName name="Z_F34EC6B1_390D_4B75_852C_F8775ACC3B29_.wvu.FilterData" localSheetId="0" hidden="1">'на 01.10.2017'!$A$7:$L$386</definedName>
    <definedName name="Z_F3E148B1_ED1B_4330_84E7_EFC4722C807A_.wvu.FilterData" localSheetId="0" hidden="1">'на 01.10.2017'!$A$7:$L$386</definedName>
    <definedName name="Z_F3F1BB49_52AF_48BB_95BC_060170851629_.wvu.FilterData" localSheetId="0" hidden="1">'на 01.10.2017'!$A$7:$L$386</definedName>
    <definedName name="Z_F413BB5D_EA53_42FB_84EF_A630DFA6E3CE_.wvu.FilterData" localSheetId="0" hidden="1">'на 01.10.2017'!$A$7:$L$386</definedName>
    <definedName name="Z_F4D51502_0CCD_4E1C_8387_D94D30666E39_.wvu.FilterData" localSheetId="0" hidden="1">'на 01.10.2017'!$A$7:$L$386</definedName>
    <definedName name="Z_F5904F57_BE1E_4C1A_B9F2_3334C6090028_.wvu.FilterData" localSheetId="0" hidden="1">'на 01.10.2017'!$A$7:$L$386</definedName>
    <definedName name="Z_F5F50589_1DF0_4A91_A5AE_A081904AF6B0_.wvu.FilterData" localSheetId="0" hidden="1">'на 01.10.2017'!$A$7:$L$386</definedName>
    <definedName name="Z_F675BEC0_5D51_42CD_8359_31DF2F226166_.wvu.FilterData" localSheetId="0" hidden="1">'на 01.10.2017'!$A$7:$L$386</definedName>
    <definedName name="Z_F7FC106B_79FE_40D3_AA43_206A7284AC4B_.wvu.FilterData" localSheetId="0" hidden="1">'на 01.10.2017'!$A$7:$L$386</definedName>
    <definedName name="Z_F8CD48ED_A67F_492E_A417_09D352E93E12_.wvu.FilterData" localSheetId="0" hidden="1">'на 01.10.2017'!$A$7:$H$128</definedName>
    <definedName name="Z_F8E4304E_2CC4_4F73_A08A_BA6FE8EB77EF_.wvu.FilterData" localSheetId="0" hidden="1">'на 01.10.2017'!$A$7:$L$386</definedName>
    <definedName name="Z_F9AF50D2_05C8_4D13_9F15_43FAA7F1CB7A_.wvu.FilterData" localSheetId="0" hidden="1">'на 01.10.2017'!$A$7:$L$386</definedName>
    <definedName name="Z_F9F96D65_7E5D_4EDB_B47B_CD800EE8793F_.wvu.FilterData" localSheetId="0" hidden="1">'на 01.10.2017'!$A$7:$H$128</definedName>
    <definedName name="Z_FA263ADC_F7F9_4F21_8D0A_B162CFE58321_.wvu.FilterData" localSheetId="0" hidden="1">'на 01.10.2017'!$A$7:$L$386</definedName>
    <definedName name="Z_FA47CA05_CCF1_4EDC_AAF6_26967695B1D8_.wvu.FilterData" localSheetId="0" hidden="1">'на 01.10.2017'!$A$7:$L$386</definedName>
    <definedName name="Z_FAEA1540_FB92_4A7F_8E18_381E2C6FAF74_.wvu.FilterData" localSheetId="0" hidden="1">'на 01.10.2017'!$A$7:$H$128</definedName>
    <definedName name="Z_FB2B2898_07E8_4F64_9660_A5CFE0C3B2A1_.wvu.FilterData" localSheetId="0" hidden="1">'на 01.10.2017'!$A$7:$L$386</definedName>
    <definedName name="Z_FBEEEF36_B47B_4551_8D8A_904E9E1222D4_.wvu.FilterData" localSheetId="0" hidden="1">'на 01.10.2017'!$A$7:$H$128</definedName>
    <definedName name="Z_FC5D3D29_E6B6_4724_B01C_EFC5C58D36F7_.wvu.FilterData" localSheetId="0" hidden="1">'на 01.10.2017'!$A$7:$L$386</definedName>
    <definedName name="Z_FC921717_EFFF_4C5F_AE15_5DB48A6B2DDC_.wvu.FilterData" localSheetId="0" hidden="1">'на 01.10.2017'!$A$7:$L$386</definedName>
    <definedName name="Z_FCFEE462_86B3_4D22_A291_C53135F468F2_.wvu.FilterData" localSheetId="0" hidden="1">'на 01.10.2017'!$A$7:$L$386</definedName>
    <definedName name="Z_FD01F790_1BBF_4238_916B_FA56833C331E_.wvu.FilterData" localSheetId="0" hidden="1">'на 01.10.2017'!$A$7:$L$386</definedName>
    <definedName name="Z_FD0E1B66_1ED2_4768_AEAA_4813773FCD1B_.wvu.FilterData" localSheetId="0" hidden="1">'на 01.10.2017'!$A$7:$H$128</definedName>
    <definedName name="Z_FD5CEF9A_4499_4018_A32D_B5C5AF11D935_.wvu.FilterData" localSheetId="0" hidden="1">'на 01.10.2017'!$A$7:$L$386</definedName>
    <definedName name="Z_FD66CF31_1A62_4649_ABF8_67009C9EEFA8_.wvu.FilterData" localSheetId="0" hidden="1">'на 01.10.2017'!$A$7:$L$386</definedName>
    <definedName name="Z_FE9D531A_F987_4486_AC6F_37568587E0CC_.wvu.FilterData" localSheetId="0" hidden="1">'на 01.10.2017'!$A$7:$L$386</definedName>
    <definedName name="Z_FEE18FC2_E5D2_4C59_B7D0_FDF82F2008D4_.wvu.FilterData" localSheetId="0" hidden="1">'на 01.10.2017'!$A$7:$L$386</definedName>
    <definedName name="Z_FEFFCD5F_F237_4316_B50A_6C71D0FF3363_.wvu.FilterData" localSheetId="0" hidden="1">'на 01.10.2017'!$A$7:$L$386</definedName>
    <definedName name="Z_FF7CC20D_CA9E_46D2_A113_9EB09E8A7DF6_.wvu.FilterData" localSheetId="0" hidden="1">'на 01.10.2017'!$A$7:$H$128</definedName>
    <definedName name="Z_FF9EFDBE_F5FD_432E_96BA_C22D4E9B91D4_.wvu.FilterData" localSheetId="0" hidden="1">'на 01.10.2017'!$A$7:$L$386</definedName>
    <definedName name="Z_FFBF84C0_8EC1_41E5_A130_1EB26E22D86E_.wvu.FilterData" localSheetId="0" hidden="1">'на 01.10.2017'!$A$7:$L$386</definedName>
    <definedName name="_xlnm.Print_Titles" localSheetId="0">'на 01.10.2017'!$5:$8</definedName>
    <definedName name="_xlnm.Print_Area" localSheetId="0">'на 01.10.2017'!$A$1:$L$183</definedName>
  </definedNames>
  <calcPr calcId="144525" fullPrecision="0"/>
  <customWorkbookViews>
    <customWorkbookView name="Вершинина Мария Игоревна - Личное представление" guid="{A0A3CD9B-2436-40D7-91DB-589A95FBBF00}" mergeInterval="0" personalView="1" maximized="1" windowWidth="1276" windowHeight="779" tabRatio="518" activeSheetId="1"/>
    <customWorkbookView name="Шулепова Ольга Анатольевна - Личное представление" guid="{67ADFAE6-A9AF-44D7-8539-93CD0F6B7849}" mergeInterval="0" personalView="1" maximized="1" windowWidth="1276" windowHeight="739" tabRatio="518" activeSheetId="1"/>
    <customWorkbookView name="Астахова Анна Владимировна - Личное представление" guid="{13BE7114-35DF-4699-8779-61985C68F6C3}" mergeInterval="0" personalView="1" maximized="1" xWindow="-8" yWindow="-8" windowWidth="1296" windowHeight="1000"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Залецкая Ольга Геннадьевна - Личное представление" guid="{D95852A1-B0FC-4AC5-B62B-5CCBE05B0D15}" mergeInterval="0" personalView="1" maximized="1" windowWidth="1276" windowHeight="799"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Маслова Алина Рамазановна - Личное представление" guid="{99950613-28E7-4EC2-B918-559A2757B0A9}" mergeInterval="0" personalView="1" maximized="1" xWindow="-8" yWindow="-8" windowWidth="1936" windowHeight="1056"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Козлова Анастасия Сергеевна - Личное представление" guid="{0CCCFAED-79CE-4449-BC23-D60C794B65C2}" mergeInterval="0" personalView="1" maximized="1" windowWidth="1276" windowHeight="759"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kou - Личное представление" guid="{998B8119-4FF3-4A16-838D-539C6AE34D55}" mergeInterval="0" personalView="1" maximized="1" windowWidth="1148" windowHeight="645" tabRatio="518" activeSheetId="1"/>
    <customWorkbookView name="pav - Личное представление" guid="{539CB3DF-9B66-4BE7-9074-8CE0405EB8A6}" mergeInterval="0" personalView="1" maximized="1" xWindow="1" yWindow="1" windowWidth="1276" windowHeight="794" tabRatio="518" activeSheetId="1"/>
    <customWorkbookView name="User - Личное представление" guid="{D20DFCFE-63F9-4265-B37B-4F36C46DF159}" mergeInterval="0" personalView="1" maximized="1" xWindow="-8" yWindow="-8" windowWidth="1296" windowHeight="1000" tabRatio="518" activeSheetId="1"/>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kaa - Личное представление" guid="{7B245AB0-C2AF-4822-BFC4-2399F85856C1}" mergeInterval="0" personalView="1" maximized="1" xWindow="1" yWindow="1" windowWidth="1280" windowHeight="803"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355"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 name="Перевощикова Анна Васильевна - Личное представление" guid="{CCF533A2-322B-40E2-88B2-065E6D1D35B4}" mergeInterval="0" personalView="1" maximized="1" xWindow="-8" yWindow="-8" windowWidth="1296" windowHeight="1000" tabRatio="440" activeSheetId="1"/>
    <customWorkbookView name="Рогожина Ольга Сергеевна - Личное представление" guid="{BEA0FDBA-BB07-4C19-8BBD-5E57EE395C09}" mergeInterval="0" personalView="1" maximized="1" windowWidth="1276" windowHeight="735" tabRatio="518" activeSheetId="1"/>
  </customWorkbookViews>
  <fileRecoveryPr autoRecover="0"/>
</workbook>
</file>

<file path=xl/calcChain.xml><?xml version="1.0" encoding="utf-8"?>
<calcChain xmlns="http://schemas.openxmlformats.org/spreadsheetml/2006/main">
  <c r="J131" i="1" l="1"/>
  <c r="J132" i="1"/>
  <c r="J133" i="1"/>
  <c r="C158" i="1" l="1"/>
  <c r="E140" i="1" l="1"/>
  <c r="G141" i="1"/>
  <c r="J33" i="1" l="1"/>
  <c r="J45" i="1" l="1"/>
  <c r="J172" i="1"/>
  <c r="J46" i="1"/>
  <c r="J26" i="1" l="1"/>
  <c r="E33" i="1" l="1"/>
  <c r="G26" i="1"/>
  <c r="E26" i="1" s="1"/>
  <c r="D26" i="1"/>
  <c r="C26" i="1"/>
  <c r="H27" i="1"/>
  <c r="E27" i="1"/>
  <c r="F27" i="1" s="1"/>
  <c r="K17" i="1" l="1"/>
  <c r="H151" i="1" l="1"/>
  <c r="G95" i="1" l="1"/>
  <c r="G96" i="1"/>
  <c r="E96" i="1"/>
  <c r="G105" i="1"/>
  <c r="F101" i="1"/>
  <c r="F100" i="1"/>
  <c r="H101" i="1"/>
  <c r="H100" i="1"/>
  <c r="I13" i="1" l="1"/>
  <c r="J139" i="1" l="1"/>
  <c r="E40" i="1"/>
  <c r="J32" i="1"/>
  <c r="I140" i="1" l="1"/>
  <c r="E158" i="1" l="1"/>
  <c r="J51" i="1" l="1"/>
  <c r="E172" i="1"/>
  <c r="F151" i="1"/>
  <c r="E46" i="1" l="1"/>
  <c r="J165" i="1" l="1"/>
  <c r="J164" i="1"/>
  <c r="J25" i="1" l="1"/>
  <c r="K25" i="1" l="1"/>
  <c r="H131" i="1"/>
  <c r="H132" i="1"/>
  <c r="D129" i="1"/>
  <c r="E57" i="1"/>
  <c r="J158" i="1" l="1"/>
  <c r="E141" i="1" l="1"/>
  <c r="C140" i="1"/>
  <c r="D140" i="1" l="1"/>
  <c r="D141" i="1" s="1"/>
  <c r="C141" i="1"/>
  <c r="J141" i="1" l="1"/>
  <c r="J140" i="1" s="1"/>
  <c r="C37" i="1"/>
  <c r="D46" i="1"/>
  <c r="C46" i="1"/>
  <c r="C45" i="1" l="1"/>
  <c r="C132" i="1" l="1"/>
  <c r="E135" i="1"/>
  <c r="I43" i="1" l="1"/>
  <c r="D45" i="1" l="1"/>
  <c r="C95" i="1" l="1"/>
  <c r="J157" i="1"/>
  <c r="J151" i="1"/>
  <c r="F138" i="1"/>
  <c r="H138" i="1"/>
  <c r="E133" i="1" l="1"/>
  <c r="J57" i="1" l="1"/>
  <c r="J29" i="1"/>
  <c r="J38" i="1"/>
  <c r="D37" i="1"/>
  <c r="K57" i="1" l="1"/>
  <c r="C43" i="1"/>
  <c r="K32" i="1" l="1"/>
  <c r="I139" i="1" l="1"/>
  <c r="I136" i="1" l="1"/>
  <c r="I10" i="1"/>
  <c r="G37" i="1" l="1"/>
  <c r="E37" i="1"/>
  <c r="G29" i="1"/>
  <c r="I29" i="1" l="1"/>
  <c r="I25" i="1"/>
  <c r="I21" i="1" s="1"/>
  <c r="K46" i="1" l="1"/>
  <c r="I14" i="1" l="1"/>
  <c r="I12" i="1"/>
  <c r="I11" i="1"/>
  <c r="I9" i="1" l="1"/>
  <c r="H181" i="1"/>
  <c r="H180" i="1"/>
  <c r="F180" i="1"/>
  <c r="F45" i="1" l="1"/>
  <c r="D159" i="1" l="1"/>
  <c r="D158" i="1" l="1"/>
  <c r="J95" i="1"/>
  <c r="C94" i="1"/>
  <c r="D155" i="1" l="1"/>
  <c r="C29" i="1"/>
  <c r="K19" i="1" l="1"/>
  <c r="J123" i="1"/>
  <c r="K15" i="1" l="1"/>
  <c r="K141" i="1" l="1"/>
  <c r="K181" i="1" l="1"/>
  <c r="K180" i="1"/>
  <c r="C179" i="1"/>
  <c r="J179" i="1"/>
  <c r="G179" i="1"/>
  <c r="E179" i="1"/>
  <c r="D179" i="1"/>
  <c r="K183" i="1"/>
  <c r="K182" i="1"/>
  <c r="F181" i="1"/>
  <c r="F179" i="1" l="1"/>
  <c r="H179" i="1"/>
  <c r="K179" i="1"/>
  <c r="C21" i="1" l="1"/>
  <c r="H102" i="1" l="1"/>
  <c r="J70" i="1"/>
  <c r="G74" i="1"/>
  <c r="J74" i="1"/>
  <c r="K74" i="1"/>
  <c r="J37" i="1" l="1"/>
  <c r="K45" i="1"/>
  <c r="H45" i="1"/>
  <c r="H46" i="1"/>
  <c r="J171" i="1"/>
  <c r="K171" i="1" l="1"/>
  <c r="E34" i="1" l="1"/>
  <c r="E29" i="1" s="1"/>
  <c r="D149" i="1"/>
  <c r="E149" i="1"/>
  <c r="G149" i="1"/>
  <c r="J149" i="1"/>
  <c r="C149" i="1"/>
  <c r="K152" i="1"/>
  <c r="K153" i="1"/>
  <c r="K154" i="1"/>
  <c r="K151" i="1"/>
  <c r="H149" i="1" l="1"/>
  <c r="F149" i="1"/>
  <c r="K149" i="1"/>
  <c r="K157" i="1" l="1"/>
  <c r="K47" i="1"/>
  <c r="H24" i="1"/>
  <c r="F24" i="1"/>
  <c r="K39" i="1" l="1"/>
  <c r="K138" i="1" l="1"/>
  <c r="K140" i="1" l="1"/>
  <c r="D43" i="1" l="1"/>
  <c r="G111" i="1"/>
  <c r="C111" i="1"/>
  <c r="H33" i="1" l="1"/>
  <c r="K67" i="1"/>
  <c r="G67" i="1"/>
  <c r="G13" i="1" s="1"/>
  <c r="K90" i="1"/>
  <c r="H90" i="1"/>
  <c r="F90" i="1"/>
  <c r="K89" i="1"/>
  <c r="H89" i="1"/>
  <c r="F89" i="1"/>
  <c r="K88" i="1"/>
  <c r="J87" i="1"/>
  <c r="G87" i="1"/>
  <c r="E87" i="1"/>
  <c r="D87" i="1"/>
  <c r="C87" i="1"/>
  <c r="E86" i="1"/>
  <c r="E74" i="1" s="1"/>
  <c r="D86" i="1"/>
  <c r="C86" i="1"/>
  <c r="C74" i="1" s="1"/>
  <c r="J85" i="1"/>
  <c r="G85" i="1"/>
  <c r="G73" i="1" s="1"/>
  <c r="E85" i="1"/>
  <c r="D85" i="1"/>
  <c r="C85" i="1"/>
  <c r="J84" i="1"/>
  <c r="J72" i="1" s="1"/>
  <c r="G84" i="1"/>
  <c r="G72" i="1" s="1"/>
  <c r="E84" i="1"/>
  <c r="E72" i="1" s="1"/>
  <c r="E66" i="1" s="1"/>
  <c r="D84" i="1"/>
  <c r="D72" i="1" s="1"/>
  <c r="C84" i="1"/>
  <c r="C72" i="1" s="1"/>
  <c r="J83" i="1"/>
  <c r="J71" i="1" s="1"/>
  <c r="E83" i="1"/>
  <c r="E71" i="1" s="1"/>
  <c r="D83" i="1"/>
  <c r="D71" i="1" s="1"/>
  <c r="C83" i="1"/>
  <c r="C71" i="1" s="1"/>
  <c r="E82" i="1"/>
  <c r="E70" i="1" s="1"/>
  <c r="D82" i="1"/>
  <c r="C82" i="1"/>
  <c r="C70" i="1" s="1"/>
  <c r="C64" i="1" s="1"/>
  <c r="C10" i="1" s="1"/>
  <c r="K78" i="1"/>
  <c r="H78" i="1"/>
  <c r="F78" i="1"/>
  <c r="K77" i="1"/>
  <c r="H77" i="1"/>
  <c r="F77" i="1"/>
  <c r="K76" i="1"/>
  <c r="J75" i="1"/>
  <c r="G75" i="1"/>
  <c r="E75" i="1"/>
  <c r="D75" i="1"/>
  <c r="C75" i="1"/>
  <c r="J68" i="1"/>
  <c r="C69" i="1" l="1"/>
  <c r="D74" i="1"/>
  <c r="J73" i="1"/>
  <c r="K82" i="1"/>
  <c r="D70" i="1"/>
  <c r="H26" i="1"/>
  <c r="K83" i="1"/>
  <c r="J81" i="1"/>
  <c r="K85" i="1"/>
  <c r="D81" i="1"/>
  <c r="E81" i="1"/>
  <c r="K75" i="1"/>
  <c r="C81" i="1"/>
  <c r="K84" i="1"/>
  <c r="F75" i="1"/>
  <c r="F83" i="1"/>
  <c r="F84" i="1"/>
  <c r="H75" i="1"/>
  <c r="H84" i="1"/>
  <c r="K87" i="1"/>
  <c r="G83" i="1"/>
  <c r="G71" i="1" s="1"/>
  <c r="F87" i="1"/>
  <c r="H87" i="1"/>
  <c r="K72" i="1" l="1"/>
  <c r="K71" i="1"/>
  <c r="C65" i="1"/>
  <c r="J67" i="1"/>
  <c r="J69" i="1"/>
  <c r="K70" i="1"/>
  <c r="D69" i="1"/>
  <c r="K81" i="1"/>
  <c r="F81" i="1"/>
  <c r="F72" i="1"/>
  <c r="F71" i="1"/>
  <c r="E69" i="1"/>
  <c r="H83" i="1"/>
  <c r="G81" i="1"/>
  <c r="H81" i="1" s="1"/>
  <c r="H72" i="1"/>
  <c r="K27" i="1"/>
  <c r="K69" i="1" l="1"/>
  <c r="F69" i="1"/>
  <c r="H71" i="1"/>
  <c r="G69" i="1"/>
  <c r="H69" i="1" s="1"/>
  <c r="K139" i="1"/>
  <c r="F32" i="1" l="1"/>
  <c r="G94" i="1"/>
  <c r="G64" i="1" s="1"/>
  <c r="G10" i="1" s="1"/>
  <c r="K33" i="1" l="1"/>
  <c r="F33" i="1"/>
  <c r="G99" i="1"/>
  <c r="J43" i="1" l="1"/>
  <c r="J21" i="1"/>
  <c r="G21" i="1"/>
  <c r="K43" i="1" l="1"/>
  <c r="D21" i="1"/>
  <c r="E159" i="1"/>
  <c r="H157" i="1"/>
  <c r="F157" i="1"/>
  <c r="H158" i="1" l="1"/>
  <c r="H21" i="1"/>
  <c r="J159" i="1"/>
  <c r="J13" i="1" l="1"/>
  <c r="K158" i="1"/>
  <c r="F158" i="1"/>
  <c r="K159" i="1"/>
  <c r="J155" i="1"/>
  <c r="G14" i="1" l="1"/>
  <c r="F26" i="1" l="1"/>
  <c r="C136" i="1" l="1"/>
  <c r="J162" i="1"/>
  <c r="E165" i="1"/>
  <c r="G43" i="1" l="1"/>
  <c r="F46" i="1"/>
  <c r="E43" i="1"/>
  <c r="E58" i="1" l="1"/>
  <c r="E21" i="1" l="1"/>
  <c r="F21" i="1" l="1"/>
  <c r="K164" i="1" l="1"/>
  <c r="K165" i="1"/>
  <c r="H56" i="1"/>
  <c r="G117" i="1" l="1"/>
  <c r="K44" i="1" l="1"/>
  <c r="K26" i="1"/>
  <c r="K51" i="1"/>
  <c r="K54" i="1"/>
  <c r="K102" i="1" l="1"/>
  <c r="K34" i="1"/>
  <c r="J49" i="1"/>
  <c r="G155" i="1" l="1"/>
  <c r="K118" i="1" l="1"/>
  <c r="J117" i="1"/>
  <c r="K126" i="1"/>
  <c r="K125" i="1"/>
  <c r="K124" i="1"/>
  <c r="K120" i="1"/>
  <c r="K119" i="1"/>
  <c r="K114" i="1"/>
  <c r="K113" i="1"/>
  <c r="K112" i="1"/>
  <c r="K108" i="1"/>
  <c r="K107" i="1"/>
  <c r="K106" i="1"/>
  <c r="K101" i="1"/>
  <c r="K100" i="1"/>
  <c r="K99" i="1" l="1"/>
  <c r="K105" i="1"/>
  <c r="K123" i="1"/>
  <c r="K117" i="1"/>
  <c r="K111" i="1"/>
  <c r="J96" i="1" l="1"/>
  <c r="J66" i="1" s="1"/>
  <c r="J12" i="1" s="1"/>
  <c r="J65" i="1"/>
  <c r="J11" i="1" s="1"/>
  <c r="J94" i="1"/>
  <c r="J64" i="1" s="1"/>
  <c r="J10" i="1" s="1"/>
  <c r="J111" i="1"/>
  <c r="J63" i="1" l="1"/>
  <c r="J93" i="1"/>
  <c r="H141" i="1" l="1"/>
  <c r="F141" i="1"/>
  <c r="K166" i="1" l="1"/>
  <c r="H165" i="1"/>
  <c r="K40" i="1"/>
  <c r="K37" i="1" s="1"/>
  <c r="G169" i="1" l="1"/>
  <c r="J169" i="1" l="1"/>
  <c r="D55" i="1"/>
  <c r="J14" i="1" l="1"/>
  <c r="E169" i="1"/>
  <c r="D169" i="1"/>
  <c r="C169" i="1"/>
  <c r="K132" i="1"/>
  <c r="F169" i="1" l="1"/>
  <c r="H169" i="1"/>
  <c r="J99" i="1"/>
  <c r="H40" i="1"/>
  <c r="F40" i="1"/>
  <c r="H39" i="1"/>
  <c r="F39" i="1"/>
  <c r="J105" i="1"/>
  <c r="H51" i="1"/>
  <c r="G49" i="1"/>
  <c r="D49" i="1"/>
  <c r="C49" i="1"/>
  <c r="F165" i="1"/>
  <c r="F51" i="1"/>
  <c r="K50" i="1"/>
  <c r="K172" i="1"/>
  <c r="F172" i="1"/>
  <c r="F171" i="1"/>
  <c r="H172" i="1"/>
  <c r="H171" i="1"/>
  <c r="K174" i="1"/>
  <c r="K173" i="1"/>
  <c r="K170" i="1"/>
  <c r="K49" i="1" l="1"/>
  <c r="K169" i="1"/>
  <c r="E49" i="1"/>
  <c r="F37" i="1"/>
  <c r="H37" i="1"/>
  <c r="H49" i="1"/>
  <c r="F49" i="1" l="1"/>
  <c r="F43" i="1"/>
  <c r="H43" i="1"/>
  <c r="H25" i="1"/>
  <c r="H135" i="1"/>
  <c r="F135" i="1"/>
  <c r="C129" i="1"/>
  <c r="K135" i="1"/>
  <c r="K14" i="1" s="1"/>
  <c r="K134" i="1"/>
  <c r="K13" i="1" s="1"/>
  <c r="K131" i="1"/>
  <c r="J129" i="1"/>
  <c r="J55" i="1"/>
  <c r="F140" i="1"/>
  <c r="F139" i="1"/>
  <c r="H140" i="1"/>
  <c r="H139" i="1"/>
  <c r="J136" i="1"/>
  <c r="G136" i="1"/>
  <c r="E136" i="1"/>
  <c r="D136" i="1"/>
  <c r="F25" i="1"/>
  <c r="G129" i="1" l="1"/>
  <c r="H136" i="1"/>
  <c r="H133" i="1"/>
  <c r="K133" i="1"/>
  <c r="F133" i="1"/>
  <c r="F136" i="1"/>
  <c r="K136" i="1"/>
  <c r="D29" i="1"/>
  <c r="H32" i="1"/>
  <c r="H29" i="1" l="1"/>
  <c r="F29" i="1"/>
  <c r="K21" i="1"/>
  <c r="K129" i="1"/>
  <c r="H129" i="1"/>
  <c r="K29" i="1"/>
  <c r="E155" i="1" l="1"/>
  <c r="C155" i="1"/>
  <c r="G55" i="1"/>
  <c r="H155" i="1" l="1"/>
  <c r="F155" i="1"/>
  <c r="K155" i="1"/>
  <c r="K163" i="1"/>
  <c r="D162" i="1"/>
  <c r="E162" i="1"/>
  <c r="G162" i="1"/>
  <c r="C162" i="1"/>
  <c r="H164" i="1"/>
  <c r="F164" i="1"/>
  <c r="K162" i="1" l="1"/>
  <c r="F132" i="1"/>
  <c r="E129" i="1"/>
  <c r="H162" i="1"/>
  <c r="F162" i="1"/>
  <c r="H124" i="1"/>
  <c r="F124" i="1"/>
  <c r="G123" i="1"/>
  <c r="E123" i="1"/>
  <c r="D123" i="1"/>
  <c r="C123" i="1"/>
  <c r="H119" i="1"/>
  <c r="H118" i="1"/>
  <c r="D117" i="1"/>
  <c r="C117" i="1"/>
  <c r="H112" i="1"/>
  <c r="F112" i="1"/>
  <c r="E111" i="1"/>
  <c r="D111" i="1"/>
  <c r="H107" i="1"/>
  <c r="F107" i="1"/>
  <c r="E105" i="1"/>
  <c r="D105" i="1"/>
  <c r="C105" i="1"/>
  <c r="F102" i="1"/>
  <c r="E99" i="1"/>
  <c r="D99" i="1"/>
  <c r="C99" i="1"/>
  <c r="E98" i="1"/>
  <c r="D98" i="1"/>
  <c r="C98" i="1"/>
  <c r="C68" i="1" s="1"/>
  <c r="E97" i="1"/>
  <c r="D97" i="1"/>
  <c r="C97" i="1"/>
  <c r="C67" i="1" s="1"/>
  <c r="C13" i="1" s="1"/>
  <c r="G66" i="1"/>
  <c r="G12" i="1" s="1"/>
  <c r="D96" i="1"/>
  <c r="C96" i="1"/>
  <c r="C66" i="1" s="1"/>
  <c r="C12" i="1" s="1"/>
  <c r="G65" i="1"/>
  <c r="G11" i="1" s="1"/>
  <c r="D95" i="1"/>
  <c r="C11" i="1"/>
  <c r="D94" i="1"/>
  <c r="D66" i="1" l="1"/>
  <c r="D65" i="1"/>
  <c r="D64" i="1"/>
  <c r="E68" i="1"/>
  <c r="E95" i="1"/>
  <c r="F129" i="1"/>
  <c r="E12" i="1"/>
  <c r="E67" i="1"/>
  <c r="E13" i="1" s="1"/>
  <c r="E94" i="1"/>
  <c r="F94" i="1" s="1"/>
  <c r="D68" i="1"/>
  <c r="D67" i="1"/>
  <c r="C63" i="1"/>
  <c r="K94" i="1"/>
  <c r="K64" i="1" s="1"/>
  <c r="K96" i="1"/>
  <c r="K66" i="1" s="1"/>
  <c r="K95" i="1"/>
  <c r="C93" i="1"/>
  <c r="F99" i="1"/>
  <c r="F111" i="1"/>
  <c r="H96" i="1"/>
  <c r="G93" i="1"/>
  <c r="C14" i="1"/>
  <c r="D93" i="1"/>
  <c r="E117" i="1"/>
  <c r="F123" i="1"/>
  <c r="H95" i="1"/>
  <c r="F96" i="1"/>
  <c r="H99" i="1"/>
  <c r="H94" i="1"/>
  <c r="F105" i="1"/>
  <c r="F118" i="1"/>
  <c r="F119" i="1"/>
  <c r="H105" i="1"/>
  <c r="H111" i="1"/>
  <c r="H117" i="1"/>
  <c r="H123" i="1"/>
  <c r="D13" i="1" l="1"/>
  <c r="H13" i="1" s="1"/>
  <c r="D10" i="1"/>
  <c r="D11" i="1"/>
  <c r="K65" i="1"/>
  <c r="K11" i="1" s="1"/>
  <c r="D63" i="1"/>
  <c r="D12" i="1"/>
  <c r="C9" i="1"/>
  <c r="E93" i="1"/>
  <c r="F93" i="1" s="1"/>
  <c r="E14" i="1"/>
  <c r="E65" i="1"/>
  <c r="E11" i="1" s="1"/>
  <c r="F117" i="1"/>
  <c r="E64" i="1"/>
  <c r="E10" i="1" s="1"/>
  <c r="K93" i="1"/>
  <c r="D14" i="1"/>
  <c r="F95" i="1"/>
  <c r="J9" i="1"/>
  <c r="H93" i="1"/>
  <c r="D9" i="1" l="1"/>
  <c r="H14" i="1"/>
  <c r="F11" i="1"/>
  <c r="H11" i="1"/>
  <c r="E63" i="1"/>
  <c r="F63" i="1" s="1"/>
  <c r="F14" i="1"/>
  <c r="F65" i="1"/>
  <c r="F64" i="1"/>
  <c r="H64" i="1"/>
  <c r="H10" i="1" s="1"/>
  <c r="G63" i="1"/>
  <c r="H63" i="1" s="1"/>
  <c r="H65" i="1"/>
  <c r="G9" i="1"/>
  <c r="H66" i="1"/>
  <c r="F66" i="1"/>
  <c r="K63" i="1" l="1"/>
  <c r="F13" i="1"/>
  <c r="E9" i="1"/>
  <c r="H12" i="1"/>
  <c r="F12" i="1"/>
  <c r="H9" i="1" l="1"/>
  <c r="F9" i="1"/>
  <c r="K58" i="1"/>
  <c r="K12" i="1" s="1"/>
  <c r="K56" i="1"/>
  <c r="K10" i="1" s="1"/>
  <c r="H58" i="1"/>
  <c r="H57" i="1"/>
  <c r="F58" i="1"/>
  <c r="F57" i="1"/>
  <c r="F56" i="1"/>
  <c r="F10" i="1" s="1"/>
  <c r="E55" i="1"/>
  <c r="C55" i="1"/>
  <c r="H17" i="1"/>
  <c r="J15" i="1"/>
  <c r="G15" i="1"/>
  <c r="D15" i="1"/>
  <c r="E15" i="1"/>
  <c r="C15" i="1"/>
  <c r="F17" i="1"/>
  <c r="K55" i="1" l="1"/>
  <c r="F15" i="1"/>
  <c r="H15" i="1"/>
  <c r="H55" i="1"/>
  <c r="F55" i="1"/>
  <c r="K9" i="1" l="1"/>
</calcChain>
</file>

<file path=xl/comments1.xml><?xml version="1.0" encoding="utf-8"?>
<comments xmlns="http://schemas.openxmlformats.org/spreadsheetml/2006/main">
  <authors>
    <author>Вершинина Мария Игоревна</author>
  </authors>
  <commentList>
    <comment ref="B105" authorId="0" guid="{9A0292DC-4677-4997-B7F5-F561FCC54B78}">
      <text>
        <r>
          <rPr>
            <b/>
            <sz val="9"/>
            <color indexed="81"/>
            <rFont val="Tahoma"/>
            <family val="2"/>
            <charset val="204"/>
          </rPr>
          <t>Вершинина Мария Игоревна:</t>
        </r>
        <r>
          <rPr>
            <sz val="9"/>
            <color indexed="81"/>
            <rFont val="Tahoma"/>
            <family val="2"/>
            <charset val="204"/>
          </rPr>
          <t xml:space="preserve">
2135
</t>
        </r>
      </text>
    </comment>
  </commentList>
</comments>
</file>

<file path=xl/sharedStrings.xml><?xml version="1.0" encoding="utf-8"?>
<sst xmlns="http://schemas.openxmlformats.org/spreadsheetml/2006/main" count="255" uniqueCount="122">
  <si>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</si>
  <si>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</si>
  <si>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</si>
  <si>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</si>
  <si>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</si>
  <si>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</si>
  <si>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</si>
  <si>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</si>
  <si>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</si>
  <si>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</si>
  <si>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</si>
  <si>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</si>
  <si>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</si>
  <si>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</si>
  <si>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</si>
  <si>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</si>
  <si>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</si>
  <si>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</si>
  <si>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9.</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</si>
  <si>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</si>
  <si>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</si>
  <si>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</si>
  <si>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</si>
  <si>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</si>
  <si>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</si>
  <si>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</si>
  <si>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</si>
  <si>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</si>
  <si>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</si>
  <si>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</si>
  <si>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</si>
  <si>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</si>
  <si>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</si>
  <si>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</si>
  <si>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</si>
  <si>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</si>
  <si>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</si>
  <si>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24.</t>
  </si>
  <si>
    <t>23.</t>
  </si>
  <si>
    <t>Ожидаемый остаток средств на 1 января года, следующего за отчетным</t>
  </si>
  <si>
    <t>Реализация мероприятий не запланирована</t>
  </si>
  <si>
    <t>бюджет ХМАО - Югры</t>
  </si>
  <si>
    <t>Приобретение жилья (ДАиГ)</t>
  </si>
  <si>
    <t>бюджет МО</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</si>
  <si>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</si>
  <si>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</si>
  <si>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</si>
  <si>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</si>
  <si>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Улучшение жилищных условий ветеранов Великой Отечественной войны (ДАиГ)</t>
  </si>
  <si>
    <t>11.1.</t>
  </si>
  <si>
    <t>11.1.1.</t>
  </si>
  <si>
    <t>11.2.</t>
  </si>
  <si>
    <t>11.2.1.</t>
  </si>
  <si>
    <t>11.2.2.</t>
  </si>
  <si>
    <t>11.2.3.</t>
  </si>
  <si>
    <t>11.2.4.</t>
  </si>
  <si>
    <t>11.2.5.</t>
  </si>
  <si>
    <t>Подпрограмма III "Содействие развитию жилищного строительства"</t>
  </si>
  <si>
    <t>Подпрограмма  V "Обеспечение мерами государственной поддержки по улучшению жилищных условий отдельных категорий граждан"</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</si>
  <si>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</si>
  <si>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</si>
  <si>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</si>
  <si>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</si>
  <si>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</si>
  <si>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Обеспечение жильем граждан, уволенных с военной службы и приравненных к ним лиц (УУиРЖ)</t>
  </si>
  <si>
    <r>
      <t xml:space="preserve">Финансовые затраты на реализацию программы в </t>
    </r>
    <r>
      <rPr>
        <u/>
        <sz val="18"/>
        <color theme="1"/>
        <rFont val="Times New Roman"/>
        <family val="2"/>
        <charset val="204"/>
      </rPr>
      <t>2017</t>
    </r>
    <r>
      <rPr>
        <sz val="18"/>
        <color theme="1"/>
        <rFont val="Times New Roman"/>
        <family val="2"/>
        <charset val="204"/>
      </rPr>
      <t xml:space="preserve"> году  </t>
    </r>
  </si>
  <si>
    <t xml:space="preserve">Утвержденный план 
на 2017 год </t>
  </si>
  <si>
    <t xml:space="preserve">Уточненный план 
на 2017 год </t>
  </si>
  <si>
    <t>Ожидаемое исполнение на 01.01.2018</t>
  </si>
  <si>
    <t>Улица Киртбая от  ул. 1 "З" до ул. 3 "З"(ДАиГ)</t>
  </si>
  <si>
    <t>26.</t>
  </si>
  <si>
    <t xml:space="preserve">Государственная программа «Доступная среда в Ханты-Мансийском автономном округе – Югре на 2016-2020 годы» </t>
  </si>
  <si>
    <t>Государственная программа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</si>
  <si>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«Социально-экономическое развитие коренных малочисленных народов Севера Ханты-Мансийского автономного округа – Югры на 2016-2020 годы» </t>
  </si>
  <si>
    <t xml:space="preserve">Государственная программа «Защита населения и территорий от чрезвычайных ситуаций, обеспечение пожарной безопасности в Ханты-Мансийском автономном округе – Югре на 2016-2020 годы» </t>
  </si>
  <si>
    <t xml:space="preserve">Государственная программа «Информационное общество Ханты-Мансийского автономного округа – Югры на 2016-2020 годы» </t>
  </si>
  <si>
    <t xml:space="preserve">Государственная программа «Управление государственными финансами в Ханты-Мансийском автономном округе – Югре на 2016-2020 годы» </t>
  </si>
  <si>
    <t>Государственная программа «Развитие гражданского общества Ханты-Мансийского автономного округа – Югры на 2016-2020 годы»</t>
  </si>
  <si>
    <t xml:space="preserve">Государственная программа «Управление государственным имуществом Ханты-Мансийского автономного округа – Югры на 2016-2020 годы» </t>
  </si>
  <si>
    <t xml:space="preserve">Государственная программа «Развитие и использование минерально-сырьевой базы Ханты-Мансийского автономного округа – Югры на 2016-2020 годы»  </t>
  </si>
  <si>
    <t xml:space="preserve">Государственная программа «Оказание содействия добровольному переселению в Ханты-Мансийский автономный округ – Югру соотечественников, проживающих за рубежом, на 2016–2020 годы» </t>
  </si>
  <si>
    <t>Сетевой план- график*</t>
  </si>
  <si>
    <t>11.1.3.</t>
  </si>
  <si>
    <t>11.1.3.1.</t>
  </si>
  <si>
    <r>
      <t xml:space="preserve">Государственная программа "Развитие здравоохранения  на 2016-2020 годы" 
</t>
    </r>
    <r>
      <rPr>
        <sz val="16"/>
        <color theme="1"/>
        <rFont val="Times New Roman"/>
        <family val="1"/>
        <charset val="204"/>
      </rPr>
      <t>(1. Субвенции на организацию осуществления мероприятий по проведению дезинсекции и дератизации.)</t>
    </r>
  </si>
  <si>
    <r>
      <t>Государственная программа «Социальная поддержка жителей Ханты-Мансийского автономного округа – Югры на 2016-2020 годы» 
(</t>
    </r>
    <r>
      <rPr>
        <sz val="16"/>
        <color theme="1"/>
        <rFont val="Times New Roman"/>
        <family val="2"/>
        <charset val="204"/>
      </rPr>
      <t>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организацию и обеспечение отдыха и оздоровление детей, в том числе в этнической среде;
6. Субвенции на обеспечение дополнительных гарантий прав на жилое помещение детей-сирот и детей, оставшихся без попечения родителей, лицам из числа детей-сирот и детей, оставшихся без попечения родителей, усыновителям, приемным родителям; 
7.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t>
    </r>
  </si>
  <si>
    <r>
      <t>Государственная программа "Развитие физической культуры и спорта в Ханты-Мансийском автономном округе — Югре на 2016 — 2020 годы"
(</t>
    </r>
    <r>
      <rPr>
        <sz val="16"/>
        <color theme="1"/>
        <rFont val="Times New Roman"/>
        <family val="1"/>
        <charset val="204"/>
      </rPr>
      <t>1</t>
    </r>
    <r>
      <rPr>
        <b/>
        <sz val="16"/>
        <color theme="1"/>
        <rFont val="Times New Roman"/>
        <family val="2"/>
        <charset val="204"/>
      </rPr>
      <t xml:space="preserve">. </t>
    </r>
    <r>
      <rPr>
        <sz val="16"/>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</si>
  <si>
    <r>
      <t>Государственная программа «Содействие занятости населения в Ханты-Мансийском автономном округе – Югре на 2016-2020 годы» 
(</t>
    </r>
    <r>
      <rPr>
        <sz val="16"/>
        <color theme="1"/>
        <rFont val="Times New Roman"/>
        <family val="1"/>
        <charset val="204"/>
      </rPr>
      <t>1.</t>
    </r>
    <r>
      <rPr>
        <b/>
        <sz val="16"/>
        <color theme="1"/>
        <rFont val="Times New Roman"/>
        <family val="2"/>
        <charset val="204"/>
      </rPr>
      <t xml:space="preserve"> </t>
    </r>
    <r>
      <rPr>
        <sz val="16"/>
        <color theme="1"/>
        <rFont val="Times New Roman"/>
        <family val="1"/>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</si>
  <si>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t>
    </r>
    <r>
      <rPr>
        <sz val="16"/>
        <color theme="1"/>
        <rFont val="Times New Roman"/>
        <family val="1"/>
        <charset val="204"/>
      </rPr>
      <t xml:space="preserve"> 
(1. Субвенции на повышение эффективности использования и развитие ресурсного потенциала рыбохозяйственного комплекса;
 2. субвенции по поддержку животноводства, переработку и реализацию продукции животноводства;
3.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t>
    </r>
  </si>
  <si>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2016-2020 годы» 
</t>
    </r>
    <r>
      <rPr>
        <sz val="16"/>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3.Субсидии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4.Субсидии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РФ (софинансирование субсидии из окружного бюджета))</t>
    </r>
  </si>
  <si>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16"/>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
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</si>
  <si>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r>
      <t xml:space="preserve">Государственная программа «Обеспечение экологической безопасности Ханты-Мансийского автономного округа – Югры на 2016-2020 годы"
</t>
    </r>
    <r>
      <rPr>
        <sz val="16"/>
        <color theme="1"/>
        <rFont val="Times New Roman"/>
        <family val="1"/>
        <charset val="204"/>
      </rPr>
      <t>(Субвенции на осуществление отдельных полномочий Ханты-Мансийского автономного округа - Югры по организации деятельности по обращению с твердыми коммунальными отходами)</t>
    </r>
  </si>
  <si>
    <r>
      <t>Государственная программа «Социально-экономическое развитие, инвестиции и инновации Ханты-Мансийского автономного округа – Югры на 2016-2020 годы» 
(</t>
    </r>
    <r>
      <rPr>
        <sz val="16"/>
        <color theme="1"/>
        <rFont val="Times New Roman"/>
        <family val="1"/>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Субсидия на поддержку малого и среднего предпринимательства;
3.Субсидии на развитие многофункциональных центров предоставления государственных и муниципальных услуг;).</t>
    </r>
  </si>
  <si>
    <r>
      <t xml:space="preserve">Государственная программа "Развитие транспортной системы Ханты-Мансийского автономного округа — Югры на 2016-2020 годы" 
</t>
    </r>
    <r>
      <rPr>
        <sz val="16"/>
        <color theme="1"/>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t>
    </r>
  </si>
  <si>
    <r>
      <t>Государственная программа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t>
    </r>
    <r>
      <rPr>
        <sz val="16"/>
        <color theme="1"/>
        <rFont val="Times New Roman"/>
        <family val="1"/>
        <charset val="204"/>
      </rPr>
      <t xml:space="preserve"> 
(1. Субсидии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2012–2017 годы")</t>
    </r>
  </si>
  <si>
    <r>
      <t xml:space="preserve">Государственная программа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r>
    <r>
      <rPr>
        <sz val="16"/>
        <color theme="1"/>
        <rFont val="Times New Roman"/>
        <family val="1"/>
        <charset val="204"/>
      </rPr>
      <t>(1.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</si>
  <si>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r>
      <t>Государственная программа «Развитие образования в Ханты-Мансийском автономном округе – Югре на 2016-2020 годы»
(</t>
    </r>
    <r>
      <rPr>
        <sz val="16"/>
        <color theme="1"/>
        <rFont val="Times New Roman"/>
        <family val="2"/>
        <charset val="204"/>
      </rPr>
      <t>1.</t>
    </r>
    <r>
      <rPr>
        <b/>
        <sz val="16"/>
        <color theme="1"/>
        <rFont val="Times New Roman"/>
        <family val="2"/>
        <charset val="204"/>
      </rPr>
      <t xml:space="preserve"> </t>
    </r>
    <r>
      <rPr>
        <sz val="16"/>
        <color theme="1"/>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Субсидии на дополнительное финансовое обеспечение мероприятий по организации питания обучающихся;
5.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6. Субсидии на строительство и реконструкцию дошкольных образовательных и общеобразовательных организаций;
7. Иные межбюджетные трансферы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и на организацию и проведение единого государственного экзамена).</t>
    </r>
  </si>
  <si>
    <r>
      <t xml:space="preserve">Государственная программа "Обеспечение доступным и комфортным жильем жителей Ханты-Мансийского автономного округа - Югры в 2016-2020 годах"
</t>
    </r>
    <r>
      <rPr>
        <sz val="16"/>
        <color theme="1"/>
        <rFont val="Times New Roman"/>
        <family val="1"/>
        <charset val="204"/>
      </rPr>
      <t xml:space="preserve">
</t>
    </r>
  </si>
  <si>
    <t xml:space="preserve">Для формирования фонда социального использования  приобретены жилые помещения в многоквартирном жилом доме, общей площадью 15 046,40 кв.м. и 7 460,80 кв.м. согласно заключенных контрактов с ООО "УК"Центр Менеджмент" №1/2016 на сумму 392 654, 44 тыс.руб., и контракт №2/2016 на сумму 791 876, 99 тыс.руб., сроком действия до 30.03.2017. По условиям контрактов, в 2016 году произведен авансовый платеж в размере 78% стоимости контрактов а также дополнительно оплачены средства местного бюджета в сумме 41 839,46 тыс.руб. В 2017 году произведен окончательный расчет по заключенным контрактам .                                        </t>
  </si>
  <si>
    <r>
      <t>Государственная программа "Развитие культуры и туризма в Ханты-Мансийском автономном округе - Югре на 2016-2020 годы"</t>
    </r>
    <r>
      <rPr>
        <sz val="16"/>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автономного округа;
3. Субсидии на поддержку отрасли культуры;
4. Иные межбюджетные трансферты  на реализацию мероприятий по развитию профессионального искусства; 
5. Иные межбюджетные трансферты на реализацию мероприятий по стимулированию культурного разнообразия.)
</t>
    </r>
  </si>
  <si>
    <t>Приобретение бумаги и конвертов осуществлено в соответствии с план-графиком.</t>
  </si>
  <si>
    <t>Информация о реализации государственных программ Ханты-Мансийского автономного округа - Югры
на территории городского округа город Сургут на 01.10.2017 года</t>
  </si>
  <si>
    <t>на 01.10.2017</t>
  </si>
  <si>
    <r>
      <rPr>
        <u/>
        <sz val="18"/>
        <rFont val="Times New Roman"/>
        <family val="1"/>
        <charset val="204"/>
      </rPr>
      <t>УБУиО:</t>
    </r>
    <r>
      <rPr>
        <sz val="18"/>
        <rFont val="Times New Roman"/>
        <family val="1"/>
        <charset val="204"/>
      </rPr>
      <t xml:space="preserve"> Бюджетные ассигнования запланированы на выплату заработной платы сотруднику в рамках реализации переданного государственного полномочия по обеспечению регулирования деятельности по обращению с отходами производства и потребления и на техническое обеспечение. 
    Реализация мероприятий  осуществляется в плановом режиме. Бюджетные ассигнования будут использованы в полном объеме до конца 2017 года. </t>
    </r>
  </si>
  <si>
    <r>
      <rPr>
        <u/>
        <sz val="18"/>
        <rFont val="Times New Roman"/>
        <family val="1"/>
        <charset val="204"/>
      </rPr>
      <t>УППЭК</t>
    </r>
    <r>
      <rPr>
        <sz val="18"/>
        <rFont val="Times New Roman"/>
        <family val="1"/>
        <charset val="204"/>
      </rPr>
      <t xml:space="preserve">: в рамках реализации государственной программы заключены муниципальные контракты на оказание услуг по санитарно-противоэпидемическим мероприятиям (акарицидная, ларвицидная обработки, барьерная дератизация) в городе Сургут на сумму 3 147,05тыс.рублей.   </t>
    </r>
    <r>
      <rPr>
        <sz val="18"/>
        <color rgb="FFFF0000"/>
        <rFont val="Times New Roman"/>
        <family val="1"/>
        <charset val="204"/>
      </rPr>
      <t xml:space="preserve">    </t>
    </r>
    <r>
      <rPr>
        <sz val="18"/>
        <rFont val="Times New Roman"/>
        <family val="1"/>
        <charset val="204"/>
      </rPr>
      <t xml:space="preserve">                                                                                                                                 
 Кроме того, в рамках реализации муниципальной программы "Охрана окружающей среды города Сургута на 2014-2030 годы" на аналогичные цели предусмотрено 3 408,26 тыс.рублей за счет средств местного бюджета. Денежные средства будут освоены в течение года. </t>
    </r>
    <r>
      <rPr>
        <sz val="18"/>
        <color rgb="FFFF0000"/>
        <rFont val="Times New Roman"/>
        <family val="2"/>
        <charset val="204"/>
      </rPr>
      <t xml:space="preserve">                                                            </t>
    </r>
  </si>
  <si>
    <t>Извещение о проведении конкурса с ограниченным участием на выполнение работ по строительству объекта опубликовано - 28.04.2017. Вскрытие конвертов планировалось 19.05.2017, рассмотрение и оценка заявок на участие в конкурсе - 31.05.2017.
Однако, в Ханты-Мансийское УФАС России поступила жалоба ООО «РЕГИОН-СТРОЙ» от 15.05.2017 №784-ж вследствие чего, процедура проведения конкурса с ограниченным участием приостановлена, в части заключения контракта до рассмотрения жалобы по существу. Рассмотрение жалобы состоялось 22.05.2017. По результатам рассмотрения жалобы, на основании предписания УФАС от 22.05.2017 № 03/КА-3307, закупка отменена. 
Извещение на закупку путем проведения электронного аукциона размещено - 21.08.2017 с НМЦК 684 918,4 тыс.руб. Аукцион проведен  11.09.2017 г.
В Ханты-Мансийское УФАС 05.09.2017 г. поступила жалоба № 1377-ж от ООО "Уральская строительно-монтажная компания". Решением УФАС № 03/КА от 12.09.2017 г. жалоба  признана  обоснованной в связи с нарушением  Закона о контрактной системе в части ст.7,ст,33.ст,64. По предписанию УФАС  протоколы отменены и в документацию  о закупке внесены изменения. 
Срок подачи заявок  продлен  до 09.10.2017 г . Дата проведения аукциона - 12.10.2017 г. Ориентировочный срок заключения контракта - 30.10.2017 г. Комиссия Управления УФАС решила передать уполномоченному должностному лицу материалы дела для рассмотрения вопроса о привлечении должностных лиц, допустивших нарушение Закона о контрактной системе к административной ответственности.
Ожидаемое освоение  лимитов текущего года - 100 % . Срок выполнения  всего комплекса  работ  с даты заключения контракта  по 30 июня 2019 г., ввод объекта  -  июль 2019 г</t>
  </si>
  <si>
    <t>По состоянию на 01.09.2017 на учете состоят 6 человек из числа ветеранов Великой Отечественной войны и лиц приравненных категорий, нуждающихся в улучшении жилищных условий. 
Средства предусмотрены:
 -  на выплату 1 субсидии на приобретение жилого помещения для участника программы. Оплата произведена;
 - на приобретение 3 жилых помещений.  Заключены муниципальные контракты по приобретению жилых помещений для участников программы: 3кв. (по 43,2 м2) - 5491,54 тыс.руб. Акты приема-передачи подписаны 25.05.2017. Выписки из ЕГРН получены, оплата произведена.
- Аукцион на приобретение 1 жилого помещения для участника программы признан несостоявшимся ввиду отсутствия заявок. Повторное размещение - октябрь 2017 года.</t>
  </si>
  <si>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sz val="18"/>
        <color rgb="FFFF0000"/>
        <rFont val="Times New Roman"/>
        <family val="2"/>
        <charset val="204"/>
      </rPr>
      <t xml:space="preserve">
</t>
    </r>
    <r>
      <rPr>
        <u/>
        <sz val="18"/>
        <rFont val="Times New Roman"/>
        <family val="1"/>
        <charset val="204"/>
      </rPr>
      <t xml:space="preserve">ДГХ: </t>
    </r>
    <r>
      <rPr>
        <sz val="18"/>
        <rFont val="Times New Roman"/>
        <family val="1"/>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</si>
  <si>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rFont val="Times New Roman"/>
        <family val="1"/>
        <charset val="204"/>
      </rPr>
      <t>Департамент образования</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- 8 505 чел.
Количество образовательных учреждений, организовавших мероприятия по проведению процедур оценки качества образования, - 23 ед.  </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</si>
  <si>
    <t xml:space="preserve">     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01.10.2017 участниками мероприятия числится 52 молодые семьи. В 2017 году социальную выплату на приобретение (строительство) жилья планируется предоставить 7 молодым семьям. По состоянию на 01.10.2017 выданы свидетельства о праве на получение выплат 7 молодым семьям. Социальная выплата перечислена 1 семье.   
    </t>
  </si>
  <si>
    <t>На 01.10.2017 участниками мероприятия числится 469  человек. В 2017 году субсидию за счет средств федерального бюджета на приобретение (строительство) жилья планируется  предоставить 11 льготополучателям, из которых: 7 льготополучателям выданы гарантийные письма, из которых 2 гарантийных письма реализовано (льготополучателям перечислена субсидия в размере 1525,43 твс. руб.).</t>
  </si>
  <si>
    <t>На 01.01.2017 участником мероприятия числится один военнослужащий, уволенный в запас. По состоянию на 01.10.2017  единовременная денежная выплата по гарантийному письму перечислена на счет Продавца жилого помещения в полном объеме. Остаток средств в размере 2662,16 тыс. руб. возвращен в бюджет автономного округа связи с исполнением обязательств перед получателем выплаты в полном объеме.</t>
  </si>
  <si>
    <r>
      <rPr>
        <u/>
        <sz val="18"/>
        <rFont val="Times New Roman"/>
        <family val="1"/>
        <charset val="204"/>
      </rPr>
      <t>АГ:</t>
    </r>
    <r>
      <rPr>
        <sz val="18"/>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Заключены контраты на приобретение мебели, оборудования и программного обеспечениия. В соответствии с планом-графиком размещены закупки на приобретение оборудования и программного обеспечениия. </t>
    </r>
    <r>
      <rPr>
        <sz val="18"/>
        <color rgb="FFFF0000"/>
        <rFont val="Times New Roman"/>
        <family val="2"/>
        <charset val="204"/>
      </rPr>
      <t xml:space="preserve">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</si>
  <si>
    <r>
      <rPr>
        <u/>
        <sz val="18"/>
        <rFont val="Times New Roman"/>
        <family val="1"/>
        <charset val="204"/>
      </rPr>
      <t>АГ:</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t>
    </r>
    <r>
      <rPr>
        <sz val="18"/>
        <color rgb="FFFF0000"/>
        <rFont val="Times New Roman"/>
        <family val="2"/>
        <charset val="204"/>
      </rPr>
      <t xml:space="preserve">
</t>
    </r>
    <r>
      <rPr>
        <u/>
        <sz val="18"/>
        <rFont val="Times New Roman"/>
        <family val="1"/>
        <charset val="204"/>
      </rPr>
      <t>ДО:</t>
    </r>
    <r>
      <rPr>
        <sz val="18"/>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подведомственных департаменту образования, в части следующих мероприятий:
- содействие в трудоустройстве незанятых инвалидов на оборудованные (оснащенные) для них рабочие места;
- организация проведения стажировки выпускников профессиональных образовательных организаций и образовательных организаций высшего образования до 25 лет;
- организация проведения оплачиваемых общественных работ для незанятых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8"/>
        <color rgb="FFFF0000"/>
        <rFont val="Times New Roman"/>
        <family val="2"/>
        <charset val="204"/>
      </rPr>
      <t xml:space="preserve">
</t>
    </r>
  </si>
  <si>
    <r>
      <rPr>
        <u/>
        <sz val="18"/>
        <rFont val="Times New Roman"/>
        <family val="1"/>
        <charset val="204"/>
      </rPr>
      <t>АГ:</t>
    </r>
    <r>
      <rPr>
        <sz val="18"/>
        <rFont val="Times New Roman"/>
        <family val="1"/>
        <charset val="204"/>
      </rPr>
      <t xml:space="preserve">  1.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для осуществления данного полномочия планируется провести в соответствии с план-графиком.
 </t>
    </r>
    <r>
      <rPr>
        <sz val="18"/>
        <color rgb="FFFF0000"/>
        <rFont val="Times New Roman"/>
        <family val="1"/>
        <charset val="204"/>
      </rPr>
      <t xml:space="preserve">     </t>
    </r>
    <r>
      <rPr>
        <sz val="18"/>
        <rFont val="Times New Roman"/>
        <family val="1"/>
        <charset val="204"/>
      </rPr>
      <t xml:space="preserve">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t>
    </r>
    <r>
      <rPr>
        <sz val="18"/>
        <color rgb="FFFF0000"/>
        <rFont val="Times New Roman"/>
        <family val="2"/>
        <charset val="204"/>
      </rPr>
      <t xml:space="preserve">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
</t>
    </r>
    <r>
      <rPr>
        <u/>
        <sz val="18"/>
        <color theme="1"/>
        <rFont val="Times New Roman"/>
        <family val="2"/>
        <charset val="204"/>
      </rPr>
      <t/>
    </r>
  </si>
  <si>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Реализация программы осуществляется в плановом режиме, освоение средств планируется до конца 2017 года:                                                                                                                                                              Численность детей по подпрограмме «Организация отдыха детей в каникулярное время» в оздоровительных лагерях с дневным пребыванием детей - 1076 чел.</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</si>
  <si>
    <r>
      <rPr>
        <u/>
        <sz val="18"/>
        <rFont val="Times New Roman"/>
        <family val="1"/>
        <charset val="204"/>
      </rPr>
      <t>ДГХ</t>
    </r>
    <r>
      <rPr>
        <sz val="18"/>
        <rFont val="Times New Roman"/>
        <family val="1"/>
        <charset val="204"/>
      </rPr>
      <t xml:space="preserve">: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Заключены договоры на сумму 461 658,69 тыс.рублей. Планируется выполнить ремонт дорог общей площадью 175,58 тыс.кв.м. (доп.согл. №2 от 29.08.2017). Оплачены расходы в сумме 274 482 тыс.руб.
 Работы выполняются в соответствии с графиком производства работ. </t>
    </r>
  </si>
  <si>
    <r>
      <rPr>
        <u/>
        <sz val="18"/>
        <rFont val="Times New Roman"/>
        <family val="1"/>
        <charset val="204"/>
      </rPr>
      <t>ДО, АГ(ДК):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планируется не ниже уровня, достигнутого в 2016 году (60 551,2 руб.). 
</t>
    </r>
    <r>
      <rPr>
        <u/>
        <sz val="20"/>
        <color theme="1"/>
        <rFont val="Times New Roman"/>
        <family val="1"/>
        <charset val="204"/>
      </rPr>
      <t/>
    </r>
  </si>
  <si>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Кроме того, не состоялся аукцион  04.09.2017 на приобретение спортивного оборудования,  следующий аукцион пройдет 16.10.2017 года.                                                                                                                                                                                                                                                                                                                                                                                                                                                                                                                                            </t>
    </r>
  </si>
  <si>
    <r>
      <rPr>
        <u/>
        <sz val="18"/>
        <rFont val="Times New Roman"/>
        <family val="1"/>
        <charset val="204"/>
      </rPr>
      <t>АГ:</t>
    </r>
    <r>
      <rPr>
        <sz val="18"/>
        <rFont val="Times New Roman"/>
        <family val="1"/>
        <charset val="204"/>
      </rPr>
      <t xml:space="preserve">
В рамках реализации программы предоставляются: субсидия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(ООО «Сургутский рыбхоз»); субсидия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(ЛПХ Конев). Экономия 22,6 тыс. руб. сложилась в связи с заявительным характером субсидии.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Средства окружного бюджета в сумме 967,70 тыс. руб. освоены в полном объеме.
</t>
    </r>
    <r>
      <rPr>
        <u/>
        <sz val="18"/>
        <rFont val="Times New Roman"/>
        <family val="1"/>
        <charset val="204"/>
      </rPr>
      <t>УБУиО</t>
    </r>
    <r>
      <rPr>
        <sz val="18"/>
        <rFont val="Times New Roman"/>
        <family val="1"/>
        <charset val="204"/>
      </rPr>
      <t xml:space="preserve">: 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Реализация мероприятий  осуществляется в плановом режиме. Бюджетные ассигнования будут использованы в полном объеме до конца 2017 года. </t>
    </r>
    <r>
      <rPr>
        <sz val="18"/>
        <color rgb="FFFF0000"/>
        <rFont val="Times New Roman"/>
        <family val="2"/>
        <charset val="204"/>
      </rPr>
      <t xml:space="preserve">
</t>
    </r>
    <r>
      <rPr>
        <u/>
        <sz val="18"/>
        <rFont val="Times New Roman"/>
        <family val="2"/>
        <charset val="204"/>
      </rPr>
      <t/>
    </r>
  </si>
  <si>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в 2017 году планируется:
   - устройство детской игровой площадки в "Парке "За Саймой"; 
 - изготовление и поставка автономного модульного туалета в "Парке "За Саймой". 
Денежные средства будут освоены в течение года.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</si>
  <si>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АГ(ДК):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sz val="18"/>
        <color theme="1"/>
        <rFont val="Times New Roman"/>
        <family val="1"/>
        <charset val="204"/>
      </rPr>
      <t>Договоры на поставку автоматизированных рабочих мест музеев, приобретение и установку специализированного оборудования для инвалидов, комплектование книжных фондов библиотеки находятся на согласовании у поставщика. Оплата по факту поставки в соответствии  с условиями договоров.</t>
    </r>
    <r>
      <rPr>
        <sz val="18"/>
        <color rgb="FFFF0000"/>
        <rFont val="Times New Roman"/>
        <family val="2"/>
        <charset val="204"/>
      </rPr>
      <t xml:space="preserve">
</t>
    </r>
    <r>
      <rPr>
        <u/>
        <sz val="20"/>
        <rFont val="Times New Roman"/>
        <family val="1"/>
        <charset val="204"/>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</si>
</sst>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0.0"/>
    <numFmt numFmtId="165" formatCode="&quot;$&quot;#,##0_);\(&quot;$&quot;#,##0\)"/>
    <numFmt numFmtId="166" formatCode="&quot;р.&quot;#,##0_);\(&quot;р.&quot;#,##0\)"/>
    <numFmt numFmtId="167" formatCode="0.0%"/>
  </numFmts>
  <fonts count="63"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4"/>
      <color theme="1"/>
      <name val="Times New Roman"/>
      <family val="2"/>
      <charset val="204"/>
    </font>
    <font>
      <sz val="20"/>
      <color theme="1"/>
      <name val="Times New Roman"/>
      <family val="2"/>
      <charset val="204"/>
    </font>
    <font>
      <i/>
      <sz val="20"/>
      <color theme="1"/>
      <name val="Times New Roman"/>
      <family val="2"/>
      <charset val="204"/>
    </font>
    <font>
      <b/>
      <sz val="20"/>
      <color theme="1"/>
      <name val="Times New Roman"/>
      <family val="2"/>
      <charset val="204"/>
    </font>
    <font>
      <b/>
      <i/>
      <sz val="20"/>
      <color theme="1"/>
      <name val="Times New Roman"/>
      <family val="2"/>
      <charset val="204"/>
    </font>
    <font>
      <sz val="20"/>
      <color theme="9" tint="0.79998168889431442"/>
      <name val="Times New Roman"/>
      <family val="2"/>
      <charset val="204"/>
    </font>
    <font>
      <b/>
      <sz val="20"/>
      <color theme="0"/>
      <name val="Times New Roman"/>
      <family val="2"/>
      <charset val="204"/>
    </font>
    <font>
      <b/>
      <sz val="20"/>
      <color theme="9" tint="0.79998168889431442"/>
      <name val="Times New Roman"/>
      <family val="2"/>
      <charset val="204"/>
    </font>
    <font>
      <b/>
      <sz val="20"/>
      <name val="Times New Roman"/>
      <family val="2"/>
      <charset val="204"/>
    </font>
    <font>
      <sz val="20"/>
      <name val="Times New Roman"/>
      <family val="2"/>
      <charset val="204"/>
    </font>
    <font>
      <sz val="20"/>
      <color theme="1"/>
      <name val="Times New Roman"/>
      <family val="1"/>
      <charset val="204"/>
    </font>
    <font>
      <b/>
      <sz val="20"/>
      <color theme="1"/>
      <name val="Times New Roman"/>
      <family val="1"/>
      <charset val="204"/>
    </font>
    <font>
      <i/>
      <sz val="18"/>
      <color theme="1"/>
      <name val="Times New Roman"/>
      <family val="2"/>
      <charset val="204"/>
    </font>
    <font>
      <b/>
      <i/>
      <sz val="18"/>
      <color theme="1"/>
      <name val="Times New Roman"/>
      <family val="2"/>
      <charset val="204"/>
    </font>
    <font>
      <b/>
      <sz val="9"/>
      <color indexed="81"/>
      <name val="Tahoma"/>
      <family val="2"/>
      <charset val="204"/>
    </font>
    <font>
      <sz val="9"/>
      <color indexed="81"/>
      <name val="Tahoma"/>
      <family val="2"/>
      <charset val="204"/>
    </font>
    <font>
      <u/>
      <sz val="20"/>
      <color theme="1"/>
      <name val="Times New Roman"/>
      <family val="1"/>
      <charset val="204"/>
    </font>
    <font>
      <b/>
      <sz val="18"/>
      <name val="Times New Roman"/>
      <family val="2"/>
      <charset val="204"/>
    </font>
    <font>
      <sz val="18"/>
      <name val="Times New Roman"/>
      <family val="2"/>
      <charset val="204"/>
    </font>
    <font>
      <i/>
      <sz val="18"/>
      <name val="Times New Roman"/>
      <family val="2"/>
      <charset val="204"/>
    </font>
    <font>
      <sz val="20"/>
      <name val="Times New Roman"/>
      <family val="1"/>
      <charset val="204"/>
    </font>
    <font>
      <u/>
      <sz val="20"/>
      <name val="Times New Roman"/>
      <family val="1"/>
      <charset val="204"/>
    </font>
    <font>
      <u/>
      <sz val="18"/>
      <color theme="1"/>
      <name val="Times New Roman"/>
      <family val="2"/>
      <charset val="204"/>
    </font>
    <font>
      <i/>
      <sz val="20"/>
      <name val="Times New Roman"/>
      <family val="2"/>
      <charset val="204"/>
    </font>
    <font>
      <b/>
      <i/>
      <sz val="20"/>
      <name val="Times New Roman"/>
      <family val="2"/>
      <charset val="204"/>
    </font>
    <font>
      <i/>
      <sz val="20"/>
      <color rgb="FF00B050"/>
      <name val="Times New Roman"/>
      <family val="2"/>
      <charset val="204"/>
    </font>
    <font>
      <sz val="20"/>
      <color theme="0"/>
      <name val="Times New Roman"/>
      <family val="1"/>
      <charset val="204"/>
    </font>
    <font>
      <sz val="20"/>
      <color theme="0"/>
      <name val="Times New Roman"/>
      <family val="2"/>
      <charset val="204"/>
    </font>
    <font>
      <b/>
      <sz val="20"/>
      <color rgb="FFFF0000"/>
      <name val="Times New Roman"/>
      <family val="2"/>
      <charset val="204"/>
    </font>
    <font>
      <sz val="20"/>
      <color rgb="FFFF0000"/>
      <name val="Times New Roman"/>
      <family val="2"/>
      <charset val="204"/>
    </font>
    <font>
      <u/>
      <sz val="18"/>
      <name val="Times New Roman"/>
      <family val="2"/>
      <charset val="204"/>
    </font>
    <font>
      <sz val="18"/>
      <color rgb="FFFF0000"/>
      <name val="Times New Roman"/>
      <family val="2"/>
      <charset val="204"/>
    </font>
    <font>
      <u/>
      <sz val="18"/>
      <name val="Times New Roman"/>
      <family val="1"/>
      <charset val="204"/>
    </font>
    <font>
      <b/>
      <sz val="20"/>
      <color theme="0"/>
      <name val="Times New Roman"/>
      <family val="1"/>
      <charset val="204"/>
    </font>
    <font>
      <sz val="18"/>
      <name val="Times New Roman"/>
      <family val="1"/>
      <charset val="204"/>
    </font>
    <font>
      <b/>
      <sz val="20"/>
      <name val="Times New Roman"/>
      <family val="1"/>
      <charset val="204"/>
    </font>
    <font>
      <sz val="16"/>
      <color theme="1"/>
      <name val="Times New Roman"/>
      <family val="2"/>
      <charset val="204"/>
    </font>
    <font>
      <i/>
      <sz val="16"/>
      <color theme="1"/>
      <name val="Times New Roman"/>
      <family val="2"/>
      <charset val="204"/>
    </font>
    <font>
      <b/>
      <sz val="16"/>
      <color theme="1"/>
      <name val="Times New Roman"/>
      <family val="2"/>
      <charset val="204"/>
    </font>
    <font>
      <sz val="16"/>
      <color theme="1"/>
      <name val="Times New Roman"/>
      <family val="1"/>
      <charset val="204"/>
    </font>
    <font>
      <sz val="16"/>
      <name val="Times New Roman"/>
      <family val="2"/>
      <charset val="204"/>
    </font>
    <font>
      <b/>
      <sz val="16"/>
      <name val="Times New Roman"/>
      <family val="2"/>
      <charset val="204"/>
    </font>
    <font>
      <sz val="16"/>
      <name val="Times New Roman"/>
      <family val="1"/>
      <charset val="204"/>
    </font>
    <font>
      <b/>
      <i/>
      <sz val="16"/>
      <name val="Times New Roman"/>
      <family val="2"/>
      <charset val="204"/>
    </font>
    <font>
      <i/>
      <sz val="16"/>
      <name val="Times New Roman"/>
      <family val="2"/>
      <charset val="204"/>
    </font>
    <font>
      <sz val="24"/>
      <color rgb="FFFF0000"/>
      <name val="Times New Roman"/>
      <family val="2"/>
      <charset val="204"/>
    </font>
    <font>
      <b/>
      <sz val="18"/>
      <color rgb="FFFF0000"/>
      <name val="Times New Roman"/>
      <family val="2"/>
      <charset val="204"/>
    </font>
    <font>
      <b/>
      <i/>
      <sz val="18"/>
      <color rgb="FFFF0000"/>
      <name val="Times New Roman"/>
      <family val="2"/>
      <charset val="204"/>
    </font>
    <font>
      <sz val="18"/>
      <color rgb="FFFF0000"/>
      <name val="Times New Roman"/>
      <family val="1"/>
      <charset val="204"/>
    </font>
    <font>
      <sz val="18"/>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9">
    <xf numFmtId="0" fontId="0" fillId="0" borderId="0" xfId="0"/>
    <xf numFmtId="0" fontId="14" fillId="0" borderId="0" xfId="0" applyFont="1" applyFill="1" applyBorder="1" applyAlignment="1">
      <alignment horizontal="center" wrapText="1"/>
    </xf>
    <xf numFmtId="0" fontId="14" fillId="0" borderId="0" xfId="0" applyFont="1" applyFill="1" applyBorder="1" applyAlignment="1">
      <alignment wrapText="1"/>
    </xf>
    <xf numFmtId="4" fontId="14" fillId="0" borderId="0" xfId="0" applyNumberFormat="1" applyFont="1" applyFill="1" applyBorder="1" applyAlignment="1">
      <alignment wrapText="1"/>
    </xf>
    <xf numFmtId="2" fontId="14" fillId="0" borderId="0" xfId="0" applyNumberFormat="1" applyFont="1" applyFill="1" applyBorder="1" applyAlignment="1">
      <alignment wrapText="1"/>
    </xf>
    <xf numFmtId="9" fontId="14" fillId="0" borderId="0" xfId="0" applyNumberFormat="1" applyFont="1" applyFill="1" applyBorder="1" applyAlignment="1">
      <alignment wrapText="1"/>
    </xf>
    <xf numFmtId="0" fontId="14" fillId="0" borderId="0" xfId="0" applyFont="1" applyFill="1" applyAlignment="1">
      <alignment wrapText="1"/>
    </xf>
    <xf numFmtId="0" fontId="14" fillId="0" borderId="0" xfId="0"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center" vertical="center" wrapText="1"/>
      <protection locked="0"/>
    </xf>
    <xf numFmtId="9" fontId="14" fillId="0" borderId="0" xfId="0"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top" wrapText="1"/>
      <protection locked="0"/>
    </xf>
    <xf numFmtId="0" fontId="15" fillId="0" borderId="0" xfId="0" applyFont="1" applyFill="1" applyAlignment="1">
      <alignment horizontal="left" vertical="top" wrapText="1"/>
    </xf>
    <xf numFmtId="4" fontId="16" fillId="2"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14"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9" fontId="21" fillId="0" borderId="1" xfId="0" applyNumberFormat="1" applyFont="1" applyFill="1" applyBorder="1" applyAlignment="1" applyProtection="1">
      <alignment horizontal="center" vertical="center" wrapText="1"/>
      <protection locked="0"/>
    </xf>
    <xf numFmtId="4" fontId="22" fillId="0" borderId="1" xfId="0" applyNumberFormat="1" applyFont="1" applyFill="1" applyBorder="1" applyAlignment="1" applyProtection="1">
      <alignment horizontal="center" vertical="center" wrapText="1"/>
      <protection locked="0"/>
    </xf>
    <xf numFmtId="9" fontId="22"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center" wrapText="1"/>
    </xf>
    <xf numFmtId="4" fontId="14" fillId="0" borderId="0" xfId="0" applyNumberFormat="1" applyFont="1" applyFill="1" applyAlignment="1">
      <alignment wrapText="1"/>
    </xf>
    <xf numFmtId="2" fontId="14" fillId="0" borderId="0" xfId="0" applyNumberFormat="1" applyFont="1" applyFill="1" applyAlignment="1">
      <alignment wrapText="1"/>
    </xf>
    <xf numFmtId="9" fontId="14" fillId="0" borderId="0" xfId="0" applyNumberFormat="1" applyFont="1" applyFill="1" applyAlignment="1">
      <alignment wrapText="1"/>
    </xf>
    <xf numFmtId="4" fontId="23" fillId="0" borderId="1" xfId="0" applyNumberFormat="1" applyFont="1" applyFill="1" applyBorder="1" applyAlignment="1" applyProtection="1">
      <alignment horizontal="center" vertical="center" wrapText="1"/>
      <protection locked="0"/>
    </xf>
    <xf numFmtId="9" fontId="23" fillId="0" borderId="1" xfId="0" applyNumberFormat="1" applyFont="1" applyFill="1" applyBorder="1" applyAlignment="1" applyProtection="1">
      <alignment horizontal="center" vertical="center" wrapText="1"/>
      <protection locked="0"/>
    </xf>
    <xf numFmtId="0" fontId="25" fillId="2" borderId="0" xfId="0" applyFont="1" applyFill="1" applyAlignment="1">
      <alignment horizontal="left" vertical="center" wrapText="1"/>
    </xf>
    <xf numFmtId="0" fontId="12" fillId="2" borderId="0" xfId="0" applyFont="1" applyFill="1" applyAlignment="1">
      <alignment horizontal="left" vertical="top" wrapText="1"/>
    </xf>
    <xf numFmtId="4" fontId="14" fillId="2"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right" vertical="center" wrapText="1"/>
      <protection locked="0"/>
    </xf>
    <xf numFmtId="0" fontId="14" fillId="0" borderId="0" xfId="0"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0" xfId="0" applyFont="1" applyFill="1" applyAlignment="1">
      <alignment horizontal="left" vertical="center" wrapText="1"/>
    </xf>
    <xf numFmtId="0" fontId="25" fillId="0" borderId="0" xfId="0" applyFont="1" applyFill="1" applyAlignment="1">
      <alignment horizontal="left" vertical="center" wrapText="1"/>
    </xf>
    <xf numFmtId="0" fontId="12" fillId="0" borderId="0" xfId="0" applyFont="1" applyFill="1" applyAlignment="1">
      <alignment horizontal="left" vertical="top" wrapText="1"/>
    </xf>
    <xf numFmtId="0" fontId="26" fillId="0" borderId="0" xfId="0" applyFont="1" applyFill="1" applyAlignment="1">
      <alignment horizontal="left" vertical="center" wrapText="1"/>
    </xf>
    <xf numFmtId="0" fontId="31" fillId="0" borderId="0" xfId="0" applyFont="1" applyFill="1" applyAlignment="1">
      <alignment horizontal="left" vertical="top" wrapText="1"/>
    </xf>
    <xf numFmtId="0" fontId="17" fillId="0" borderId="0" xfId="0" applyFont="1" applyFill="1" applyAlignment="1">
      <alignment horizontal="left" vertical="top" wrapText="1"/>
    </xf>
    <xf numFmtId="0" fontId="14" fillId="0" borderId="0" xfId="0" applyFont="1" applyFill="1" applyAlignment="1">
      <alignment horizontal="justify" wrapText="1"/>
    </xf>
    <xf numFmtId="4" fontId="17" fillId="0" borderId="1" xfId="0" applyNumberFormat="1" applyFont="1" applyFill="1" applyBorder="1" applyAlignment="1" applyProtection="1">
      <alignment horizontal="center" vertical="center" wrapText="1"/>
      <protection locked="0"/>
    </xf>
    <xf numFmtId="167" fontId="22" fillId="0" borderId="1" xfId="0" applyNumberFormat="1"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0" fontId="14" fillId="0" borderId="0" xfId="0" applyFont="1" applyFill="1" applyBorder="1" applyAlignment="1">
      <alignment horizontal="justify" wrapText="1"/>
    </xf>
    <xf numFmtId="4" fontId="14" fillId="0" borderId="0" xfId="0" applyNumberFormat="1" applyFont="1" applyFill="1" applyBorder="1" applyAlignment="1" applyProtection="1">
      <alignment horizontal="justify" vertical="center" wrapText="1"/>
      <protection locked="0"/>
    </xf>
    <xf numFmtId="0" fontId="16" fillId="0" borderId="1" xfId="0" applyNumberFormat="1" applyFont="1" applyFill="1" applyBorder="1" applyAlignment="1" applyProtection="1">
      <alignment horizontal="center" vertical="center" wrapText="1"/>
      <protection locked="0"/>
    </xf>
    <xf numFmtId="4" fontId="36" fillId="0" borderId="1" xfId="0" applyNumberFormat="1" applyFont="1" applyFill="1" applyBorder="1" applyAlignment="1" applyProtection="1">
      <alignment horizontal="center" vertical="center" wrapText="1"/>
      <protection locked="0"/>
    </xf>
    <xf numFmtId="4" fontId="33" fillId="0" borderId="1" xfId="0" applyNumberFormat="1" applyFont="1" applyFill="1" applyBorder="1" applyAlignment="1" applyProtection="1">
      <alignment horizontal="center" vertical="center" wrapText="1"/>
      <protection locked="0"/>
    </xf>
    <xf numFmtId="4" fontId="37" fillId="0" borderId="1" xfId="0" applyNumberFormat="1" applyFont="1" applyFill="1" applyBorder="1" applyAlignment="1" applyProtection="1">
      <alignment horizontal="center" vertical="center" wrapText="1"/>
      <protection locked="0"/>
    </xf>
    <xf numFmtId="167" fontId="37" fillId="0" borderId="1" xfId="0" applyNumberFormat="1" applyFont="1" applyFill="1" applyBorder="1" applyAlignment="1" applyProtection="1">
      <alignment horizontal="center" vertical="center" wrapText="1"/>
      <protection locked="0"/>
    </xf>
    <xf numFmtId="9" fontId="36" fillId="0" borderId="1" xfId="0" applyNumberFormat="1" applyFont="1" applyFill="1" applyBorder="1" applyAlignment="1" applyProtection="1">
      <alignment horizontal="center" vertical="center" wrapText="1"/>
      <protection locked="0"/>
    </xf>
    <xf numFmtId="4" fontId="23" fillId="2" borderId="1" xfId="0" applyNumberFormat="1" applyFont="1" applyFill="1" applyBorder="1" applyAlignment="1" applyProtection="1">
      <alignment horizontal="center" vertical="center" wrapText="1"/>
      <protection locked="0"/>
    </xf>
    <xf numFmtId="0" fontId="32" fillId="3" borderId="0" xfId="0" applyFont="1" applyFill="1" applyAlignment="1">
      <alignment horizontal="left" vertical="center" wrapText="1"/>
    </xf>
    <xf numFmtId="0" fontId="30" fillId="3" borderId="0" xfId="0" applyFont="1" applyFill="1" applyAlignment="1">
      <alignment horizontal="left" vertical="center" wrapText="1"/>
    </xf>
    <xf numFmtId="0" fontId="15" fillId="3" borderId="0" xfId="0" applyFont="1" applyFill="1" applyAlignment="1">
      <alignment horizontal="left" vertical="center" wrapText="1"/>
    </xf>
    <xf numFmtId="9" fontId="33" fillId="0" borderId="1" xfId="0" applyNumberFormat="1" applyFont="1" applyFill="1" applyBorder="1" applyAlignment="1" applyProtection="1">
      <alignment horizontal="center" vertical="center" wrapText="1"/>
      <protection locked="0"/>
    </xf>
    <xf numFmtId="0" fontId="22" fillId="0" borderId="0" xfId="0" applyFont="1" applyFill="1" applyAlignment="1">
      <alignment wrapText="1"/>
    </xf>
    <xf numFmtId="0" fontId="14" fillId="0" borderId="0" xfId="0" applyFont="1" applyFill="1" applyAlignment="1">
      <alignment horizontal="left" vertical="center" wrapText="1"/>
    </xf>
    <xf numFmtId="0" fontId="14" fillId="0" borderId="0" xfId="0" applyFont="1" applyFill="1" applyBorder="1" applyAlignment="1">
      <alignment horizontal="left" vertical="center" wrapText="1"/>
    </xf>
    <xf numFmtId="4" fontId="16" fillId="0" borderId="0" xfId="0" applyNumberFormat="1" applyFont="1" applyFill="1" applyAlignment="1">
      <alignment horizontal="left" vertical="center" wrapText="1"/>
    </xf>
    <xf numFmtId="4" fontId="21" fillId="0" borderId="1" xfId="0" applyNumberFormat="1" applyFont="1" applyFill="1" applyBorder="1" applyAlignment="1" applyProtection="1">
      <alignment vertical="center" wrapText="1"/>
      <protection locked="0"/>
    </xf>
    <xf numFmtId="4" fontId="26" fillId="2" borderId="0" xfId="0" applyNumberFormat="1" applyFont="1" applyFill="1" applyAlignment="1">
      <alignment horizontal="left" vertical="center" wrapText="1"/>
    </xf>
    <xf numFmtId="4" fontId="16" fillId="2" borderId="0" xfId="0" applyNumberFormat="1" applyFont="1" applyFill="1" applyAlignment="1">
      <alignment horizontal="left" vertical="center" wrapText="1"/>
    </xf>
    <xf numFmtId="4" fontId="16" fillId="0" borderId="0" xfId="0" applyNumberFormat="1" applyFont="1" applyFill="1" applyAlignment="1">
      <alignment horizontal="left" vertical="top" wrapText="1"/>
    </xf>
    <xf numFmtId="4" fontId="16" fillId="0" borderId="0" xfId="0" applyNumberFormat="1" applyFont="1" applyFill="1" applyAlignment="1">
      <alignment horizontal="left" wrapText="1"/>
    </xf>
    <xf numFmtId="0" fontId="14" fillId="2" borderId="0" xfId="0" applyFont="1" applyFill="1" applyAlignment="1">
      <alignment horizontal="left" vertical="top" wrapText="1"/>
    </xf>
    <xf numFmtId="0" fontId="14" fillId="2" borderId="0" xfId="0" applyFont="1" applyFill="1" applyAlignment="1">
      <alignment wrapText="1"/>
    </xf>
    <xf numFmtId="4" fontId="33" fillId="2" borderId="1" xfId="0" applyNumberFormat="1" applyFont="1" applyFill="1" applyBorder="1" applyAlignment="1" applyProtection="1">
      <alignment horizontal="center" vertical="center" wrapText="1"/>
      <protection locked="0"/>
    </xf>
    <xf numFmtId="4" fontId="41" fillId="0" borderId="1" xfId="0" applyNumberFormat="1" applyFont="1" applyFill="1" applyBorder="1" applyAlignment="1" applyProtection="1">
      <alignment horizontal="center" vertical="center" wrapText="1"/>
      <protection locked="0"/>
    </xf>
    <xf numFmtId="9" fontId="42" fillId="0" borderId="1" xfId="0" applyNumberFormat="1" applyFont="1" applyFill="1" applyBorder="1" applyAlignment="1" applyProtection="1">
      <alignment horizontal="center" vertical="center" wrapText="1"/>
      <protection locked="0"/>
    </xf>
    <xf numFmtId="4" fontId="42"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left" wrapText="1"/>
    </xf>
    <xf numFmtId="9" fontId="39" fillId="0" borderId="1" xfId="0" applyNumberFormat="1" applyFont="1" applyFill="1" applyBorder="1" applyAlignment="1" applyProtection="1">
      <alignment horizontal="center" vertical="center" wrapText="1"/>
      <protection locked="0"/>
    </xf>
    <xf numFmtId="4" fontId="39" fillId="0" borderId="1" xfId="0" applyNumberFormat="1" applyFont="1" applyFill="1" applyBorder="1" applyAlignment="1" applyProtection="1">
      <alignment horizontal="center" vertical="center" wrapText="1"/>
      <protection locked="0"/>
    </xf>
    <xf numFmtId="4" fontId="16" fillId="2" borderId="0" xfId="0" applyNumberFormat="1" applyFont="1" applyFill="1" applyAlignment="1">
      <alignment horizontal="left" vertical="top" wrapText="1"/>
    </xf>
    <xf numFmtId="4" fontId="40" fillId="2" borderId="0" xfId="0" applyNumberFormat="1" applyFont="1" applyFill="1" applyBorder="1" applyAlignment="1" applyProtection="1">
      <alignment horizontal="center" vertical="center" wrapText="1"/>
      <protection locked="0"/>
    </xf>
    <xf numFmtId="4" fontId="23" fillId="0" borderId="0" xfId="0" applyNumberFormat="1" applyFont="1" applyFill="1" applyAlignment="1">
      <alignment horizontal="left" vertical="center" wrapText="1"/>
    </xf>
    <xf numFmtId="4" fontId="23" fillId="0" borderId="0" xfId="0" applyNumberFormat="1" applyFont="1" applyFill="1" applyAlignment="1">
      <alignment horizontal="left" vertical="top" wrapText="1"/>
    </xf>
    <xf numFmtId="0" fontId="23" fillId="0" borderId="0" xfId="0" applyFont="1" applyFill="1" applyAlignment="1">
      <alignment wrapText="1"/>
    </xf>
    <xf numFmtId="4" fontId="21" fillId="0" borderId="1" xfId="0" applyNumberFormat="1" applyFont="1" applyFill="1" applyBorder="1" applyAlignment="1" applyProtection="1">
      <alignment horizontal="center" vertical="center" wrapText="1"/>
      <protection locked="0"/>
    </xf>
    <xf numFmtId="4" fontId="16" fillId="0" borderId="4"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9" fontId="24" fillId="2" borderId="1" xfId="0" applyNumberFormat="1" applyFont="1" applyFill="1" applyBorder="1" applyAlignment="1" applyProtection="1">
      <alignment horizontal="center" vertical="center" wrapText="1"/>
      <protection locked="0"/>
    </xf>
    <xf numFmtId="4" fontId="24" fillId="2" borderId="1" xfId="0" applyNumberFormat="1" applyFont="1" applyFill="1" applyBorder="1" applyAlignment="1" applyProtection="1">
      <alignment horizontal="center" vertical="center" wrapText="1"/>
      <protection locked="0"/>
    </xf>
    <xf numFmtId="9" fontId="23" fillId="2" borderId="1" xfId="0" applyNumberFormat="1" applyFont="1" applyFill="1" applyBorder="1" applyAlignment="1" applyProtection="1">
      <alignment horizontal="center" vertical="center" wrapText="1"/>
      <protection locked="0"/>
    </xf>
    <xf numFmtId="4" fontId="21" fillId="2" borderId="1" xfId="0" applyNumberFormat="1" applyFont="1" applyFill="1" applyBorder="1" applyAlignment="1" applyProtection="1">
      <alignment horizontal="center" vertical="center" wrapText="1"/>
      <protection locked="0"/>
    </xf>
    <xf numFmtId="9" fontId="21" fillId="2" borderId="1" xfId="0" applyNumberFormat="1" applyFont="1" applyFill="1" applyBorder="1" applyAlignment="1" applyProtection="1">
      <alignment horizontal="center" vertical="center" wrapText="1"/>
      <protection locked="0"/>
    </xf>
    <xf numFmtId="9" fontId="39" fillId="2" borderId="1" xfId="0" applyNumberFormat="1" applyFont="1" applyFill="1" applyBorder="1" applyAlignment="1" applyProtection="1">
      <alignment horizontal="center" vertical="center" wrapText="1"/>
      <protection locked="0"/>
    </xf>
    <xf numFmtId="4" fontId="39" fillId="2" borderId="1" xfId="0" applyNumberFormat="1" applyFont="1" applyFill="1" applyBorder="1" applyAlignment="1" applyProtection="1">
      <alignment horizontal="center" vertical="center" wrapText="1"/>
      <protection locked="0"/>
    </xf>
    <xf numFmtId="9" fontId="14" fillId="2" borderId="1" xfId="0" applyNumberFormat="1" applyFont="1" applyFill="1" applyBorder="1" applyAlignment="1" applyProtection="1">
      <alignment horizontal="center" vertical="center" wrapText="1"/>
      <protection locked="0"/>
    </xf>
    <xf numFmtId="9"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top" wrapText="1"/>
    </xf>
    <xf numFmtId="9" fontId="40" fillId="2" borderId="1" xfId="0" applyNumberFormat="1" applyFont="1" applyFill="1" applyBorder="1" applyAlignment="1" applyProtection="1">
      <alignment horizontal="center" vertical="center" wrapText="1"/>
      <protection locked="0"/>
    </xf>
    <xf numFmtId="4" fontId="40" fillId="2" borderId="1" xfId="0" applyNumberFormat="1" applyFont="1" applyFill="1" applyBorder="1" applyAlignment="1" applyProtection="1">
      <alignment horizontal="center" vertical="center" wrapText="1"/>
      <protection locked="0"/>
    </xf>
    <xf numFmtId="9" fontId="33" fillId="2" borderId="1" xfId="0" applyNumberFormat="1" applyFont="1" applyFill="1" applyBorder="1" applyAlignment="1" applyProtection="1">
      <alignment horizontal="center" vertical="center" wrapText="1"/>
      <protection locked="0"/>
    </xf>
    <xf numFmtId="4" fontId="42" fillId="2"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167" fontId="36" fillId="0" borderId="1" xfId="0" applyNumberFormat="1" applyFont="1" applyFill="1" applyBorder="1" applyAlignment="1" applyProtection="1">
      <alignment horizontal="center" vertical="center" wrapText="1"/>
      <protection locked="0"/>
    </xf>
    <xf numFmtId="2" fontId="22" fillId="0" borderId="1" xfId="0" applyNumberFormat="1" applyFont="1" applyFill="1" applyBorder="1" applyAlignment="1" applyProtection="1">
      <alignment horizontal="center" vertical="center" wrapText="1"/>
      <protection locked="0"/>
    </xf>
    <xf numFmtId="4" fontId="20" fillId="0" borderId="1" xfId="0"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2" fontId="20" fillId="0" borderId="1" xfId="0" applyNumberFormat="1" applyFont="1" applyFill="1" applyBorder="1" applyAlignment="1" applyProtection="1">
      <alignment horizontal="center" vertical="center" wrapText="1"/>
      <protection locked="0"/>
    </xf>
    <xf numFmtId="9" fontId="19" fillId="0" borderId="1" xfId="0" applyNumberFormat="1" applyFont="1" applyFill="1" applyBorder="1" applyAlignment="1" applyProtection="1">
      <alignment horizontal="center" vertical="center" wrapText="1"/>
      <protection locked="0"/>
    </xf>
    <xf numFmtId="4" fontId="19" fillId="0" borderId="1"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top" wrapText="1"/>
    </xf>
    <xf numFmtId="4" fontId="21"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9" fontId="24" fillId="0" borderId="1" xfId="0" applyNumberFormat="1" applyFont="1" applyFill="1" applyBorder="1" applyAlignment="1" applyProtection="1">
      <alignment horizontal="center" vertical="center" wrapText="1"/>
      <protection locked="0"/>
    </xf>
    <xf numFmtId="4" fontId="24" fillId="0" borderId="1" xfId="0" applyNumberFormat="1" applyFont="1" applyFill="1" applyBorder="1" applyAlignment="1" applyProtection="1">
      <alignment horizontal="center" vertical="center" wrapText="1"/>
      <protection locked="0"/>
    </xf>
    <xf numFmtId="167" fontId="14" fillId="0" borderId="1" xfId="0" applyNumberFormat="1" applyFont="1" applyFill="1" applyBorder="1" applyAlignment="1" applyProtection="1">
      <alignment horizontal="center" vertical="center" wrapText="1"/>
      <protection locked="0"/>
    </xf>
    <xf numFmtId="4" fontId="19" fillId="2" borderId="1" xfId="0" applyNumberFormat="1" applyFont="1" applyFill="1" applyBorder="1" applyAlignment="1" applyProtection="1">
      <alignment horizontal="center" vertical="center" wrapText="1"/>
      <protection locked="0"/>
    </xf>
    <xf numFmtId="4" fontId="20" fillId="2" borderId="1" xfId="0" applyNumberFormat="1" applyFont="1" applyFill="1" applyBorder="1" applyAlignment="1" applyProtection="1">
      <alignment horizontal="center" vertical="center" wrapText="1"/>
      <protection locked="0"/>
    </xf>
    <xf numFmtId="9" fontId="20" fillId="2" borderId="1" xfId="0" applyNumberFormat="1" applyFont="1" applyFill="1" applyBorder="1" applyAlignment="1" applyProtection="1">
      <alignment horizontal="center" vertical="center" wrapText="1"/>
      <protection locked="0"/>
    </xf>
    <xf numFmtId="2" fontId="20" fillId="2" borderId="1" xfId="0" applyNumberFormat="1" applyFont="1" applyFill="1" applyBorder="1" applyAlignment="1" applyProtection="1">
      <alignment horizontal="center" vertical="center" wrapText="1"/>
      <protection locked="0"/>
    </xf>
    <xf numFmtId="4" fontId="16" fillId="2" borderId="4" xfId="0" applyNumberFormat="1" applyFont="1" applyFill="1" applyBorder="1" applyAlignment="1" applyProtection="1">
      <alignment horizontal="center" vertical="center" wrapText="1"/>
      <protection locked="0"/>
    </xf>
    <xf numFmtId="167" fontId="14" fillId="2" borderId="1" xfId="0" applyNumberFormat="1" applyFont="1" applyFill="1" applyBorder="1" applyAlignment="1" applyProtection="1">
      <alignment horizontal="center" vertical="center" wrapText="1"/>
      <protection locked="0"/>
    </xf>
    <xf numFmtId="167" fontId="22" fillId="2" borderId="1" xfId="0" applyNumberFormat="1" applyFont="1" applyFill="1" applyBorder="1" applyAlignment="1" applyProtection="1">
      <alignment horizontal="center" vertical="center" wrapText="1"/>
      <protection locked="0"/>
    </xf>
    <xf numFmtId="9" fontId="48" fillId="0" borderId="1" xfId="0" applyNumberFormat="1" applyFont="1" applyFill="1" applyBorder="1" applyAlignment="1" applyProtection="1">
      <alignment horizontal="center" vertical="center" wrapText="1"/>
      <protection locked="0"/>
    </xf>
    <xf numFmtId="4" fontId="14" fillId="2" borderId="0" xfId="0" applyNumberFormat="1" applyFont="1" applyFill="1" applyBorder="1" applyAlignment="1">
      <alignment wrapText="1"/>
    </xf>
    <xf numFmtId="4" fontId="12" fillId="2" borderId="1" xfId="0" applyNumberFormat="1" applyFont="1" applyFill="1" applyBorder="1" applyAlignment="1" applyProtection="1">
      <alignment horizontal="center" vertical="top" wrapText="1"/>
      <protection locked="0"/>
    </xf>
    <xf numFmtId="3" fontId="15" fillId="2" borderId="1" xfId="0" applyNumberFormat="1" applyFont="1" applyFill="1" applyBorder="1" applyAlignment="1" applyProtection="1">
      <alignment horizontal="center" vertical="center" wrapText="1"/>
      <protection locked="0"/>
    </xf>
    <xf numFmtId="4" fontId="46" fillId="2" borderId="1" xfId="0" applyNumberFormat="1" applyFont="1" applyFill="1" applyBorder="1" applyAlignment="1" applyProtection="1">
      <alignment horizontal="center" vertical="center" wrapText="1"/>
      <protection locked="0"/>
    </xf>
    <xf numFmtId="4" fontId="18" fillId="2" borderId="1" xfId="0" applyNumberFormat="1" applyFont="1" applyFill="1" applyBorder="1" applyAlignment="1" applyProtection="1">
      <alignment horizontal="center" vertical="center" wrapText="1"/>
      <protection locked="0"/>
    </xf>
    <xf numFmtId="4" fontId="36" fillId="2" borderId="1" xfId="0" applyNumberFormat="1" applyFont="1" applyFill="1" applyBorder="1" applyAlignment="1" applyProtection="1">
      <alignment horizontal="center" vertical="center" wrapText="1"/>
      <protection locked="0"/>
    </xf>
    <xf numFmtId="4" fontId="37" fillId="2" borderId="1" xfId="0" applyNumberFormat="1" applyFont="1" applyFill="1" applyBorder="1" applyAlignment="1" applyProtection="1">
      <alignment horizontal="center" vertical="center" wrapText="1"/>
      <protection locked="0"/>
    </xf>
    <xf numFmtId="4" fontId="48" fillId="2" borderId="1" xfId="0" applyNumberFormat="1" applyFont="1" applyFill="1" applyBorder="1" applyAlignment="1" applyProtection="1">
      <alignment horizontal="center" vertical="center" wrapText="1"/>
      <protection locked="0"/>
    </xf>
    <xf numFmtId="4" fontId="14" fillId="2" borderId="0" xfId="0" applyNumberFormat="1" applyFont="1" applyFill="1" applyAlignment="1">
      <alignment wrapText="1"/>
    </xf>
    <xf numFmtId="4" fontId="21" fillId="2" borderId="4" xfId="0" applyNumberFormat="1" applyFont="1" applyFill="1" applyBorder="1" applyAlignment="1" applyProtection="1">
      <alignment horizontal="center" vertical="center" wrapText="1"/>
      <protection locked="0"/>
    </xf>
    <xf numFmtId="4" fontId="21" fillId="2" borderId="3" xfId="0" applyNumberFormat="1" applyFont="1" applyFill="1" applyBorder="1" applyAlignment="1" applyProtection="1">
      <alignment horizontal="center" vertical="center" wrapText="1"/>
      <protection locked="0"/>
    </xf>
    <xf numFmtId="0" fontId="50" fillId="0" borderId="1" xfId="0" applyFont="1" applyFill="1" applyBorder="1" applyAlignment="1" applyProtection="1">
      <alignment horizontal="center" vertical="center" wrapText="1"/>
      <protection locked="0"/>
    </xf>
    <xf numFmtId="0" fontId="54" fillId="0" borderId="4" xfId="0" applyFont="1" applyFill="1" applyBorder="1" applyAlignment="1" applyProtection="1">
      <alignment horizontal="justify" vertical="top" wrapText="1"/>
      <protection locked="0"/>
    </xf>
    <xf numFmtId="0" fontId="51" fillId="2" borderId="1" xfId="0" applyFont="1" applyFill="1" applyBorder="1" applyAlignment="1" applyProtection="1">
      <alignment horizontal="justify" vertical="top" wrapText="1"/>
      <protection locked="0"/>
    </xf>
    <xf numFmtId="0" fontId="51" fillId="0" borderId="1" xfId="0" applyFont="1" applyFill="1" applyBorder="1" applyAlignment="1" applyProtection="1">
      <alignment horizontal="justify" vertical="top" wrapText="1"/>
      <protection locked="0"/>
    </xf>
    <xf numFmtId="0" fontId="49" fillId="0" borderId="1" xfId="0" applyFont="1" applyFill="1" applyBorder="1" applyAlignment="1" applyProtection="1">
      <alignment horizontal="justify" vertical="top" wrapText="1"/>
      <protection locked="0"/>
    </xf>
    <xf numFmtId="0" fontId="16" fillId="0" borderId="3"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top" wrapText="1"/>
      <protection locked="0"/>
    </xf>
    <xf numFmtId="0" fontId="53"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16" fillId="0" borderId="4" xfId="0" applyFont="1" applyFill="1" applyBorder="1" applyAlignment="1" applyProtection="1">
      <alignment horizontal="justify" vertical="top" wrapText="1"/>
      <protection locked="0"/>
    </xf>
    <xf numFmtId="0" fontId="23" fillId="0" borderId="4" xfId="0" applyFont="1" applyFill="1" applyBorder="1" applyAlignment="1" applyProtection="1">
      <alignment horizontal="justify" vertical="top" wrapText="1"/>
      <protection locked="0"/>
    </xf>
    <xf numFmtId="0" fontId="52" fillId="0" borderId="1" xfId="0" applyFont="1" applyFill="1" applyBorder="1" applyAlignment="1" applyProtection="1">
      <alignment horizontal="justify" vertical="top" wrapText="1"/>
      <protection locked="0"/>
    </xf>
    <xf numFmtId="0" fontId="21" fillId="0" borderId="1" xfId="0" applyFont="1" applyFill="1" applyBorder="1" applyAlignment="1" applyProtection="1">
      <alignment horizontal="justify" vertical="top" wrapText="1"/>
      <protection locked="0"/>
    </xf>
    <xf numFmtId="0" fontId="16" fillId="0" borderId="1" xfId="0" quotePrefix="1" applyFont="1" applyFill="1" applyBorder="1" applyAlignment="1" applyProtection="1">
      <alignment horizontal="justify" vertical="top" wrapText="1"/>
      <protection locked="0"/>
    </xf>
    <xf numFmtId="0" fontId="49" fillId="2" borderId="1" xfId="0" applyFont="1" applyFill="1" applyBorder="1" applyAlignment="1" applyProtection="1">
      <alignment horizontal="justify" vertical="top" wrapText="1"/>
      <protection locked="0"/>
    </xf>
    <xf numFmtId="0" fontId="51" fillId="0" borderId="4" xfId="0" applyFont="1" applyFill="1" applyBorder="1" applyAlignment="1" applyProtection="1">
      <alignment horizontal="justify" vertical="top" wrapText="1"/>
      <protection locked="0"/>
    </xf>
    <xf numFmtId="49" fontId="37" fillId="0" borderId="1" xfId="0" applyNumberFormat="1" applyFont="1" applyFill="1" applyBorder="1" applyAlignment="1" applyProtection="1">
      <alignment horizontal="justify" vertical="top" wrapText="1"/>
      <protection locked="0"/>
    </xf>
    <xf numFmtId="0" fontId="56" fillId="0" borderId="1" xfId="0" applyFont="1" applyFill="1" applyBorder="1" applyAlignment="1" applyProtection="1">
      <alignment horizontal="justify" vertical="top" wrapText="1"/>
      <protection locked="0"/>
    </xf>
    <xf numFmtId="49" fontId="21" fillId="0" borderId="1" xfId="0" applyNumberFormat="1" applyFont="1" applyFill="1" applyBorder="1" applyAlignment="1" applyProtection="1">
      <alignment horizontal="justify" vertical="top" wrapText="1"/>
      <protection locked="0"/>
    </xf>
    <xf numFmtId="49" fontId="36" fillId="0" borderId="1" xfId="0" applyNumberFormat="1" applyFont="1" applyFill="1" applyBorder="1" applyAlignment="1" applyProtection="1">
      <alignment horizontal="justify" vertical="top" wrapText="1"/>
      <protection locked="0"/>
    </xf>
    <xf numFmtId="0" fontId="57" fillId="0" borderId="1" xfId="0" applyFont="1" applyFill="1" applyBorder="1" applyAlignment="1" applyProtection="1">
      <alignment horizontal="justify" vertical="top" wrapText="1"/>
      <protection locked="0"/>
    </xf>
    <xf numFmtId="49" fontId="38" fillId="0" borderId="1" xfId="0" applyNumberFormat="1" applyFont="1" applyFill="1" applyBorder="1" applyAlignment="1" applyProtection="1">
      <alignment horizontal="justify" vertical="top" wrapText="1"/>
      <protection locked="0"/>
    </xf>
    <xf numFmtId="0" fontId="16" fillId="2" borderId="1" xfId="0" applyFont="1" applyFill="1" applyBorder="1" applyAlignment="1" applyProtection="1">
      <alignment horizontal="justify" vertical="top" wrapText="1"/>
      <protection locked="0"/>
    </xf>
    <xf numFmtId="0" fontId="16" fillId="2" borderId="1" xfId="0" quotePrefix="1" applyFont="1" applyFill="1" applyBorder="1" applyAlignment="1" applyProtection="1">
      <alignment horizontal="justify" vertical="top" wrapText="1"/>
      <protection locked="0"/>
    </xf>
    <xf numFmtId="4" fontId="31" fillId="0" borderId="1" xfId="0" applyNumberFormat="1" applyFont="1" applyFill="1" applyBorder="1" applyAlignment="1" applyProtection="1">
      <alignment horizontal="center" vertical="center" wrapText="1"/>
      <protection locked="0"/>
    </xf>
    <xf numFmtId="0" fontId="58" fillId="0" borderId="0" xfId="0" applyFont="1" applyFill="1" applyAlignment="1">
      <alignment horizontal="justify" wrapText="1"/>
    </xf>
    <xf numFmtId="0" fontId="42" fillId="0" borderId="0" xfId="0" applyFont="1" applyFill="1" applyAlignment="1">
      <alignment horizontal="justify" wrapText="1"/>
    </xf>
    <xf numFmtId="4" fontId="22" fillId="0" borderId="0" xfId="0" applyNumberFormat="1" applyFont="1" applyFill="1" applyBorder="1" applyAlignment="1" applyProtection="1">
      <alignment horizontal="right" wrapText="1"/>
      <protection locked="0"/>
    </xf>
    <xf numFmtId="0" fontId="36" fillId="0" borderId="1" xfId="0" applyFont="1" applyFill="1" applyBorder="1" applyAlignment="1" applyProtection="1">
      <alignment horizontal="center" vertical="top" wrapText="1"/>
      <protection locked="0"/>
    </xf>
    <xf numFmtId="0" fontId="44" fillId="0" borderId="2" xfId="0" applyFont="1" applyFill="1" applyBorder="1" applyAlignment="1" applyProtection="1">
      <alignment vertical="top" wrapText="1"/>
      <protection locked="0"/>
    </xf>
    <xf numFmtId="0" fontId="44" fillId="0" borderId="3" xfId="0" applyFont="1" applyFill="1" applyBorder="1" applyAlignment="1" applyProtection="1">
      <alignment vertical="top" wrapText="1"/>
      <protection locked="0"/>
    </xf>
    <xf numFmtId="0" fontId="31" fillId="0" borderId="1" xfId="0" applyFont="1" applyFill="1" applyBorder="1" applyAlignment="1" applyProtection="1">
      <alignment horizontal="justify" vertical="center" wrapText="1"/>
      <protection locked="0"/>
    </xf>
    <xf numFmtId="0" fontId="61" fillId="0" borderId="4" xfId="0" applyFont="1" applyFill="1" applyBorder="1" applyAlignment="1" applyProtection="1">
      <alignment vertical="top" wrapText="1"/>
      <protection locked="0"/>
    </xf>
    <xf numFmtId="0" fontId="31" fillId="0" borderId="1" xfId="0" applyFont="1" applyFill="1" applyBorder="1" applyAlignment="1" applyProtection="1">
      <alignment horizontal="justify" vertical="center" wrapText="1"/>
      <protection locked="0"/>
    </xf>
    <xf numFmtId="49" fontId="36" fillId="2" borderId="1" xfId="0" applyNumberFormat="1" applyFont="1" applyFill="1" applyBorder="1" applyAlignment="1" applyProtection="1">
      <alignment horizontal="justify" vertical="top" wrapText="1"/>
      <protection locked="0"/>
    </xf>
    <xf numFmtId="0" fontId="57" fillId="2" borderId="1" xfId="0" applyFont="1" applyFill="1" applyBorder="1" applyAlignment="1" applyProtection="1">
      <alignment horizontal="justify" vertical="top" wrapText="1"/>
      <protection locked="0"/>
    </xf>
    <xf numFmtId="9" fontId="36" fillId="2" borderId="1" xfId="0" applyNumberFormat="1" applyFont="1" applyFill="1" applyBorder="1" applyAlignment="1" applyProtection="1">
      <alignment horizontal="center" vertical="center" wrapText="1"/>
      <protection locked="0"/>
    </xf>
    <xf numFmtId="0" fontId="26" fillId="2" borderId="0" xfId="0" applyFont="1" applyFill="1" applyAlignment="1">
      <alignment horizontal="left" vertical="center" wrapText="1"/>
    </xf>
    <xf numFmtId="0" fontId="53" fillId="2" borderId="1" xfId="0" applyFont="1" applyFill="1" applyBorder="1" applyAlignment="1" applyProtection="1">
      <alignment horizontal="justify" vertical="top" wrapText="1"/>
      <protection locked="0"/>
    </xf>
    <xf numFmtId="49" fontId="37" fillId="2" borderId="1" xfId="0" applyNumberFormat="1" applyFont="1" applyFill="1" applyBorder="1" applyAlignment="1" applyProtection="1">
      <alignment horizontal="justify" vertical="top" wrapText="1"/>
      <protection locked="0"/>
    </xf>
    <xf numFmtId="0" fontId="56" fillId="2" borderId="1" xfId="0" applyFont="1" applyFill="1" applyBorder="1" applyAlignment="1" applyProtection="1">
      <alignment horizontal="justify" vertical="top" wrapText="1"/>
      <protection locked="0"/>
    </xf>
    <xf numFmtId="9" fontId="37" fillId="2" borderId="1" xfId="0" applyNumberFormat="1" applyFont="1" applyFill="1" applyBorder="1" applyAlignment="1" applyProtection="1">
      <alignment horizontal="center" vertical="center" wrapText="1"/>
      <protection locked="0"/>
    </xf>
    <xf numFmtId="167" fontId="37" fillId="2" borderId="1" xfId="0" applyNumberFormat="1" applyFon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justify" vertical="top" wrapText="1"/>
      <protection locked="0"/>
    </xf>
    <xf numFmtId="4" fontId="21" fillId="0" borderId="4" xfId="0" applyNumberFormat="1" applyFont="1" applyFill="1" applyBorder="1" applyAlignment="1" applyProtection="1">
      <alignment horizontal="center" vertical="center" wrapText="1"/>
      <protection locked="0"/>
    </xf>
    <xf numFmtId="4" fontId="21" fillId="0" borderId="3" xfId="0" applyNumberFormat="1" applyFont="1" applyFill="1" applyBorder="1" applyAlignment="1" applyProtection="1">
      <alignment horizontal="center" vertical="center" wrapText="1"/>
      <protection locked="0"/>
    </xf>
    <xf numFmtId="0" fontId="51" fillId="0" borderId="4" xfId="0" applyFont="1" applyFill="1" applyBorder="1" applyAlignment="1" applyProtection="1">
      <alignment horizontal="justify" vertical="top" wrapText="1"/>
      <protection locked="0"/>
    </xf>
    <xf numFmtId="0" fontId="51" fillId="0" borderId="3" xfId="0" applyFont="1" applyFill="1" applyBorder="1" applyAlignment="1" applyProtection="1">
      <alignment horizontal="justify" vertical="top" wrapText="1"/>
      <protection locked="0"/>
    </xf>
    <xf numFmtId="4" fontId="21" fillId="2" borderId="4" xfId="0" applyNumberFormat="1" applyFont="1" applyFill="1" applyBorder="1" applyAlignment="1" applyProtection="1">
      <alignment horizontal="center" vertical="center" wrapText="1"/>
      <protection locked="0"/>
    </xf>
    <xf numFmtId="4" fontId="21" fillId="2" borderId="3" xfId="0" applyNumberFormat="1" applyFont="1" applyFill="1" applyBorder="1" applyAlignment="1" applyProtection="1">
      <alignment horizontal="center" vertical="center" wrapText="1"/>
      <protection locked="0"/>
    </xf>
    <xf numFmtId="0" fontId="16" fillId="0" borderId="5" xfId="0" applyFont="1" applyFill="1" applyBorder="1" applyAlignment="1" applyProtection="1">
      <alignment horizontal="left" vertical="center" wrapText="1"/>
      <protection locked="0"/>
    </xf>
    <xf numFmtId="0" fontId="16" fillId="0" borderId="6"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9" fontId="31" fillId="2" borderId="4" xfId="0" applyNumberFormat="1" applyFont="1" applyFill="1" applyBorder="1" applyAlignment="1" applyProtection="1">
      <alignment horizontal="justify" vertical="center" wrapText="1"/>
      <protection locked="0"/>
    </xf>
    <xf numFmtId="9" fontId="31" fillId="2" borderId="2" xfId="0" applyNumberFormat="1" applyFont="1" applyFill="1" applyBorder="1" applyAlignment="1" applyProtection="1">
      <alignment horizontal="justify" vertical="center" wrapText="1"/>
      <protection locked="0"/>
    </xf>
    <xf numFmtId="9" fontId="31" fillId="2" borderId="3" xfId="0" applyNumberFormat="1" applyFont="1" applyFill="1" applyBorder="1" applyAlignment="1" applyProtection="1">
      <alignment horizontal="justify" vertical="center" wrapText="1"/>
      <protection locked="0"/>
    </xf>
    <xf numFmtId="0" fontId="61" fillId="0" borderId="4" xfId="0" applyFont="1" applyFill="1" applyBorder="1" applyAlignment="1" applyProtection="1">
      <alignment horizontal="justify" vertical="top" wrapText="1"/>
      <protection locked="0"/>
    </xf>
    <xf numFmtId="0" fontId="44" fillId="0" borderId="2" xfId="0" applyFont="1" applyFill="1" applyBorder="1" applyAlignment="1" applyProtection="1">
      <alignment horizontal="justify" vertical="top" wrapText="1"/>
      <protection locked="0"/>
    </xf>
    <xf numFmtId="0" fontId="44" fillId="0" borderId="3" xfId="0" applyFont="1" applyFill="1" applyBorder="1" applyAlignment="1" applyProtection="1">
      <alignment horizontal="justify" vertical="top" wrapText="1"/>
      <protection locked="0"/>
    </xf>
    <xf numFmtId="0" fontId="61" fillId="0" borderId="1" xfId="0" applyFont="1" applyFill="1" applyBorder="1" applyAlignment="1" applyProtection="1">
      <alignment horizontal="justify" vertical="top" wrapText="1"/>
      <protection locked="0"/>
    </xf>
    <xf numFmtId="0" fontId="44" fillId="0" borderId="1" xfId="0" applyFont="1" applyFill="1" applyBorder="1" applyAlignment="1" applyProtection="1">
      <alignment horizontal="justify" vertical="top" wrapText="1"/>
      <protection locked="0"/>
    </xf>
    <xf numFmtId="0" fontId="47"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21" fillId="0" borderId="4" xfId="0" applyFont="1" applyFill="1" applyBorder="1" applyAlignment="1" applyProtection="1">
      <alignment horizontal="justify" vertical="top" wrapText="1"/>
      <protection locked="0"/>
    </xf>
    <xf numFmtId="0" fontId="21" fillId="0" borderId="3" xfId="0" applyFont="1" applyFill="1" applyBorder="1" applyAlignment="1" applyProtection="1">
      <alignment horizontal="justify" vertical="top" wrapText="1"/>
      <protection locked="0"/>
    </xf>
    <xf numFmtId="0" fontId="54" fillId="0" borderId="4" xfId="0" applyFont="1" applyFill="1" applyBorder="1" applyAlignment="1" applyProtection="1">
      <alignment horizontal="justify" vertical="top" wrapText="1"/>
      <protection locked="0"/>
    </xf>
    <xf numFmtId="0" fontId="54" fillId="0" borderId="3" xfId="0" applyFont="1" applyFill="1" applyBorder="1" applyAlignment="1" applyProtection="1">
      <alignment horizontal="justify" vertical="top" wrapText="1"/>
      <protection locked="0"/>
    </xf>
    <xf numFmtId="4" fontId="24" fillId="2" borderId="4" xfId="0" applyNumberFormat="1" applyFont="1" applyFill="1" applyBorder="1" applyAlignment="1" applyProtection="1">
      <alignment horizontal="center" vertical="center" wrapText="1"/>
      <protection locked="0"/>
    </xf>
    <xf numFmtId="4" fontId="24" fillId="2" borderId="3" xfId="0" applyNumberFormat="1" applyFont="1" applyFill="1" applyBorder="1" applyAlignment="1" applyProtection="1">
      <alignment horizontal="center" vertical="center" wrapText="1"/>
      <protection locked="0"/>
    </xf>
    <xf numFmtId="9" fontId="48" fillId="0" borderId="4"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4" fontId="16" fillId="0" borderId="4" xfId="0" applyNumberFormat="1" applyFont="1" applyFill="1" applyBorder="1" applyAlignment="1" applyProtection="1">
      <alignment horizontal="center" vertical="center" wrapText="1"/>
      <protection locked="0"/>
    </xf>
    <xf numFmtId="4" fontId="16" fillId="0" borderId="3" xfId="0" applyNumberFormat="1" applyFont="1" applyFill="1" applyBorder="1" applyAlignment="1" applyProtection="1">
      <alignment horizontal="center" vertical="center" wrapText="1"/>
      <protection locked="0"/>
    </xf>
    <xf numFmtId="4" fontId="48" fillId="0" borderId="4" xfId="0" applyNumberFormat="1" applyFont="1" applyFill="1" applyBorder="1" applyAlignment="1" applyProtection="1">
      <alignment horizontal="center" vertical="center" wrapText="1"/>
      <protection locked="0"/>
    </xf>
    <xf numFmtId="4" fontId="48" fillId="0" borderId="3" xfId="0" applyNumberFormat="1" applyFont="1" applyFill="1" applyBorder="1" applyAlignment="1" applyProtection="1">
      <alignment horizontal="center" vertical="center" wrapText="1"/>
      <protection locked="0"/>
    </xf>
    <xf numFmtId="4" fontId="41" fillId="0" borderId="4" xfId="0" applyNumberFormat="1" applyFont="1" applyFill="1" applyBorder="1" applyAlignment="1" applyProtection="1">
      <alignment horizontal="center" vertical="center" wrapText="1"/>
      <protection locked="0"/>
    </xf>
    <xf numFmtId="4" fontId="41" fillId="0" borderId="2" xfId="0" applyNumberFormat="1" applyFont="1" applyFill="1" applyBorder="1" applyAlignment="1" applyProtection="1">
      <alignment horizontal="center" vertical="center" wrapText="1"/>
      <protection locked="0"/>
    </xf>
    <xf numFmtId="4" fontId="41" fillId="0" borderId="3" xfId="0" applyNumberFormat="1" applyFont="1" applyFill="1" applyBorder="1" applyAlignment="1" applyProtection="1">
      <alignment horizontal="center" vertical="center" wrapText="1"/>
      <protection locked="0"/>
    </xf>
    <xf numFmtId="9" fontId="21" fillId="2" borderId="4" xfId="0" applyNumberFormat="1" applyFont="1" applyFill="1" applyBorder="1" applyAlignment="1" applyProtection="1">
      <alignment horizontal="center" vertical="center" wrapText="1"/>
      <protection locked="0"/>
    </xf>
    <xf numFmtId="9" fontId="21" fillId="2" borderId="3"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4" fontId="48" fillId="2" borderId="4" xfId="0" applyNumberFormat="1" applyFont="1" applyFill="1" applyBorder="1" applyAlignment="1" applyProtection="1">
      <alignment horizontal="center" vertical="center" wrapText="1"/>
      <protection locked="0"/>
    </xf>
    <xf numFmtId="4" fontId="48" fillId="2" borderId="3"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justify" vertical="top" wrapText="1"/>
      <protection locked="0"/>
    </xf>
    <xf numFmtId="0" fontId="16" fillId="0" borderId="2" xfId="0" applyFont="1" applyFill="1" applyBorder="1" applyAlignment="1" applyProtection="1">
      <alignment horizontal="justify" vertical="top" wrapText="1"/>
      <protection locked="0"/>
    </xf>
    <xf numFmtId="0" fontId="16" fillId="0" borderId="3" xfId="0" applyFont="1" applyFill="1" applyBorder="1" applyAlignment="1" applyProtection="1">
      <alignment horizontal="justify" vertical="top" wrapText="1"/>
      <protection locked="0"/>
    </xf>
    <xf numFmtId="0" fontId="51" fillId="0" borderId="2" xfId="0" applyFont="1" applyFill="1" applyBorder="1" applyAlignment="1" applyProtection="1">
      <alignment horizontal="justify" vertical="top" wrapText="1"/>
      <protection locked="0"/>
    </xf>
    <xf numFmtId="4" fontId="16" fillId="0" borderId="2" xfId="0" applyNumberFormat="1" applyFont="1" applyFill="1" applyBorder="1" applyAlignment="1" applyProtection="1">
      <alignment horizontal="center" vertical="center" wrapText="1"/>
      <protection locked="0"/>
    </xf>
    <xf numFmtId="0" fontId="13" fillId="0" borderId="0" xfId="0" quotePrefix="1" applyFont="1" applyFill="1" applyBorder="1" applyAlignment="1" applyProtection="1">
      <alignment horizontal="center" vertical="center" wrapText="1"/>
      <protection locked="0"/>
    </xf>
    <xf numFmtId="164"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164" fontId="12" fillId="0" borderId="1" xfId="0" quotePrefix="1" applyNumberFormat="1" applyFont="1" applyFill="1" applyBorder="1" applyAlignment="1" applyProtection="1">
      <alignment horizontal="center" vertical="center" wrapText="1"/>
      <protection locked="0"/>
    </xf>
    <xf numFmtId="4" fontId="59" fillId="0" borderId="4" xfId="0" applyNumberFormat="1" applyFont="1" applyFill="1" applyBorder="1" applyAlignment="1" applyProtection="1">
      <alignment horizontal="center" vertical="top" wrapText="1"/>
      <protection locked="0"/>
    </xf>
    <xf numFmtId="4" fontId="59" fillId="0" borderId="2" xfId="0" applyNumberFormat="1" applyFont="1" applyFill="1" applyBorder="1" applyAlignment="1" applyProtection="1">
      <alignment horizontal="center" vertical="top" wrapText="1"/>
      <protection locked="0"/>
    </xf>
    <xf numFmtId="4" fontId="59" fillId="0" borderId="3" xfId="0" applyNumberFormat="1" applyFont="1" applyFill="1" applyBorder="1" applyAlignment="1" applyProtection="1">
      <alignment horizontal="center" vertical="top" wrapText="1"/>
      <protection locked="0"/>
    </xf>
    <xf numFmtId="164" fontId="12" fillId="0" borderId="4" xfId="0" quotePrefix="1" applyNumberFormat="1" applyFont="1" applyFill="1" applyBorder="1" applyAlignment="1" applyProtection="1">
      <alignment horizontal="center" vertical="center" wrapText="1"/>
      <protection locked="0"/>
    </xf>
    <xf numFmtId="164" fontId="12" fillId="0" borderId="2" xfId="0" quotePrefix="1" applyNumberFormat="1" applyFont="1" applyFill="1" applyBorder="1" applyAlignment="1" applyProtection="1">
      <alignment horizontal="center" vertical="center" wrapText="1"/>
      <protection locked="0"/>
    </xf>
    <xf numFmtId="164" fontId="12" fillId="0" borderId="3" xfId="0" quotePrefix="1" applyNumberFormat="1" applyFont="1" applyFill="1" applyBorder="1" applyAlignment="1" applyProtection="1">
      <alignment horizontal="center" vertical="center" wrapText="1"/>
      <protection locked="0"/>
    </xf>
    <xf numFmtId="0" fontId="61" fillId="0" borderId="1" xfId="0" applyFont="1" applyFill="1" applyBorder="1" applyAlignment="1" applyProtection="1">
      <alignment horizontal="left" vertical="top" wrapText="1"/>
      <protection locked="0"/>
    </xf>
    <xf numFmtId="0" fontId="44" fillId="0" borderId="1" xfId="0" applyFont="1" applyFill="1" applyBorder="1" applyAlignment="1" applyProtection="1">
      <alignment horizontal="left" vertical="top" wrapText="1"/>
      <protection locked="0"/>
    </xf>
    <xf numFmtId="4" fontId="16" fillId="2" borderId="4"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protection locked="0"/>
    </xf>
    <xf numFmtId="4" fontId="16" fillId="2" borderId="3" xfId="0" applyNumberFormat="1" applyFont="1" applyFill="1" applyBorder="1" applyAlignment="1" applyProtection="1">
      <alignment horizontal="center" vertical="center" wrapText="1"/>
      <protection locked="0"/>
    </xf>
    <xf numFmtId="9" fontId="24" fillId="0" borderId="4" xfId="0" applyNumberFormat="1" applyFont="1" applyFill="1" applyBorder="1" applyAlignment="1" applyProtection="1">
      <alignment horizontal="center" vertical="center" wrapText="1"/>
      <protection locked="0"/>
    </xf>
    <xf numFmtId="9" fontId="24" fillId="0" borderId="3" xfId="0" applyNumberFormat="1" applyFont="1" applyFill="1" applyBorder="1" applyAlignment="1" applyProtection="1">
      <alignment horizontal="center" vertical="center" wrapText="1"/>
      <protection locked="0"/>
    </xf>
    <xf numFmtId="9" fontId="16" fillId="0" borderId="4" xfId="0" applyNumberFormat="1" applyFont="1" applyFill="1" applyBorder="1" applyAlignment="1" applyProtection="1">
      <alignment horizontal="center" vertical="center" wrapText="1"/>
      <protection locked="0"/>
    </xf>
    <xf numFmtId="9" fontId="16" fillId="0" borderId="2" xfId="0" applyNumberFormat="1" applyFont="1" applyFill="1" applyBorder="1" applyAlignment="1" applyProtection="1">
      <alignment horizontal="center" vertical="center" wrapText="1"/>
      <protection locked="0"/>
    </xf>
    <xf numFmtId="9" fontId="16" fillId="0" borderId="3" xfId="0" applyNumberFormat="1" applyFont="1" applyFill="1" applyBorder="1" applyAlignment="1" applyProtection="1">
      <alignment horizontal="center" vertical="center" wrapText="1"/>
      <protection locked="0"/>
    </xf>
    <xf numFmtId="4" fontId="24" fillId="0" borderId="4" xfId="0" applyNumberFormat="1" applyFont="1" applyFill="1" applyBorder="1" applyAlignment="1" applyProtection="1">
      <alignment horizontal="center" vertical="center" wrapText="1"/>
      <protection locked="0"/>
    </xf>
    <xf numFmtId="4" fontId="24" fillId="0" borderId="3" xfId="0" applyNumberFormat="1" applyFont="1" applyFill="1" applyBorder="1" applyAlignment="1" applyProtection="1">
      <alignment horizontal="center" vertical="center" wrapText="1"/>
      <protection locked="0"/>
    </xf>
    <xf numFmtId="0" fontId="44" fillId="0" borderId="4" xfId="0" applyFont="1" applyFill="1" applyBorder="1" applyAlignment="1" applyProtection="1">
      <alignment horizontal="justify" vertical="top" wrapText="1"/>
      <protection locked="0"/>
    </xf>
    <xf numFmtId="0" fontId="47" fillId="0" borderId="4" xfId="0" applyFont="1" applyFill="1" applyBorder="1" applyAlignment="1" applyProtection="1">
      <alignment horizontal="left" vertical="top" wrapText="1"/>
      <protection locked="0"/>
    </xf>
    <xf numFmtId="0" fontId="44" fillId="0" borderId="2" xfId="0" applyFont="1" applyFill="1" applyBorder="1" applyAlignment="1" applyProtection="1">
      <alignment horizontal="left" vertical="top" wrapText="1"/>
      <protection locked="0"/>
    </xf>
    <xf numFmtId="0" fontId="44" fillId="0" borderId="3" xfId="0" applyFont="1" applyFill="1" applyBorder="1" applyAlignment="1" applyProtection="1">
      <alignment horizontal="left" vertical="top" wrapText="1"/>
      <protection locked="0"/>
    </xf>
    <xf numFmtId="0" fontId="31" fillId="0" borderId="4" xfId="0" applyFont="1" applyFill="1" applyBorder="1" applyAlignment="1" applyProtection="1">
      <alignment horizontal="left" vertical="top" wrapText="1"/>
      <protection locked="0"/>
    </xf>
    <xf numFmtId="0" fontId="31" fillId="0" borderId="2" xfId="0" applyFont="1" applyFill="1" applyBorder="1" applyAlignment="1" applyProtection="1">
      <alignment horizontal="left" vertical="top" wrapText="1"/>
      <protection locked="0"/>
    </xf>
    <xf numFmtId="0" fontId="31" fillId="0" borderId="3" xfId="0" applyFont="1" applyFill="1" applyBorder="1" applyAlignment="1" applyProtection="1">
      <alignment horizontal="left" vertical="top" wrapText="1"/>
      <protection locked="0"/>
    </xf>
    <xf numFmtId="0" fontId="31" fillId="0" borderId="1" xfId="0" applyFont="1" applyFill="1" applyBorder="1" applyAlignment="1" applyProtection="1">
      <alignment horizontal="justify" vertical="center" wrapText="1"/>
      <protection locked="0"/>
    </xf>
    <xf numFmtId="9" fontId="44" fillId="2" borderId="4" xfId="0" applyNumberFormat="1" applyFont="1" applyFill="1" applyBorder="1" applyAlignment="1" applyProtection="1">
      <alignment horizontal="center" vertical="center" wrapText="1"/>
      <protection locked="0"/>
    </xf>
    <xf numFmtId="9" fontId="44" fillId="2" borderId="2" xfId="0" applyNumberFormat="1" applyFont="1" applyFill="1" applyBorder="1" applyAlignment="1" applyProtection="1">
      <alignment horizontal="center" vertical="center" wrapText="1"/>
      <protection locked="0"/>
    </xf>
    <xf numFmtId="9" fontId="44" fillId="2" borderId="3" xfId="0" applyNumberFormat="1" applyFont="1" applyFill="1" applyBorder="1" applyAlignment="1" applyProtection="1">
      <alignment horizontal="center" vertical="center" wrapText="1"/>
      <protection locked="0"/>
    </xf>
    <xf numFmtId="9" fontId="60" fillId="2" borderId="4" xfId="0" applyNumberFormat="1" applyFont="1" applyFill="1" applyBorder="1" applyAlignment="1" applyProtection="1">
      <alignment horizontal="center" vertical="center" wrapText="1"/>
      <protection locked="0"/>
    </xf>
    <xf numFmtId="9" fontId="60" fillId="2" borderId="2" xfId="0" applyNumberFormat="1" applyFont="1" applyFill="1" applyBorder="1" applyAlignment="1" applyProtection="1">
      <alignment horizontal="center" vertical="center" wrapText="1"/>
      <protection locked="0"/>
    </xf>
    <xf numFmtId="9" fontId="60" fillId="2" borderId="3" xfId="0" applyNumberFormat="1" applyFont="1" applyFill="1" applyBorder="1" applyAlignment="1" applyProtection="1">
      <alignment horizontal="center" vertical="center" wrapText="1"/>
      <protection locked="0"/>
    </xf>
    <xf numFmtId="9" fontId="31" fillId="0" borderId="4" xfId="0" applyNumberFormat="1" applyFont="1" applyFill="1" applyBorder="1" applyAlignment="1" applyProtection="1">
      <alignment horizontal="left" vertical="center" wrapText="1"/>
      <protection locked="0"/>
    </xf>
    <xf numFmtId="9" fontId="31" fillId="0" borderId="2" xfId="0" applyNumberFormat="1" applyFont="1" applyFill="1" applyBorder="1" applyAlignment="1" applyProtection="1">
      <alignment horizontal="left" vertical="center" wrapText="1"/>
      <protection locked="0"/>
    </xf>
    <xf numFmtId="9" fontId="31" fillId="0" borderId="3" xfId="0" applyNumberFormat="1" applyFont="1" applyFill="1" applyBorder="1" applyAlignment="1" applyProtection="1">
      <alignment horizontal="left"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2" xfId="0" applyNumberFormat="1" applyFont="1" applyFill="1" applyBorder="1" applyAlignment="1" applyProtection="1">
      <alignment horizontal="center" vertical="center" wrapText="1"/>
      <protection locked="0"/>
    </xf>
    <xf numFmtId="9" fontId="60" fillId="0" borderId="3" xfId="0" applyNumberFormat="1" applyFont="1" applyFill="1" applyBorder="1" applyAlignment="1" applyProtection="1">
      <alignment horizontal="center" vertical="center" wrapText="1"/>
      <protection locked="0"/>
    </xf>
    <xf numFmtId="0" fontId="31" fillId="2" borderId="1" xfId="0" applyFont="1" applyFill="1" applyBorder="1" applyAlignment="1" applyProtection="1">
      <alignment horizontal="justify" vertical="center" wrapText="1"/>
      <protection locked="0"/>
    </xf>
    <xf numFmtId="0" fontId="31" fillId="0" borderId="1" xfId="0" applyFont="1" applyFill="1" applyBorder="1" applyAlignment="1" applyProtection="1">
      <alignment horizontal="justify"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7" Type="http://schemas.openxmlformats.org/officeDocument/2006/relationships/revisionLog" Target="revisionLog7.xml"/><Relationship Id="rId71" Type="http://schemas.openxmlformats.org/officeDocument/2006/relationships/revisionLog" Target="revisionLog71.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8" Type="http://schemas.openxmlformats.org/officeDocument/2006/relationships/revisionLog" Target="revisionLog58.xml"/><Relationship Id="rId66" Type="http://schemas.openxmlformats.org/officeDocument/2006/relationships/revisionLog" Target="revisionLog66.xml"/><Relationship Id="rId74" Type="http://schemas.openxmlformats.org/officeDocument/2006/relationships/revisionLog" Target="revisionLog74.xml"/><Relationship Id="rId79" Type="http://schemas.openxmlformats.org/officeDocument/2006/relationships/revisionLog" Target="revisionLog79.xml"/><Relationship Id="rId5" Type="http://schemas.openxmlformats.org/officeDocument/2006/relationships/revisionLog" Target="revisionLog5.xml"/><Relationship Id="rId61" Type="http://schemas.openxmlformats.org/officeDocument/2006/relationships/revisionLog" Target="revisionLog61.xml"/><Relationship Id="rId19" Type="http://schemas.openxmlformats.org/officeDocument/2006/relationships/revisionLog" Target="revisionLog19.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4" Type="http://schemas.openxmlformats.org/officeDocument/2006/relationships/revisionLog" Target="revisionLog4.xml"/><Relationship Id="rId9" Type="http://schemas.openxmlformats.org/officeDocument/2006/relationships/revisionLog" Target="revisionLog9.xml"/><Relationship Id="rId77" Type="http://schemas.openxmlformats.org/officeDocument/2006/relationships/revisionLog" Target="revisionLog7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80" Type="http://schemas.openxmlformats.org/officeDocument/2006/relationships/revisionLog" Target="revisionLog80.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75" Type="http://schemas.openxmlformats.org/officeDocument/2006/relationships/revisionLog" Target="revisionLog75.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7B53025-EC39-4F74-BFC0-3E9203A69A82}" diskRevisions="1" revisionId="534" version="80">
  <header guid="{5E1FE301-6E58-45B9-B44C-B91927969B7F}" dateTime="2017-10-05T13:38:51" maxSheetId="2" userName="Перевощикова Анна Васильевна" r:id="rId1">
    <sheetIdMap count="1">
      <sheetId val="1"/>
    </sheetIdMap>
  </header>
  <header guid="{7CD5E8F9-A0C1-4E56-AE5D-2F8789CF39A9}" dateTime="2017-10-05T13:43:22" maxSheetId="2" userName="Залецкая Ольга Геннадьевна" r:id="rId2" minRId="1">
    <sheetIdMap count="1">
      <sheetId val="1"/>
    </sheetIdMap>
  </header>
  <header guid="{85E069CA-7971-4C16-BDCE-C6D1F9B8497B}" dateTime="2017-10-05T13:50:19" maxSheetId="2" userName="Перевощикова Анна Васильевна" r:id="rId3" minRId="3" maxRId="5">
    <sheetIdMap count="1">
      <sheetId val="1"/>
    </sheetIdMap>
  </header>
  <header guid="{1442C80E-B883-4DD6-AF53-2AAE752A6DD7}" dateTime="2017-10-05T14:03:40" maxSheetId="2" userName="Залецкая Ольга Геннадьевна" r:id="rId4" minRId="10">
    <sheetIdMap count="1">
      <sheetId val="1"/>
    </sheetIdMap>
  </header>
  <header guid="{705A6F65-86CE-4D3D-B8C4-431FC788B90B}" dateTime="2017-10-05T14:09:40" maxSheetId="2" userName="Залецкая Ольга Геннадьевна" r:id="rId5" minRId="11" maxRId="12">
    <sheetIdMap count="1">
      <sheetId val="1"/>
    </sheetIdMap>
  </header>
  <header guid="{72334024-9A21-404B-80A3-B76F2854DE98}" dateTime="2017-10-05T14:20:52" maxSheetId="2" userName="Крыжановская Анна Александровна" r:id="rId6">
    <sheetIdMap count="1">
      <sheetId val="1"/>
    </sheetIdMap>
  </header>
  <header guid="{D15758CF-1466-428A-9043-8959F018B1FA}" dateTime="2017-10-05T14:21:50" maxSheetId="2" userName="Крыжановская Анна Александровна" r:id="rId7" minRId="16">
    <sheetIdMap count="1">
      <sheetId val="1"/>
    </sheetIdMap>
  </header>
  <header guid="{F1C99D1C-3696-4C13-A191-AFA5199640FC}" dateTime="2017-10-05T14:27:14" maxSheetId="2" userName="Маганёва Екатерина Николаевна" r:id="rId8" minRId="17">
    <sheetIdMap count="1">
      <sheetId val="1"/>
    </sheetIdMap>
  </header>
  <header guid="{18B7A49C-622B-4A9F-9F20-E42DDDDD3EC1}" dateTime="2017-10-05T14:27:47" maxSheetId="2" userName="Крыжановская Анна Александровна" r:id="rId9" minRId="21">
    <sheetIdMap count="1">
      <sheetId val="1"/>
    </sheetIdMap>
  </header>
  <header guid="{FFBE4696-C2DE-4772-832A-54E70CD7A162}" dateTime="2017-10-05T14:29:02" maxSheetId="2" userName="Крыжановская Анна Александровна" r:id="rId10" minRId="22">
    <sheetIdMap count="1">
      <sheetId val="1"/>
    </sheetIdMap>
  </header>
  <header guid="{DE79BC9E-7298-4A96-9252-0D69DC1D40D4}" dateTime="2017-10-05T14:29:48" maxSheetId="2" userName="Крыжановская Анна Александровна" r:id="rId11" minRId="23">
    <sheetIdMap count="1">
      <sheetId val="1"/>
    </sheetIdMap>
  </header>
  <header guid="{DE43E738-81C5-4AA0-8B1A-F3D3043EF10B}" dateTime="2017-10-05T14:30:03" maxSheetId="2" userName="Крыжановская Анна Александровна" r:id="rId12" minRId="24">
    <sheetIdMap count="1">
      <sheetId val="1"/>
    </sheetIdMap>
  </header>
  <header guid="{7247B507-0A71-4627-AAFF-9CE8C0BADB45}" dateTime="2017-10-05T14:30:25" maxSheetId="2" userName="Крыжановская Анна Александровна" r:id="rId13" minRId="25">
    <sheetIdMap count="1">
      <sheetId val="1"/>
    </sheetIdMap>
  </header>
  <header guid="{BDC57210-91CF-4E43-BC6A-0608EC0F3F98}" dateTime="2017-10-05T14:30:46" maxSheetId="2" userName="Крыжановская Анна Александровна" r:id="rId14" minRId="26">
    <sheetIdMap count="1">
      <sheetId val="1"/>
    </sheetIdMap>
  </header>
  <header guid="{E0553F7D-F51E-4882-A5BB-667E4818A6F6}" dateTime="2017-10-05T14:39:26" maxSheetId="2" userName="Астахова Анна Владимировна" r:id="rId15" minRId="27">
    <sheetIdMap count="1">
      <sheetId val="1"/>
    </sheetIdMap>
  </header>
  <header guid="{29992A8D-4A55-48F1-A98D-CAE1CA7EAAC7}" dateTime="2017-10-05T14:40:24" maxSheetId="2" userName="Астахова Анна Владимировна" r:id="rId16" minRId="31" maxRId="32">
    <sheetIdMap count="1">
      <sheetId val="1"/>
    </sheetIdMap>
  </header>
  <header guid="{52B5FEBF-9A42-4984-BA3C-541C4DAFBB05}" dateTime="2017-10-05T14:40:33" maxSheetId="2" userName="Залецкая Ольга Геннадьевна" r:id="rId17" minRId="33" maxRId="35">
    <sheetIdMap count="1">
      <sheetId val="1"/>
    </sheetIdMap>
  </header>
  <header guid="{74BA429B-5864-41E3-90F0-A147B33598A0}" dateTime="2017-10-05T14:48:23" maxSheetId="2" userName="Астахова Анна Владимировна" r:id="rId18" minRId="36">
    <sheetIdMap count="1">
      <sheetId val="1"/>
    </sheetIdMap>
  </header>
  <header guid="{330AD842-D28B-49FD-866E-A799C9643FE4}" dateTime="2017-10-05T14:51:30" maxSheetId="2" userName="Крыжановская Анна Александровна" r:id="rId19" minRId="37">
    <sheetIdMap count="1">
      <sheetId val="1"/>
    </sheetIdMap>
  </header>
  <header guid="{08DB7783-522D-4655-AC11-595E654AEF36}" dateTime="2017-10-05T14:51:46" maxSheetId="2" userName="Крыжановская Анна Александровна" r:id="rId20" minRId="38">
    <sheetIdMap count="1">
      <sheetId val="1"/>
    </sheetIdMap>
  </header>
  <header guid="{8209D5CB-7312-4320-9B8F-2AE3B8604D35}" dateTime="2017-10-05T14:54:46" maxSheetId="2" userName="Залецкая Ольга Геннадьевна" r:id="rId21" minRId="39">
    <sheetIdMap count="1">
      <sheetId val="1"/>
    </sheetIdMap>
  </header>
  <header guid="{4287C517-A610-4625-B5E2-F4A53570F6B6}" dateTime="2017-10-05T14:55:30" maxSheetId="2" userName="Крыжановская Анна Александровна" r:id="rId22" minRId="40">
    <sheetIdMap count="1">
      <sheetId val="1"/>
    </sheetIdMap>
  </header>
  <header guid="{AC3DC4C9-DE1A-447E-AB79-7C9A700B94EB}" dateTime="2017-10-05T15:00:38" maxSheetId="2" userName="Залецкая Ольга Геннадьевна" r:id="rId23" minRId="41" maxRId="42">
    <sheetIdMap count="1">
      <sheetId val="1"/>
    </sheetIdMap>
  </header>
  <header guid="{74DFE48C-6E35-4EA5-A3EC-FFBC8233789C}" dateTime="2017-10-05T15:04:30" maxSheetId="2" userName="Крыжановская Анна Александровна" r:id="rId24" minRId="43">
    <sheetIdMap count="1">
      <sheetId val="1"/>
    </sheetIdMap>
  </header>
  <header guid="{EA26FA95-38D0-4AB4-9D43-A04F7F68CA42}" dateTime="2017-10-05T15:04:43" maxSheetId="2" userName="Крыжановская Анна Александровна" r:id="rId25" minRId="44">
    <sheetIdMap count="1">
      <sheetId val="1"/>
    </sheetIdMap>
  </header>
  <header guid="{33067087-689A-4237-8AC2-98322D571FEE}" dateTime="2017-10-05T15:05:02" maxSheetId="2" userName="Крыжановская Анна Александровна" r:id="rId26" minRId="45">
    <sheetIdMap count="1">
      <sheetId val="1"/>
    </sheetIdMap>
  </header>
  <header guid="{D1838C04-3819-496B-8804-8595F98F4163}" dateTime="2017-10-05T15:09:28" maxSheetId="2" userName="Крыжановская Анна Александровна" r:id="rId27" minRId="46">
    <sheetIdMap count="1">
      <sheetId val="1"/>
    </sheetIdMap>
  </header>
  <header guid="{11980CB2-F503-4533-8C84-4E50656A0F85}" dateTime="2017-10-05T15:11:35" maxSheetId="2" userName="Астахова Анна Владимировна" r:id="rId28" minRId="47" maxRId="49">
    <sheetIdMap count="1">
      <sheetId val="1"/>
    </sheetIdMap>
  </header>
  <header guid="{B6F0A67B-020E-44A2-B686-BCDE7AB94344}" dateTime="2017-10-05T15:16:22" maxSheetId="2" userName="Крыжановская Анна Александровна" r:id="rId29" minRId="50">
    <sheetIdMap count="1">
      <sheetId val="1"/>
    </sheetIdMap>
  </header>
  <header guid="{67424923-14C5-49EE-88A5-19C81103E7C7}" dateTime="2017-10-05T15:21:48" maxSheetId="2" userName="Астахова Анна Владимировна" r:id="rId30" minRId="51" maxRId="53">
    <sheetIdMap count="1">
      <sheetId val="1"/>
    </sheetIdMap>
  </header>
  <header guid="{14973249-4E23-42BE-973C-1C9A61E6CEA4}" dateTime="2017-10-05T15:26:43" maxSheetId="2" userName="Залецкая Ольга Геннадьевна" r:id="rId31" minRId="54" maxRId="55">
    <sheetIdMap count="1">
      <sheetId val="1"/>
    </sheetIdMap>
  </header>
  <header guid="{2FC05606-0334-4BA9-AED4-7D83269CEDBA}" dateTime="2017-10-05T15:27:51" maxSheetId="2" userName="Астахова Анна Владимировна" r:id="rId32" minRId="56" maxRId="57">
    <sheetIdMap count="1">
      <sheetId val="1"/>
    </sheetIdMap>
  </header>
  <header guid="{C71BA2E5-75A8-4F8E-9484-85BBD1E7958A}" dateTime="2017-10-05T15:31:40" maxSheetId="2" userName="Залецкая Ольга Геннадьевна" r:id="rId33" minRId="58">
    <sheetIdMap count="1">
      <sheetId val="1"/>
    </sheetIdMap>
  </header>
  <header guid="{00E1BAE4-076A-4864-9854-42FBF8DEB622}" dateTime="2017-10-05T15:35:01" maxSheetId="2" userName="Крыжановская Анна Александровна" r:id="rId34" minRId="59">
    <sheetIdMap count="1">
      <sheetId val="1"/>
    </sheetIdMap>
  </header>
  <header guid="{DE337184-3285-4AAB-B187-25DC9A650375}" dateTime="2017-10-05T15:36:08" maxSheetId="2" userName="Крыжановская Анна Александровна" r:id="rId35" minRId="60">
    <sheetIdMap count="1">
      <sheetId val="1"/>
    </sheetIdMap>
  </header>
  <header guid="{DF122F62-176A-4AE8-9A82-73EC7DC68A6A}" dateTime="2017-10-05T15:36:45" maxSheetId="2" userName="Крыжановская Анна Александровна" r:id="rId36" minRId="61">
    <sheetIdMap count="1">
      <sheetId val="1"/>
    </sheetIdMap>
  </header>
  <header guid="{E9B4620E-F629-43BE-A388-BD7BDA7BBA0D}" dateTime="2017-10-05T15:37:24" maxSheetId="2" userName="Крыжановская Анна Александровна" r:id="rId37" minRId="62">
    <sheetIdMap count="1">
      <sheetId val="1"/>
    </sheetIdMap>
  </header>
  <header guid="{B14DFB08-DAD6-4336-B8E3-EE93A1451AEA}" dateTime="2017-10-05T16:59:15" maxSheetId="2" userName="Залецкая Ольга Геннадьевна" r:id="rId38" minRId="63" maxRId="71">
    <sheetIdMap count="1">
      <sheetId val="1"/>
    </sheetIdMap>
  </header>
  <header guid="{10BDEF29-BEAC-43B0-B977-D27435076D59}" dateTime="2017-10-05T17:03:02" maxSheetId="2" userName="Залецкая Ольга Геннадьевна" r:id="rId39" minRId="72" maxRId="74">
    <sheetIdMap count="1">
      <sheetId val="1"/>
    </sheetIdMap>
  </header>
  <header guid="{98CC8956-5409-4FEF-ADAB-0A53426EF9BC}" dateTime="2017-10-05T17:03:50" maxSheetId="2" userName="Астахова Анна Владимировна" r:id="rId40" minRId="75">
    <sheetIdMap count="1">
      <sheetId val="1"/>
    </sheetIdMap>
  </header>
  <header guid="{C33A860A-7328-4DE3-AA30-58F67AB11946}" dateTime="2017-10-05T17:06:22" maxSheetId="2" userName="Залецкая Ольга Геннадьевна" r:id="rId41" minRId="76" maxRId="79">
    <sheetIdMap count="1">
      <sheetId val="1"/>
    </sheetIdMap>
  </header>
  <header guid="{337F4391-638F-4975-97C5-E18BA4C6CEFC}" dateTime="2017-10-06T10:12:44" maxSheetId="2" userName="Залецкая Ольга Геннадьевна" r:id="rId42">
    <sheetIdMap count="1">
      <sheetId val="1"/>
    </sheetIdMap>
  </header>
  <header guid="{4292C46B-7C75-4E90-83B2-B39214E07C9F}" dateTime="2017-10-06T10:30:08" maxSheetId="2" userName="Залецкая Ольга Геннадьевна" r:id="rId43" minRId="81">
    <sheetIdMap count="1">
      <sheetId val="1"/>
    </sheetIdMap>
  </header>
  <header guid="{F6B6AEED-ABFF-4985-B0D1-2C2427E37991}" dateTime="2017-10-06T10:47:48" maxSheetId="2" userName="Астахова Анна Владимировна" r:id="rId44" minRId="82">
    <sheetIdMap count="1">
      <sheetId val="1"/>
    </sheetIdMap>
  </header>
  <header guid="{617B9A69-8D6B-4556-8BCA-3E9CD6BF32CE}" dateTime="2017-10-06T10:48:57" maxSheetId="2" userName="Вершинина Мария Игоревна" r:id="rId45">
    <sheetIdMap count="1">
      <sheetId val="1"/>
    </sheetIdMap>
  </header>
  <header guid="{FD681D07-6D51-4A9E-AF79-FA71EDD4BBFF}" dateTime="2017-10-06T10:58:01" maxSheetId="2" userName="Рогожина Ольга Сергеевна" r:id="rId46" minRId="91">
    <sheetIdMap count="1">
      <sheetId val="1"/>
    </sheetIdMap>
  </header>
  <header guid="{71ED5D11-DCFA-4DEF-A116-970E84B6D1F1}" dateTime="2017-10-06T11:08:12" maxSheetId="2" userName="Рогожина Ольга Сергеевна" r:id="rId47">
    <sheetIdMap count="1">
      <sheetId val="1"/>
    </sheetIdMap>
  </header>
  <header guid="{CDC4A8AD-004B-498D-BE3A-AE08BC0BEB84}" dateTime="2017-10-06T12:28:21" maxSheetId="2" userName="Астахова Анна Владимировна" r:id="rId48">
    <sheetIdMap count="1">
      <sheetId val="1"/>
    </sheetIdMap>
  </header>
  <header guid="{15931373-A655-4A0E-A16A-EAF3DAC2EC60}" dateTime="2017-10-06T13:05:18" maxSheetId="2" userName="Крыжановская Анна Александровна" r:id="rId49" minRId="99">
    <sheetIdMap count="1">
      <sheetId val="1"/>
    </sheetIdMap>
  </header>
  <header guid="{8423E63E-E606-48FF-8052-31AF9F6D791B}" dateTime="2017-10-06T13:38:41" maxSheetId="2" userName="Астахова Анна Владимировна" r:id="rId50" minRId="103">
    <sheetIdMap count="1">
      <sheetId val="1"/>
    </sheetIdMap>
  </header>
  <header guid="{529F56E3-2E63-4AEE-8D07-367090ADBCA8}" dateTime="2017-10-06T13:48:42" maxSheetId="2" userName="Астахова Анна Владимировна" r:id="rId51" minRId="107">
    <sheetIdMap count="1">
      <sheetId val="1"/>
    </sheetIdMap>
  </header>
  <header guid="{A4721EE3-89DD-49EF-9222-D7CDDBD3EBFC}" dateTime="2017-10-06T13:50:54" maxSheetId="2" userName="Астахова Анна Владимировна" r:id="rId52" minRId="108">
    <sheetIdMap count="1">
      <sheetId val="1"/>
    </sheetIdMap>
  </header>
  <header guid="{640E0A14-C555-4333-9042-A2DAC2B38EAE}" dateTime="2017-10-06T13:53:56" maxSheetId="2" userName="Астахова Анна Владимировна" r:id="rId53" minRId="109" maxRId="110">
    <sheetIdMap count="1">
      <sheetId val="1"/>
    </sheetIdMap>
  </header>
  <header guid="{4998A8C7-7786-47E2-B0FD-F49142915478}" dateTime="2017-10-06T13:55:00" maxSheetId="2" userName="Шулепова Ольга Анатольевна" r:id="rId54">
    <sheetIdMap count="1">
      <sheetId val="1"/>
    </sheetIdMap>
  </header>
  <header guid="{C5A76FDC-B57A-44CE-9358-F59EBE829173}" dateTime="2017-10-06T13:56:07" maxSheetId="2" userName="Астахова Анна Владимировна" r:id="rId55" minRId="115" maxRId="116">
    <sheetIdMap count="1">
      <sheetId val="1"/>
    </sheetIdMap>
  </header>
  <header guid="{4D1FFB6C-F0D5-4D0D-A240-CE419F140298}" dateTime="2017-10-06T13:57:14" maxSheetId="2" userName="Шулепова Ольга Анатольевна" r:id="rId56" minRId="117">
    <sheetIdMap count="1">
      <sheetId val="1"/>
    </sheetIdMap>
  </header>
  <header guid="{E4485C1B-3FC2-4F59-BF2E-15C468F288CB}" dateTime="2017-10-06T14:24:16" maxSheetId="2" userName="Рогожина Ольга Сергеевна" r:id="rId57" minRId="118">
    <sheetIdMap count="1">
      <sheetId val="1"/>
    </sheetIdMap>
  </header>
  <header guid="{E1D76AA0-AD05-4F40-A2CF-664D4E797EFE}" dateTime="2017-10-06T14:25:11" maxSheetId="2" userName="Рогожина Ольга Сергеевна" r:id="rId58" minRId="123">
    <sheetIdMap count="1">
      <sheetId val="1"/>
    </sheetIdMap>
  </header>
  <header guid="{F24200EB-C308-4FAE-A303-A35283591310}" dateTime="2017-10-06T14:26:47" maxSheetId="2" userName="Рогожина Ольга Сергеевна" r:id="rId59" minRId="124">
    <sheetIdMap count="1">
      <sheetId val="1"/>
    </sheetIdMap>
  </header>
  <header guid="{19D85FFC-9380-47B6-854F-FEB0A4444C65}" dateTime="2017-10-06T14:39:05" maxSheetId="2" userName="Рогожина Ольга Сергеевна" r:id="rId60">
    <sheetIdMap count="1">
      <sheetId val="1"/>
    </sheetIdMap>
  </header>
  <header guid="{EDE91811-FC86-432F-9477-ACA80E5C092D}" dateTime="2017-10-06T14:39:50" maxSheetId="2" userName="Шулепова Ольга Анатольевна" r:id="rId61">
    <sheetIdMap count="1">
      <sheetId val="1"/>
    </sheetIdMap>
  </header>
  <header guid="{C89CB6C6-1290-4AAE-9836-E8A2163A7A69}" dateTime="2017-10-06T14:47:27" maxSheetId="2" userName="Астахова Анна Владимировна" r:id="rId62">
    <sheetIdMap count="1">
      <sheetId val="1"/>
    </sheetIdMap>
  </header>
  <header guid="{7041E974-38CA-42BB-A5AC-8A7B3531FC87}" dateTime="2017-10-06T14:48:53" maxSheetId="2" userName="Рогожина Ольга Сергеевна" r:id="rId63">
    <sheetIdMap count="1">
      <sheetId val="1"/>
    </sheetIdMap>
  </header>
  <header guid="{FA92B45A-CDF9-4568-9ABD-C5906B63DE5C}" dateTime="2017-10-06T16:00:21" maxSheetId="2" userName="Астахова Анна Владимировна" r:id="rId64" minRId="140" maxRId="141">
    <sheetIdMap count="1">
      <sheetId val="1"/>
    </sheetIdMap>
  </header>
  <header guid="{4B5AB998-67CA-4FFD-866E-E06E4FC891DA}" dateTime="2017-10-06T16:22:09" maxSheetId="2" userName="Рогожина Ольга Сергеевна" r:id="rId65">
    <sheetIdMap count="1">
      <sheetId val="1"/>
    </sheetIdMap>
  </header>
  <header guid="{4E9C5A66-2FA9-4916-80F8-C072596D2E67}" dateTime="2017-10-06T16:24:44" maxSheetId="2" userName="Рогожина Ольга Сергеевна" r:id="rId66" minRId="146">
    <sheetIdMap count="1">
      <sheetId val="1"/>
    </sheetIdMap>
  </header>
  <header guid="{72D74B0D-18C3-4BC5-8B08-49B70F43D765}" dateTime="2017-10-06T16:49:05" maxSheetId="2" userName="Минакова Оксана Сергеевна" r:id="rId67" minRId="147">
    <sheetIdMap count="1">
      <sheetId val="1"/>
    </sheetIdMap>
  </header>
  <header guid="{106AF8AC-8C49-49E1-B778-2F8CA130C559}" dateTime="2017-10-06T16:52:40" maxSheetId="2" userName="Минакова Оксана Сергеевна" r:id="rId68" minRId="152">
    <sheetIdMap count="1">
      <sheetId val="1"/>
    </sheetIdMap>
  </header>
  <header guid="{D05CE303-776C-44FF-9740-34139EADD59A}" dateTime="2017-10-06T16:56:40" maxSheetId="2" userName="Минакова Оксана Сергеевна" r:id="rId69" minRId="153">
    <sheetIdMap count="1">
      <sheetId val="1"/>
    </sheetIdMap>
  </header>
  <header guid="{3B44627C-1772-41F4-AFA0-2213711F1642}" dateTime="2017-10-06T16:57:17" maxSheetId="2" userName="Минакова Оксана Сергеевна" r:id="rId70" minRId="154">
    <sheetIdMap count="1">
      <sheetId val="1"/>
    </sheetIdMap>
  </header>
  <header guid="{9738FE39-58FF-4E6E-AAD3-85B036F50437}" dateTime="2017-10-06T17:01:20" maxSheetId="2" userName="Минакова Оксана Сергеевна" r:id="rId71">
    <sheetIdMap count="1">
      <sheetId val="1"/>
    </sheetIdMap>
  </header>
  <header guid="{0FBE3E41-8B5B-412B-B904-A24E94413F98}" dateTime="2017-10-06T17:03:11" maxSheetId="2" userName="Перевощикова Анна Васильевна" r:id="rId72" minRId="159" maxRId="161">
    <sheetIdMap count="1">
      <sheetId val="1"/>
    </sheetIdMap>
  </header>
  <header guid="{BFC26F89-5501-48CC-9C12-C06008E0ED7C}" dateTime="2017-10-06T17:03:18" maxSheetId="2" userName="Перевощикова Анна Васильевна" r:id="rId73">
    <sheetIdMap count="1">
      <sheetId val="1"/>
    </sheetIdMap>
  </header>
  <header guid="{CE4115A6-902B-4933-B92F-66D7A432233B}" dateTime="2017-10-06T17:06:12" maxSheetId="2" userName="Перевощикова Анна Васильевна" r:id="rId74" minRId="166">
    <sheetIdMap count="1">
      <sheetId val="1"/>
    </sheetIdMap>
  </header>
  <header guid="{A3B4AFA3-471E-4362-9E88-3F8A7D979008}" dateTime="2017-10-06T17:11:54" maxSheetId="2" userName="Перевощикова Анна Васильевна" r:id="rId75" minRId="167">
    <sheetIdMap count="1">
      <sheetId val="1"/>
    </sheetIdMap>
  </header>
  <header guid="{109534DF-1E3D-43D0-A81A-6A0676C4DD88}" dateTime="2017-10-06T17:14:20" maxSheetId="2" userName="Перевощикова Анна Васильевна" r:id="rId76" minRId="172">
    <sheetIdMap count="1">
      <sheetId val="1"/>
    </sheetIdMap>
  </header>
  <header guid="{9C535062-91A7-4537-B562-FE7EF184EE0F}" dateTime="2017-10-06T17:16:04" maxSheetId="2" userName="Шулепова Ольга Анатольевна" r:id="rId77">
    <sheetIdMap count="1">
      <sheetId val="1"/>
    </sheetIdMap>
  </header>
  <header guid="{1509958A-8706-41CB-87DA-3E76B99FFEC4}" dateTime="2017-10-06T17:21:57" maxSheetId="2" userName="Шулепова Ольга Анатольевна" r:id="rId78">
    <sheetIdMap count="1">
      <sheetId val="1"/>
    </sheetIdMap>
  </header>
  <header guid="{45D9D62E-FA7E-4FED-BE2F-1B484ED25E91}" dateTime="2017-10-06T18:04:16" maxSheetId="2" userName="Рогожина Ольга Сергеевна" r:id="rId79" minRId="181">
    <sheetIdMap count="1">
      <sheetId val="1"/>
    </sheetIdMap>
  </header>
  <header guid="{37B53025-EC39-4F74-BFC0-3E9203A69A82}" dateTime="2017-10-12T14:21:05" maxSheetId="2" userName="Вершинина Мария Игоревна" r:id="rId80" minRId="186" maxRId="53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- 8 505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- 8 505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rFont val="Times New Roman"/>
            <family val="1"/>
            <charset val="204"/>
          </rPr>
          <t>Департамент образования</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- 25 936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- 1 101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- 46 429 чел.
Численность учащихся частных общеобразовательных организаций на конец года - 404 чел.
Численность учащихся, получающих муниципальную услугу «Реализация дополнительных общеразвивающих программ», на конец года - 8 505 чел.
Количество образовательных учреждений, организовавших мероприятия по проведению процедур оценки качества образования, - 23 ед.  </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numFmtId="4">
    <oc r="G40">
      <v>273.33999999999997</v>
    </oc>
    <nc r="G40">
      <v>277.83999999999997</v>
    </nc>
  </rcc>
  <rdn rId="0" localSheetId="1" customView="1" name="Z_13BE7114_35DF_4699_8779_61985C68F6C3_.wvu.PrintArea" hidden="1" oldHidden="1">
    <formula>'на 01.09.2017'!$A$1:$L$185</formula>
  </rdn>
  <rdn rId="0" localSheetId="1" customView="1" name="Z_13BE7114_35DF_4699_8779_61985C68F6C3_.wvu.PrintTitles" hidden="1" oldHidden="1">
    <formula>'на 01.09.2017'!$5:$8</formula>
  </rdn>
  <rdn rId="0" localSheetId="1" customView="1" name="Z_13BE7114_35DF_4699_8779_61985C68F6C3_.wvu.FilterData" hidden="1" oldHidden="1">
    <formula>'на 01.09.2017'!$A$7:$L$386</formula>
  </rdn>
  <rcv guid="{13BE7114-35DF-4699-8779-61985C68F6C3}"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 sId="1" numFmtId="4">
    <oc r="G39">
      <v>2772.48</v>
    </oc>
    <nc r="G39">
      <v>2797.98</v>
    </nc>
  </rcc>
  <rcc rId="32" sId="1" numFmtId="4">
    <oc r="E39">
      <v>2835.23</v>
    </oc>
    <nc r="E39">
      <v>2860.73</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 sId="1">
    <oc r="L99" t="inlineStr">
      <is>
        <t xml:space="preserve">     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01.09.2017 участниками мероприятия числится 53 молодых семьей. В 2017 году социальную выплату на приобретение (строительство) жилья планируется предоставить 7 молодым семьям. По состоянию на 01.09.2017 выданы свидетельства о праве на получение выплат 5 молодым семьям, 2 молодые семьи исключены из списка претендентов на получение социальной выплаты и списка участников мероприятия в связи с утратой права на получение социальной выплаты. Социальная выплата перечислена 1 семье.   
    </t>
      </is>
    </oc>
    <nc r="L99" t="inlineStr">
      <is>
        <t xml:space="preserve">     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01.10.2017 участниками мероприятия числится 52 молодые семьи. В 2017 году социальную выплату на приобретение (строительство) жилья планируется предоставить 7 молодым семьям. По состоянию на 01.10.2017 выданы свидетельства о праве на получение выплат 7 молодым семьям. Социальная выплата перечислена 1 семье.   
    </t>
      </is>
    </nc>
  </rcc>
  <rfmt sheetId="1" sqref="L99:L104" start="0" length="2147483647">
    <dxf>
      <font>
        <color auto="1"/>
      </font>
    </dxf>
  </rfmt>
  <rcc rId="34" sId="1">
    <oc r="L111" t="inlineStr">
      <is>
        <t>На 01.09.2017 участниками мероприятия числится 469  человек. В 2017 году субсидию за счет средств федерального бюджета на приобретение (строительство) жилья планируется  предоставить 11 льготополучателям, из которых: 3 льготополучателям выданы гарантийные письма; 2 льготополучателям перечислена субсидия в размере 1525,43 твс. руб.</t>
      </is>
    </oc>
    <nc r="L111" t="inlineStr">
      <is>
        <t>На 01.10.2017 участниками мероприятия числится 469  человек. В 2017 году субсидию за счет средств федерального бюджета на приобретение (строительство) жилья планируется  предоставить 11 льготополучателям, из которых: 7 льготополучателям выданы гарантийные письма, из которых 2 гарантийных письма реализовано (льготополучателям перечислена субсидия в размере 1525,43 твс. руб.).</t>
      </is>
    </nc>
  </rcc>
  <rfmt sheetId="1" sqref="L111:L116" start="0" length="2147483647">
    <dxf>
      <font>
        <color auto="1"/>
      </font>
    </dxf>
  </rfmt>
  <rcc rId="35" sId="1">
    <oc r="L123" t="inlineStr">
      <is>
        <t>На 01.01.2017 участником мероприятия числится один военнослужащий, уволенный в запас. По состоянию на 01.09.2017  единовременная денежная выплата по гарантийному письму перечислена на счет Продавца жилого помещения в полном объеме. Остаток средств в размере 2662,16 тыс. руб. возвращен в бюджет автономного округа связи с исполнением обязательств перед получателем выплаты в полном объеме.</t>
      </is>
    </oc>
    <nc r="L123" t="inlineStr">
      <is>
        <t>На 01.01.2017 участником мероприятия числится один военнослужащий, уволенный в запас. По состоянию на 01.10.2017  единовременная денежная выплата по гарантийному письму перечислена на счет Продавца жилого помещения в полном объеме. Остаток средств в размере 2662,16 тыс. руб. возвращен в бюджет автономного округа связи с исполнением обязательств перед получателем выплаты в полном объеме.</t>
      </is>
    </nc>
  </rcc>
  <rfmt sheetId="1" sqref="L123:L128" start="0" length="2147483647">
    <dxf>
      <font>
        <color auto="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color rgb="FFFF0000"/>
            <rFont val="Times New Roman"/>
            <family val="2"/>
            <charset val="204"/>
          </rPr>
          <t>УБУиО (ДК):</t>
        </r>
        <r>
          <rPr>
            <sz val="18"/>
            <color rgb="FFFF0000"/>
            <rFont val="Times New Roman"/>
            <family val="2"/>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будет проведен с 29.09. по 21.10.2017. 
</t>
        </r>
        <r>
          <rPr>
            <u/>
            <sz val="20"/>
            <rFont val="Times New Roman"/>
            <family val="1"/>
            <charset val="204"/>
          </rPr>
          <t/>
        </r>
      </is>
    </oc>
    <n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УБУиО (ДК):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будет проведен с 29.09. по 21.10.2017. </t>
        </r>
        <r>
          <rPr>
            <sz val="18"/>
            <color rgb="FFFF0000"/>
            <rFont val="Times New Roman"/>
            <family val="2"/>
            <charset val="204"/>
          </rPr>
          <t xml:space="preserve">
</t>
        </r>
        <r>
          <rPr>
            <u/>
            <sz val="20"/>
            <rFont val="Times New Roman"/>
            <family val="1"/>
            <charset val="204"/>
          </rPr>
          <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 sId="1" numFmtId="4">
    <oc r="E51">
      <v>4890.8599999999997</v>
    </oc>
    <nc r="E51">
      <v>5730.89</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dxf="1" dxf="1">
    <oc r="L179" t="inlineStr">
      <is>
        <r>
          <rPr>
            <u/>
            <sz val="18"/>
            <color rgb="FFFF0000"/>
            <rFont val="Times New Roman"/>
            <family val="2"/>
            <charset val="204"/>
          </rPr>
          <t>УБУиО:</t>
        </r>
        <r>
          <rPr>
            <sz val="18"/>
            <color rgb="FFFF0000"/>
            <rFont val="Times New Roman"/>
            <family val="2"/>
            <charset val="204"/>
          </rPr>
          <t xml:space="preserve"> По состоянию на 01.09.2017 произведена выплата заработной платы за январь - июль и первую половину августа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u/>
            <sz val="18"/>
            <rFont val="Times New Roman"/>
            <family val="1"/>
            <charset val="204"/>
          </rPr>
          <t xml:space="preserve">ДГХ: </t>
        </r>
        <r>
          <rPr>
            <sz val="18"/>
            <rFont val="Times New Roman"/>
            <family val="1"/>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is>
    </oc>
    <nc r="L17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sz val="18"/>
            <color rgb="FFFF0000"/>
            <rFont val="Times New Roman"/>
            <family val="2"/>
            <charset val="204"/>
          </rPr>
          <t xml:space="preserve">
</t>
        </r>
        <r>
          <rPr>
            <u/>
            <sz val="18"/>
            <rFont val="Times New Roman"/>
            <family val="1"/>
            <charset val="204"/>
          </rPr>
          <t xml:space="preserve">ДГХ: </t>
        </r>
        <r>
          <rPr>
            <sz val="18"/>
            <rFont val="Times New Roman"/>
            <family val="1"/>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is>
    </nc>
    <odxf>
      <font>
        <sz val="18"/>
        <color rgb="FFFF0000"/>
      </font>
    </odxf>
    <ndxf>
      <font>
        <sz val="18"/>
        <color rgb="FFFF0000"/>
      </font>
    </ndxf>
  </rcc>
  <rfmt sheetId="1" sqref="L175:L178" start="0" length="2147483647">
    <dxf>
      <font>
        <color auto="1"/>
      </font>
    </dxf>
  </rfmt>
  <rfmt sheetId="1" sqref="L168" start="0" length="2147483647">
    <dxf>
      <font>
        <color auto="1"/>
      </font>
    </dxf>
  </rfmt>
  <rfmt sheetId="1" sqref="L161" start="0" length="2147483647">
    <dxf>
      <font>
        <color auto="1"/>
      </font>
    </dxf>
  </rfmt>
  <rcv guid="{D95852A1-B0FC-4AC5-B62B-5CCBE05B0D15}" action="delete"/>
  <rdn rId="0" localSheetId="1" customView="1" name="Z_D95852A1_B0FC_4AC5_B62B_5CCBE05B0D15_.wvu.FilterData" hidden="1" oldHidden="1">
    <formula>'на 01.09.2017'!$A$7:$L$386</formula>
    <oldFormula>'на 01.09.2017'!$A$7:$L$386</oldFormula>
  </rdn>
  <rcv guid="{D95852A1-B0FC-4AC5-B62B-5CCBE05B0D15}"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 sId="1" numFmtId="4">
    <oc r="G51">
      <v>4712.43</v>
    </oc>
    <nc r="G51">
      <v>4987.32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61:L62" start="0" length="2147483647">
    <dxf>
      <font>
        <color auto="1"/>
      </font>
    </dxf>
  </rfmt>
  <rfmt sheetId="1" sqref="L36" start="0" length="2147483647">
    <dxf>
      <font>
        <color auto="1"/>
      </font>
    </dxf>
  </rfmt>
  <rcc rId="39" sId="1" odxf="1" dxf="1">
    <oc r="L155" t="inlineStr">
      <is>
        <r>
          <rPr>
            <u/>
            <sz val="18"/>
            <color rgb="FFFF0000"/>
            <rFont val="Times New Roman"/>
            <family val="2"/>
            <charset val="204"/>
          </rPr>
          <t>АГ:</t>
        </r>
        <r>
          <rPr>
            <sz val="18"/>
            <color rgb="FFFF0000"/>
            <rFont val="Times New Roman"/>
            <family val="2"/>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сентябре 2017 года.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oc>
    <nc r="L155" t="inlineStr">
      <is>
        <r>
          <rPr>
            <u/>
            <sz val="18"/>
            <rFont val="Times New Roman"/>
            <family val="1"/>
            <charset val="204"/>
          </rPr>
          <t>АГ:</t>
        </r>
        <r>
          <rPr>
            <sz val="18"/>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Заключены контраты на приобретение мебели, оборудования и программного обеспечениия. В соответствии с планом-графиком размещены закупки на приобретение оборудования и программного обеспечениия. </t>
        </r>
        <r>
          <rPr>
            <sz val="18"/>
            <color rgb="FFFF0000"/>
            <rFont val="Times New Roman"/>
            <family val="2"/>
            <charset val="204"/>
          </rPr>
          <t xml:space="preserve">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nc>
    <odxf>
      <font>
        <sz val="18"/>
        <color rgb="FFFF0000"/>
      </font>
    </odxf>
    <ndxf>
      <font>
        <sz val="18"/>
        <color rgb="FFFF0000"/>
      </font>
    </ndxf>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
    <oc r="L49" t="inlineStr">
      <is>
        <r>
          <rPr>
            <u/>
            <sz val="18"/>
            <rFont val="Times New Roman"/>
            <family val="1"/>
            <charset val="204"/>
          </rPr>
          <t>АГ:</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подведомственных департаменту образования, в части следующих мероприятий:
- содействие в трудоустройстве незанятых инвалидов на оборудованные (оснащенные) для них рабочие места;
- организация проведения стажировки выпускников профессиональных образовательных организаций и образовательных организаций высшего образования до 25 лет;
- организация проведения оплачиваемых общественных работ для незанятых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is>
    </oc>
    <nc r="L49" t="inlineStr">
      <is>
        <r>
          <rPr>
            <u/>
            <sz val="18"/>
            <rFont val="Times New Roman"/>
            <family val="1"/>
            <charset val="204"/>
          </rPr>
          <t>АГ:</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t>
        </r>
        <r>
          <rPr>
            <sz val="18"/>
            <color rgb="FFFF0000"/>
            <rFont val="Times New Roman"/>
            <family val="2"/>
            <charset val="204"/>
          </rPr>
          <t xml:space="preserve">
</t>
        </r>
        <r>
          <rPr>
            <u/>
            <sz val="18"/>
            <rFont val="Times New Roman"/>
            <family val="1"/>
            <charset val="204"/>
          </rPr>
          <t>ДО:</t>
        </r>
        <r>
          <rPr>
            <sz val="18"/>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подведомственных департаменту образования, в части следующих мероприятий:
- содействие в трудоустройстве незанятых инвалидов на оборудованные (оснащенные) для них рабочие места;
- организация проведения стажировки выпускников профессиональных образовательных организаций и образовательных организаций высшего образования до 25 лет;
- организация проведения оплачиваемых общественных работ для незанятых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8"/>
            <color rgb="FFFF0000"/>
            <rFont val="Times New Roman"/>
            <family val="2"/>
            <charset val="204"/>
          </rPr>
          <t xml:space="preserve">
</t>
        </r>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1" numFmtId="4">
    <oc r="G33">
      <v>18012.3</v>
    </oc>
    <nc r="G33">
      <v>18012.25</v>
    </nc>
  </rcc>
  <rcc rId="42" sId="1" numFmtId="4">
    <oc r="G32">
      <v>281371</v>
    </oc>
    <nc r="G32">
      <v>281371.01</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 sId="1" numFmtId="4">
    <oc r="G171">
      <v>45290.2</v>
    </oc>
    <nc r="G171">
      <v>51858.400000000001</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numFmtId="4">
    <oc r="E171">
      <v>45290.2</v>
    </oc>
    <nc r="E171">
      <v>52261.9</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numFmtId="4">
    <oc r="G172">
      <v>2130.8200000000002</v>
    </oc>
    <nc r="G172">
      <v>2518.31</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 sId="1" odxf="1" dxf="1">
    <oc r="L169" t="inlineStr">
      <is>
        <r>
          <rPr>
            <u/>
            <sz val="18"/>
            <color rgb="FFFF0000"/>
            <rFont val="Times New Roman"/>
            <family val="2"/>
            <charset val="204"/>
          </rPr>
          <t>ДО, УБУиО(ДК):</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is>
    </oc>
    <n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is>
    </nc>
    <odxf>
      <font>
        <sz val="18"/>
        <color rgb="FFFF0000"/>
      </font>
    </odxf>
    <ndxf>
      <font>
        <sz val="18"/>
        <color rgb="FFFF0000"/>
      </font>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 sId="1" numFmtId="4">
    <oc r="G45">
      <f>195393.4+2878.44</f>
    </oc>
    <nc r="G45">
      <v>198873.4</v>
    </nc>
  </rcc>
  <rcc rId="48" sId="1">
    <oc r="J46">
      <f>12927.61+666.45</f>
    </oc>
    <nc r="J46">
      <f>12927.61+666.45+6321.5</f>
    </nc>
  </rcc>
  <rcc rId="49" sId="1">
    <oc r="J45">
      <f>245624.7+5894+427.5</f>
    </oc>
    <nc r="J45">
      <f>245624.7+5894+427.5+6321.5</f>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1">
    <oc r="L136" t="inlineStr">
      <is>
        <r>
          <rPr>
            <u/>
            <sz val="18"/>
            <rFont val="Times New Roman"/>
            <family val="1"/>
            <charset val="204"/>
          </rPr>
          <t>АГ:</t>
        </r>
        <r>
          <rPr>
            <sz val="18"/>
            <rFont val="Times New Roman"/>
            <family val="1"/>
            <charset val="204"/>
          </rPr>
          <t xml:space="preserve">  1.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для осуществления данного полномочия планируется провести в соответствии с план-графиком.
 </t>
        </r>
        <r>
          <rPr>
            <sz val="18"/>
            <color rgb="FFFF0000"/>
            <rFont val="Times New Roman"/>
            <family val="1"/>
            <charset val="204"/>
          </rPr>
          <t xml:space="preserve">     </t>
        </r>
        <r>
          <rPr>
            <sz val="18"/>
            <rFont val="Times New Roman"/>
            <family val="1"/>
            <charset val="204"/>
          </rPr>
          <t xml:space="preserve">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
</t>
        </r>
        <r>
          <rPr>
            <u/>
            <sz val="18"/>
            <color theme="1"/>
            <rFont val="Times New Roman"/>
            <family val="2"/>
            <charset val="204"/>
          </rPr>
          <t/>
        </r>
      </is>
    </oc>
    <nc r="L136" t="inlineStr">
      <is>
        <r>
          <rPr>
            <u/>
            <sz val="18"/>
            <rFont val="Times New Roman"/>
            <family val="1"/>
            <charset val="204"/>
          </rPr>
          <t>АГ:</t>
        </r>
        <r>
          <rPr>
            <sz val="18"/>
            <rFont val="Times New Roman"/>
            <family val="1"/>
            <charset val="204"/>
          </rPr>
          <t xml:space="preserve">  1.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для осуществления данного полномочия планируется провести в соответствии с план-графиком.
 </t>
        </r>
        <r>
          <rPr>
            <sz val="18"/>
            <color rgb="FFFF0000"/>
            <rFont val="Times New Roman"/>
            <family val="1"/>
            <charset val="204"/>
          </rPr>
          <t xml:space="preserve">     </t>
        </r>
        <r>
          <rPr>
            <sz val="18"/>
            <rFont val="Times New Roman"/>
            <family val="1"/>
            <charset val="204"/>
          </rPr>
          <t xml:space="preserve">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t>
        </r>
        <r>
          <rPr>
            <sz val="18"/>
            <color rgb="FFFF0000"/>
            <rFont val="Times New Roman"/>
            <family val="2"/>
            <charset val="204"/>
          </rPr>
          <t xml:space="preserve">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
</t>
        </r>
        <r>
          <rPr>
            <u/>
            <sz val="18"/>
            <color theme="1"/>
            <rFont val="Times New Roman"/>
            <family val="2"/>
            <charset val="204"/>
          </rPr>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J131">
      <f>9094+24.6</f>
    </oc>
    <nc r="J131">
      <f>9094+9360.26</f>
    </nc>
  </rcc>
  <rcc rId="4" sId="1">
    <oc r="J132">
      <f>59415.59+104.8</f>
    </oc>
    <nc r="J132">
      <f>59415.59+39904.267</f>
    </nc>
  </rcc>
  <rcc rId="5" sId="1">
    <oc r="J133">
      <f>75720.64+14.4</f>
    </oc>
    <nc r="J133">
      <f>75720.64+5473.8364</f>
    </nc>
  </rcc>
  <rfmt sheetId="1" sqref="K133" start="0" length="2147483647">
    <dxf>
      <font>
        <color rgb="FFFF0000"/>
      </font>
    </dxf>
  </rfmt>
  <rfmt sheetId="1" sqref="K132" start="0" length="2147483647">
    <dxf>
      <font>
        <color rgb="FFFF0000"/>
      </font>
    </dxf>
  </rfmt>
  <rfmt sheetId="1" sqref="K131" start="0" length="2147483647">
    <dxf>
      <font>
        <color rgb="FFFF0000"/>
      </font>
    </dxf>
  </rfmt>
  <rfmt sheetId="1" sqref="K131:K133" start="0" length="2147483647">
    <dxf>
      <font>
        <color auto="1"/>
      </font>
    </dxf>
  </rfmt>
  <rcv guid="{CCF533A2-322B-40E2-88B2-065E6D1D35B4}" action="delete"/>
  <rdn rId="0" localSheetId="1" customView="1" name="Z_CCF533A2_322B_40E2_88B2_065E6D1D35B4_.wvu.PrintArea" hidden="1" oldHidden="1">
    <formula>'на 01.09.2017'!$A$1:$L$183</formula>
    <oldFormula>'на 01.09.2017'!$A$1:$L$183</oldFormula>
  </rdn>
  <rdn rId="0" localSheetId="1" customView="1" name="Z_CCF533A2_322B_40E2_88B2_065E6D1D35B4_.wvu.PrintTitles" hidden="1" oldHidden="1">
    <formula>'на 01.09.2017'!$5:$8</formula>
    <oldFormula>'на 01.09.2017'!$5:$8</oldFormula>
  </rdn>
  <rdn rId="0" localSheetId="1" customView="1" name="Z_CCF533A2_322B_40E2_88B2_065E6D1D35B4_.wvu.Cols" hidden="1" oldHidden="1">
    <formula>'на 01.09.2017'!$I:$I</formula>
    <oldFormula>'на 01.09.2017'!$I:$I</oldFormula>
  </rdn>
  <rdn rId="0" localSheetId="1" customView="1" name="Z_CCF533A2_322B_40E2_88B2_065E6D1D35B4_.wvu.FilterData" hidden="1" oldHidden="1">
    <formula>'на 01.09.2017'!$A$7:$L$386</formula>
    <oldFormula>'на 01.09.2017'!$A$7:$L$386</oldFormula>
  </rdn>
  <rcv guid="{CCF533A2-322B-40E2-88B2-065E6D1D35B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1" numFmtId="4">
    <oc r="G46">
      <f>8355.99+136.45</f>
    </oc>
    <nc r="G46">
      <v>10475.86</v>
    </nc>
  </rcc>
  <rcc rId="52" sId="1">
    <oc r="J46">
      <f>12927.61+666.45+6321.5</f>
    </oc>
    <nc r="J46">
      <f>12927.61+666.45</f>
    </nc>
  </rcc>
  <rcc rId="53"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color rgb="FFFF0000"/>
            <rFont val="Times New Roman"/>
            <family val="2"/>
            <charset val="204"/>
          </rPr>
          <t xml:space="preserve">УБУиО (ДК): </t>
        </r>
        <r>
          <rPr>
            <sz val="18"/>
            <color rgb="FFFF0000"/>
            <rFont val="Times New Roman"/>
            <family val="2"/>
            <charset val="204"/>
          </rPr>
          <t xml:space="preserve">
Приобретен спортивный инвентарь и оборудование для МАУ "Ледовый дворец"  на сумму 202,11 тыс.руб., СДЮСШОР "Ермак" на сумму 373,89 тыс. руб. МАУДО СДЮСШОР "Олимп" - проведены учебно-тренировочные мероприятия по подготовке к Первенству России по бильярдному спорту в г. Москве, по подготовке к Чемпионату России по дзюдо в  г.Кучугуры Краснодарский край и г. Приморск, Болгария, первенство по тхэквондо среди кадетов 2003-2005гг.р. в  г.Казань, г. Волжский, г. Белгород, первенство России среди юниоров 2000-2002 гг.р., г.Албена, Болгария.)
Реализация программы  осуществляется в плановом режиме.  Бюджетные ассигнования будут использованы в полном объеме до конца 2017 года.</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УБУиО (ДК): </t>
        </r>
        <r>
          <rPr>
            <sz val="18"/>
            <rFont val="Times New Roman"/>
            <family val="1"/>
            <charset val="204"/>
          </rPr>
          <t xml:space="preserve">
Приобретен спортивный инвентарь и оборудование для МАУ "Ледовый дворец"  на сумму 202,11 тыс.руб., СДЮСШОР "Ермак" на сумму 373,89 тыс. руб. МАУДО СДЮСШОР "Олимп" - проведены учебно-тренировочные мероприятия по подготовке к Первенству России по бильярдному спорту в г. Москве, по подготовке к Чемпионату России по дзюдо в  г.Кучугуры Краснодарский край и г. Приморск, Болгария, первенство по тхэквондо среди кадетов 2003-2005гг.р. в  г.Казань, г. Волжский, г. Белгород, первенство России среди юниоров 2000-2002 гг.р., г.Албена, Болгария.)
Реализация программы  осуществляется в плановом режиме.  Бюджетные ассигнования будут использованы в полном объеме до конца 2017 года.</t>
        </r>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2:J102">
    <dxf>
      <fill>
        <patternFill>
          <bgColor rgb="FFFFFF00"/>
        </patternFill>
      </fill>
    </dxf>
  </rfmt>
  <rfmt sheetId="1" sqref="A102:XFD102">
    <dxf>
      <fill>
        <patternFill patternType="none">
          <bgColor auto="1"/>
        </patternFill>
      </fill>
    </dxf>
  </rfmt>
  <rcc rId="54" sId="1" numFmtId="4">
    <oc r="D112">
      <v>9152.57</v>
    </oc>
    <nc r="D112">
      <v>8568.3799999999992</v>
    </nc>
  </rcc>
  <rcc rId="55" sId="1" numFmtId="4">
    <oc r="J112">
      <v>9152.57</v>
    </oc>
    <nc r="J112">
      <v>8568.3799999999992</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oc r="J172">
      <f>1258.23+421.02+2012.54</f>
    </oc>
    <nc r="J172">
      <f>1258.23+421.02+2012.54</f>
    </nc>
  </rcc>
  <rcc rId="57" sId="1">
    <oc r="J45">
      <f>245624.7+5894+427.5+6321.5</f>
    </oc>
    <nc r="J45">
      <f>245624.7+5894+427.5</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numFmtId="4">
    <oc r="E124">
      <v>3166.4</v>
    </oc>
    <nc r="E124">
      <v>504.24</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1">
    <oc r="J33">
      <f>16490.34+3213.23</f>
    </oc>
    <nc r="J33">
      <f>16490.34+3213.23</f>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 sId="1">
    <o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1">
    <o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numFmtId="4">
    <nc r="E138">
      <v>16.600000000000001</v>
    </nc>
  </rcc>
  <rcc rId="64" sId="1" numFmtId="4">
    <nc r="G138">
      <v>5.37</v>
    </nc>
  </rcc>
  <rcc rId="65" sId="1" numFmtId="4">
    <oc r="E139">
      <v>17012.48</v>
    </oc>
    <nc r="E139">
      <v>19517.45</v>
    </nc>
  </rcc>
  <rcc rId="66" sId="1" numFmtId="4">
    <oc r="G139">
      <v>16274.16</v>
    </oc>
    <nc r="G139">
      <v>18627.61</v>
    </nc>
  </rcc>
  <rfmt sheetId="1" sqref="D140:D141">
    <dxf>
      <fill>
        <patternFill patternType="solid">
          <bgColor rgb="FFFFFF00"/>
        </patternFill>
      </fill>
    </dxf>
  </rfmt>
  <rfmt sheetId="1" sqref="E140:E141">
    <dxf>
      <fill>
        <patternFill patternType="solid">
          <bgColor rgb="FFFFFF00"/>
        </patternFill>
      </fill>
    </dxf>
  </rfmt>
  <rfmt sheetId="1" sqref="G140:G141">
    <dxf>
      <fill>
        <patternFill>
          <bgColor rgb="FFFFFF00"/>
        </patternFill>
      </fill>
    </dxf>
  </rfmt>
  <rfmt sheetId="1" sqref="D141" start="0" length="0">
    <dxf>
      <fill>
        <patternFill patternType="none">
          <bgColor indexed="65"/>
        </patternFill>
      </fill>
    </dxf>
  </rfmt>
  <rcc rId="67" sId="1">
    <oc r="D141">
      <f>C141</f>
    </oc>
    <nc r="D141">
      <f>22715.47-D140</f>
    </nc>
  </rcc>
  <rcc rId="68" sId="1">
    <oc r="G141">
      <v>6969.23</v>
    </oc>
    <nc r="G141">
      <f>9584.98-G140</f>
    </nc>
  </rcc>
  <rcc rId="69" sId="1" numFmtId="4">
    <oc r="E140">
      <f>G140</f>
    </oc>
    <nc r="E140">
      <f>G140</f>
    </nc>
  </rcc>
  <rcc rId="70" sId="1" numFmtId="4">
    <oc r="G140">
      <f>8373.73-G141</f>
    </oc>
    <nc r="G140">
      <v>2481.65</v>
    </nc>
  </rcc>
  <rfmt sheetId="1" sqref="D140:G141">
    <dxf>
      <fill>
        <patternFill patternType="none">
          <bgColor auto="1"/>
        </patternFill>
      </fill>
    </dxf>
  </rfmt>
  <rcc rId="71" sId="1">
    <oc r="J140">
      <f>22635.47-J141</f>
    </oc>
    <nc r="J140">
      <f>22715.47-J141</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numFmtId="4">
    <oc r="E157">
      <v>108639.14</v>
    </oc>
    <nc r="E157">
      <v>119435.35</v>
    </nc>
  </rcc>
  <rcc rId="73" sId="1" numFmtId="4">
    <oc r="G157">
      <v>108639.14</v>
    </oc>
    <nc r="G157">
      <v>119435.35</v>
    </nc>
  </rcc>
  <rcc rId="74" sId="1" numFmtId="4">
    <oc r="G158">
      <v>9839.2800000000007</v>
    </oc>
    <nc r="G158">
      <v>12286.24</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43:L148" start="0" length="2147483647">
    <dxf>
      <font>
        <color auto="1"/>
      </font>
    </dxf>
  </rfmt>
  <rcc rId="10" sId="1">
    <oc r="L155" t="inlineStr">
      <is>
        <r>
          <rPr>
            <u/>
            <sz val="18"/>
            <color rgb="FFFF0000"/>
            <rFont val="Times New Roman"/>
            <family val="2"/>
            <charset val="204"/>
          </rPr>
          <t>АГ:</t>
        </r>
        <r>
          <rPr>
            <sz val="18"/>
            <color rgb="FFFF0000"/>
            <rFont val="Times New Roman"/>
            <family val="2"/>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сентябре 2017 года.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oc>
    <nc r="L155" t="inlineStr">
      <is>
        <r>
          <rPr>
            <u/>
            <sz val="18"/>
            <color rgb="FFFF0000"/>
            <rFont val="Times New Roman"/>
            <family val="2"/>
            <charset val="204"/>
          </rPr>
          <t>АГ:</t>
        </r>
        <r>
          <rPr>
            <sz val="18"/>
            <color rgb="FFFF0000"/>
            <rFont val="Times New Roman"/>
            <family val="2"/>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сентябре 2017 года.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L169" start="0" length="0">
    <dxf>
      <font>
        <sz val="18"/>
        <color rgb="FFFF0000"/>
      </font>
    </dxf>
  </rfmt>
  <rcc rId="75" sId="1">
    <o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is>
    </oc>
    <n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(62 960 руб.). 
</t>
        </r>
        <r>
          <rPr>
            <u/>
            <sz val="20"/>
            <color theme="1"/>
            <rFont val="Times New Roman"/>
            <family val="1"/>
            <charset val="204"/>
          </rPr>
          <t/>
        </r>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1" numFmtId="4">
    <oc r="E180">
      <v>18545.099999999999</v>
    </oc>
    <nc r="E180">
      <v>20166.2</v>
    </nc>
  </rcc>
  <rcc rId="77" sId="1" numFmtId="4">
    <oc r="E181">
      <v>4930</v>
    </oc>
    <nc r="E181">
      <v>5230</v>
    </nc>
  </rcc>
  <rcc rId="78" sId="1" numFmtId="4">
    <oc r="G181">
      <v>4781.16</v>
    </oc>
    <nc r="G181">
      <v>5004.49</v>
    </nc>
  </rcc>
  <rcc rId="79" sId="1" numFmtId="4">
    <oc r="G180">
      <v>15166.74</v>
    </oc>
    <nc r="G180">
      <v>16679.07</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95852A1-B0FC-4AC5-B62B-5CCBE05B0D15}" action="delete"/>
  <rdn rId="0" localSheetId="1" customView="1" name="Z_D95852A1_B0FC_4AC5_B62B_5CCBE05B0D15_.wvu.FilterData" hidden="1" oldHidden="1">
    <formula>'на 01.09.2017'!$A$7:$L$386</formula>
    <oldFormula>'на 01.09.2017'!$A$7:$L$386</oldFormula>
  </rdn>
  <rcv guid="{D95852A1-B0FC-4AC5-B62B-5CCBE05B0D15}"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36:I142">
    <dxf>
      <fill>
        <patternFill patternType="none">
          <bgColor auto="1"/>
        </patternFill>
      </fill>
    </dxf>
  </rfmt>
  <rcc rId="81" sId="1">
    <oc r="C158">
      <f>20367.32-C159</f>
    </oc>
    <nc r="C158">
      <f>20367.33-C159</f>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c r="L29" t="inlineStr">
      <is>
        <r>
          <rPr>
            <u/>
            <sz val="18"/>
            <rFont val="Times New Roman"/>
            <family val="1"/>
            <charset val="204"/>
          </rPr>
          <t>УБУиО</t>
        </r>
        <r>
          <rPr>
            <sz val="18"/>
            <rFont val="Times New Roman"/>
            <family val="1"/>
            <charset val="204"/>
          </rPr>
          <t xml:space="preserve">: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Субсидии на оплату стоимости питания детей школьного возраста в оздоровительных лагерях с дневным пребыванием детей рассчитана на 1076 человек. Денежные средства планируется освоить в 4 квартале 2017 года, договор с единственным поставщиком МОУ "Комбинат школьного питания".</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
    <dxf>
      <fill>
        <patternFill>
          <bgColor rgb="FFFFFF00"/>
        </patternFill>
      </fill>
    </dxf>
  </rfmt>
  <rfmt sheetId="1" sqref="D10">
    <dxf>
      <fill>
        <patternFill>
          <bgColor rgb="FFFFFF00"/>
        </patternFill>
      </fill>
    </dxf>
  </rfmt>
  <rfmt sheetId="1" sqref="E10">
    <dxf>
      <fill>
        <patternFill patternType="solid">
          <bgColor rgb="FFFFFF00"/>
        </patternFill>
      </fill>
    </dxf>
  </rfmt>
  <rfmt sheetId="1" sqref="G10">
    <dxf>
      <fill>
        <patternFill patternType="solid">
          <bgColor rgb="FFFFFF00"/>
        </patternFill>
      </fill>
    </dxf>
  </rfmt>
  <rfmt sheetId="1" sqref="C11">
    <dxf>
      <fill>
        <patternFill>
          <bgColor rgb="FFFFFF00"/>
        </patternFill>
      </fill>
    </dxf>
  </rfmt>
  <rfmt sheetId="1" sqref="D11">
    <dxf>
      <fill>
        <patternFill>
          <bgColor rgb="FFFFFF00"/>
        </patternFill>
      </fill>
    </dxf>
  </rfmt>
  <rfmt sheetId="1" sqref="E11">
    <dxf>
      <fill>
        <patternFill patternType="solid">
          <bgColor rgb="FFFFFF00"/>
        </patternFill>
      </fill>
    </dxf>
  </rfmt>
  <rfmt sheetId="1" sqref="G11">
    <dxf>
      <fill>
        <patternFill patternType="solid">
          <bgColor rgb="FFFFFF00"/>
        </patternFill>
      </fill>
    </dxf>
  </rfmt>
  <rfmt sheetId="1" sqref="C12:C13">
    <dxf>
      <fill>
        <patternFill>
          <bgColor rgb="FFFFFF00"/>
        </patternFill>
      </fill>
    </dxf>
  </rfmt>
  <rfmt sheetId="1" sqref="D12:D13">
    <dxf>
      <fill>
        <patternFill>
          <bgColor rgb="FFFFFF00"/>
        </patternFill>
      </fill>
    </dxf>
  </rfmt>
  <rfmt sheetId="1" sqref="G12:G13">
    <dxf>
      <fill>
        <patternFill>
          <bgColor rgb="FFFFFF00"/>
        </patternFill>
      </fill>
    </dxf>
  </rfmt>
  <rfmt sheetId="1" sqref="E12:E13">
    <dxf>
      <fill>
        <patternFill>
          <bgColor rgb="FFFFFF00"/>
        </patternFill>
      </fill>
    </dxf>
  </rfmt>
  <rfmt sheetId="1" sqref="B9:H15">
    <dxf>
      <fill>
        <patternFill patternType="none">
          <bgColor auto="1"/>
        </patternFill>
      </fill>
    </dxf>
  </rfmt>
  <rcv guid="{A0A3CD9B-2436-40D7-91DB-589A95FBBF00}" action="delete"/>
  <rdn rId="0" localSheetId="1" customView="1" name="Z_A0A3CD9B_2436_40D7_91DB_589A95FBBF00_.wvu.PrintArea" hidden="1" oldHidden="1">
    <formula>'на 01.09.2017'!$A$1:$L$188</formula>
    <oldFormula>'на 01.09.2017'!$A$1:$L$188</oldFormula>
  </rdn>
  <rdn rId="0" localSheetId="1" customView="1" name="Z_A0A3CD9B_2436_40D7_91DB_589A95FBBF00_.wvu.PrintTitles" hidden="1" oldHidden="1">
    <formula>'на 01.09.2017'!$5:$8</formula>
    <oldFormula>'на 01.09.2017'!$5:$8</oldFormula>
  </rdn>
  <rdn rId="0" localSheetId="1" customView="1" name="Z_A0A3CD9B_2436_40D7_91DB_589A95FBBF00_.wvu.Cols" hidden="1" oldHidden="1">
    <formula>'на 01.09.2017'!$I:$I</formula>
    <oldFormula>'на 01.09.2017'!$I:$I</oldFormula>
  </rdn>
  <rdn rId="0" localSheetId="1" customView="1" name="Z_A0A3CD9B_2436_40D7_91DB_589A95FBBF00_.wvu.FilterData" hidden="1" oldHidden="1">
    <formula>'на 01.09.2017'!$A$7:$L$386</formula>
    <oldFormula>'на 01.09.2017'!$A$7:$L$386</oldFormula>
  </rdn>
  <rcv guid="{A0A3CD9B-2436-40D7-91DB-589A95FBBF00}"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snm rId="91" sheetId="1" oldName="[отчет по госпрограммам на 01.10.2017.xlsx]на 01.09.2017" newName="[отчет по госпрограммам на 01.10.2017.xlsx]на 01.10.2017"/>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01.10.2017'!$A$1:$L$185</formula>
    <oldFormula>'на 01.10.2017'!$A$1:$L$185</oldFormula>
  </rdn>
  <rdn rId="0" localSheetId="1" customView="1" name="Z_13BE7114_35DF_4699_8779_61985C68F6C3_.wvu.PrintTitles" hidden="1" oldHidden="1">
    <formula>'на 01.10.2017'!$5:$8</formula>
    <oldFormula>'на 01.10.2017'!$5:$8</oldFormula>
  </rdn>
  <rdn rId="0" localSheetId="1" customView="1" name="Z_13BE7114_35DF_4699_8779_61985C68F6C3_.wvu.FilterData" hidden="1" oldHidden="1">
    <formula>'на 01.10.2017'!$A$7:$L$386</formula>
    <oldFormula>'на 01.10.2017'!$A$7:$L$386</oldFormula>
  </rdn>
  <rcv guid="{13BE7114-35DF-4699-8779-61985C68F6C3}"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1">
    <o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(62 960 руб.). 
</t>
        </r>
        <r>
          <rPr>
            <u/>
            <sz val="20"/>
            <color theme="1"/>
            <rFont val="Times New Roman"/>
            <family val="1"/>
            <charset val="204"/>
          </rPr>
          <t/>
        </r>
      </is>
    </oc>
    <n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(60 551,2 руб.). 
</t>
        </r>
        <r>
          <rPr>
            <u/>
            <sz val="20"/>
            <color theme="1"/>
            <rFont val="Times New Roman"/>
            <family val="1"/>
            <charset val="204"/>
          </rPr>
          <t/>
        </r>
      </is>
    </nc>
  </rcc>
  <rcv guid="{3EEA7E1A-5F2B-4408-A34C-1F0223B5B245}" action="delete"/>
  <rdn rId="0" localSheetId="1" customView="1" name="Z_3EEA7E1A_5F2B_4408_A34C_1F0223B5B245_.wvu.PrintArea" hidden="1" oldHidden="1">
    <formula>'на 01.10.2017'!$A$1:$L$185</formula>
    <oldFormula>'на 01.10.2017'!$A$1:$L$185</oldFormula>
  </rdn>
  <rdn rId="0" localSheetId="1" customView="1" name="Z_3EEA7E1A_5F2B_4408_A34C_1F0223B5B245_.wvu.PrintTitles" hidden="1" oldHidden="1">
    <formula>'на 01.10.2017'!$5:$8</formula>
    <oldFormula>'на 01.10.2017'!$5:$8</oldFormula>
  </rdn>
  <rdn rId="0" localSheetId="1" customView="1" name="Z_3EEA7E1A_5F2B_4408_A34C_1F0223B5B245_.wvu.FilterData" hidden="1" oldHidden="1">
    <formula>'на 01.10.2017'!$A$7:$L$386</formula>
    <oldFormula>'на 01.10.2017'!$A$7:$L$386</oldFormula>
  </rdn>
  <rcv guid="{3EEA7E1A-5F2B-4408-A34C-1F0223B5B24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oc r="L155" t="inlineStr">
      <is>
        <r>
          <rPr>
            <u/>
            <sz val="18"/>
            <color rgb="FFFF0000"/>
            <rFont val="Times New Roman"/>
            <family val="2"/>
            <charset val="204"/>
          </rPr>
          <t>АГ:</t>
        </r>
        <r>
          <rPr>
            <sz val="18"/>
            <color rgb="FFFF0000"/>
            <rFont val="Times New Roman"/>
            <family val="2"/>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сентябре 2017 года.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oc>
    <nc r="L155" t="inlineStr">
      <is>
        <r>
          <rPr>
            <u/>
            <sz val="18"/>
            <color rgb="FFFF0000"/>
            <rFont val="Times New Roman"/>
            <family val="2"/>
            <charset val="204"/>
          </rPr>
          <t>АГ:</t>
        </r>
        <r>
          <rPr>
            <sz val="18"/>
            <color rgb="FFFF0000"/>
            <rFont val="Times New Roman"/>
            <family val="2"/>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сентябре 2017 года. 
       </t>
        </r>
        <r>
          <rPr>
            <sz val="18"/>
            <rFont val="Times New Roman"/>
            <family val="1"/>
            <charset val="204"/>
          </rPr>
          <t xml:space="preserve">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Еженедельно ведется работа по информированию субъектов малого и среднего предпринимательства о формах поддержки (консультации). </t>
        </r>
        <r>
          <rPr>
            <sz val="18"/>
            <color rgb="FFFF0000"/>
            <rFont val="Times New Roman"/>
            <family val="2"/>
            <charset val="204"/>
          </rPr>
          <t xml:space="preserve">
  </t>
        </r>
        <r>
          <rPr>
            <sz val="18"/>
            <rFont val="Times New Roman"/>
            <family val="1"/>
            <charset val="204"/>
          </rPr>
          <t xml:space="preserve"> </t>
        </r>
        <r>
          <rPr>
            <u/>
            <sz val="18"/>
            <rFont val="Times New Roman"/>
            <family val="1"/>
            <charset val="204"/>
          </rPr>
          <t>ДГХ:</t>
        </r>
        <r>
          <rPr>
            <sz val="18"/>
            <rFont val="Times New Roman"/>
            <family val="1"/>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Конкурс на выполнение работ состоялся, ведется процедура заключения муниципального контракта.Заключен договор от 06.06.2017 № 46 с ООО "Глобус" на визуальное обследование и обмерные работы конструктивных элементов помещений МКУ "МФЦ г. Сургута",  на сумму 24,33 тыс.руб.
В соответствии с договором работы выполнены и оплачены. </t>
        </r>
        <r>
          <rPr>
            <sz val="18"/>
            <color rgb="FFFF0000"/>
            <rFont val="Times New Roman"/>
            <family val="2"/>
            <charset val="204"/>
          </rPr>
          <t xml:space="preserve">
</t>
        </r>
        <r>
          <rPr>
            <u/>
            <sz val="18"/>
            <rFont val="Times New Roman"/>
            <family val="1"/>
            <charset val="204"/>
          </rPr>
          <t/>
        </r>
      </is>
    </nc>
  </rcc>
  <rcc rId="12" sId="1">
    <oc r="L136" t="inlineStr">
      <is>
        <r>
          <rPr>
            <u/>
            <sz val="18"/>
            <rFont val="Times New Roman"/>
            <family val="1"/>
            <charset val="204"/>
          </rPr>
          <t>АГ:</t>
        </r>
        <r>
          <rPr>
            <sz val="18"/>
            <rFont val="Times New Roman"/>
            <family val="1"/>
            <charset val="204"/>
          </rPr>
          <t xml:space="preserve">  1.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для осуществления данного полномочия планируется провести в соответствии с план-графиком.
 </t>
        </r>
        <r>
          <rPr>
            <sz val="18"/>
            <color rgb="FFFF0000"/>
            <rFont val="Times New Roman"/>
            <family val="1"/>
            <charset val="204"/>
          </rPr>
          <t xml:space="preserve">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
</t>
        </r>
        <r>
          <rPr>
            <u/>
            <sz val="18"/>
            <color theme="1"/>
            <rFont val="Times New Roman"/>
            <family val="2"/>
            <charset val="204"/>
          </rPr>
          <t/>
        </r>
      </is>
    </oc>
    <nc r="L136" t="inlineStr">
      <is>
        <r>
          <rPr>
            <u/>
            <sz val="18"/>
            <rFont val="Times New Roman"/>
            <family val="1"/>
            <charset val="204"/>
          </rPr>
          <t>АГ:</t>
        </r>
        <r>
          <rPr>
            <sz val="18"/>
            <rFont val="Times New Roman"/>
            <family val="1"/>
            <charset val="204"/>
          </rPr>
          <t xml:space="preserve">  1.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для осуществления данного полномочия планируется провести в соответствии с план-графиком.
 </t>
        </r>
        <r>
          <rPr>
            <sz val="18"/>
            <color rgb="FFFF0000"/>
            <rFont val="Times New Roman"/>
            <family val="1"/>
            <charset val="204"/>
          </rPr>
          <t xml:space="preserve">     </t>
        </r>
        <r>
          <rPr>
            <sz val="18"/>
            <rFont val="Times New Roman"/>
            <family val="1"/>
            <charset val="204"/>
          </rPr>
          <t xml:space="preserve">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t>
        </r>
        <r>
          <rPr>
            <sz val="18"/>
            <color rgb="FFFF0000"/>
            <rFont val="Times New Roman"/>
            <family val="2"/>
            <charset val="204"/>
          </rPr>
          <t xml:space="preserve">
</t>
        </r>
        <r>
          <rPr>
            <u/>
            <sz val="18"/>
            <color rgb="FFFF0000"/>
            <rFont val="Times New Roman"/>
            <family val="2"/>
            <charset val="204"/>
          </rPr>
          <t>ДО:</t>
        </r>
        <r>
          <rPr>
            <sz val="18"/>
            <color rgb="FFFF0000"/>
            <rFont val="Times New Roman"/>
            <family val="2"/>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
</t>
        </r>
        <r>
          <rPr>
            <u/>
            <sz val="18"/>
            <color theme="1"/>
            <rFont val="Times New Roman"/>
            <family val="2"/>
            <charset val="204"/>
          </rPr>
          <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L29" t="inlineStr">
      <is>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Субсидии на оплату стоимости питания детей школьного возраста в оздоровительных лагерях с дневным пребыванием детей рассчитана на 1076 человек. Денежные средства планируется освоить в 4 квартале 2017 года, договор с единственным поставщиком МОУ "Комбинат школьного питания".</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Реализация программы осуществляется в плановом режиме, освоение средств планируется до конца 2017 года:
Численность детей по подпрограмме «Организация отдыха детей в каникулярное время» в оздоровительных лагерях с дневным пребыванием детей - 1076 чел.</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cv guid="{13BE7114-35DF-4699-8779-61985C68F6C3}" action="delete"/>
  <rdn rId="0" localSheetId="1" customView="1" name="Z_13BE7114_35DF_4699_8779_61985C68F6C3_.wvu.PrintArea" hidden="1" oldHidden="1">
    <formula>'на 01.10.2017'!$A$1:$L$185</formula>
    <oldFormula>'на 01.10.2017'!$A$1:$L$185</oldFormula>
  </rdn>
  <rdn rId="0" localSheetId="1" customView="1" name="Z_13BE7114_35DF_4699_8779_61985C68F6C3_.wvu.PrintTitles" hidden="1" oldHidden="1">
    <formula>'на 01.10.2017'!$5:$8</formula>
    <oldFormula>'на 01.10.2017'!$5:$8</oldFormula>
  </rdn>
  <rdn rId="0" localSheetId="1" customView="1" name="Z_13BE7114_35DF_4699_8779_61985C68F6C3_.wvu.FilterData" hidden="1" oldHidden="1">
    <formula>'на 01.10.2017'!$A$7:$L$386</formula>
    <oldFormula>'на 01.10.2017'!$A$7:$L$386</oldFormula>
  </rdn>
  <rcv guid="{13BE7114-35DF-4699-8779-61985C68F6C3}"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УБУиО (ДК): </t>
        </r>
        <r>
          <rPr>
            <sz val="18"/>
            <rFont val="Times New Roman"/>
            <family val="1"/>
            <charset val="204"/>
          </rPr>
          <t xml:space="preserve">
Приобретен спортивный инвентарь и оборудование для МАУ "Ледовый дворец"  на сумму 202,11 тыс.руб., СДЮСШОР "Ермак" на сумму 373,89 тыс. руб. МАУДО СДЮСШОР "Олимп" - проведены учебно-тренировочные мероприятия по подготовке к Первенству России по бильярдному спорту в г. Москве, по подготовке к Чемпионату России по дзюдо в  г.Кучугуры Краснодарский край и г. Приморск, Болгария, первенство по тхэквондо среди кадетов 2003-2005гг.р. в  г.Казань, г. Волжский, г. Белгород, первенство России среди юниоров 2000-2002 гг.р., г.Албена, Болгария.)
Реализация программы  осуществляется в плановом режиме.  Бюджетные ассигнования будут использованы в полном объеме до конца 2017 года.</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УБУиО (ДК):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Неисполенние связано в связи с уточнением календарного плана на проведений мероприятий или отменой тренировочных сборов (данные средства пойдут на приобретение спортивного инвентаря в 4 квартале). А так же в связи с несостоявшимся аукционом от 04.09.2017 по решению Заказчика, слудующий аукцион пройдет в 4 квартале.                                                                                                                                                                                                                                                                                                                                                                                                                                                                                                                                            </t>
        </r>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УБУиО (ДК):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Неисполенние связано в связи с уточнением календарного плана на проведений мероприятий или отменой тренировочных сборов (данные средства пойдут на приобретение спортивного инвентаря в 4 квартале). А так же в связи с несостоявшимся аукционом от 04.09.2017 по решению Заказчика, слудующий аукцион пройдет в 4 квартале.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АГ</t>
        </r>
        <r>
          <rPr>
            <u/>
            <sz val="18"/>
            <rFont val="Times New Roman"/>
            <family val="1"/>
            <charset val="204"/>
          </rPr>
          <t xml:space="preserve">(ДК):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Неисполенние связано в связи с уточнением календарного плана на проведений мероприятий или отменой тренировочных сборов (данные средства пойдут на приобретение спортивного инвентаря в 4 квартале). А так же в связи с несостоявшимся аукционом от 04.09.2017 по решению Заказчика, слудующий аукцион пройдет в 4 квартале.                                                                                                                                                                                                                                                                                                                                                                                                                                                                                                                                            </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УБУиО (ДК):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будет проведен с 29.09. по 21.10.2017. </t>
        </r>
        <r>
          <rPr>
            <sz val="18"/>
            <color rgb="FFFF0000"/>
            <rFont val="Times New Roman"/>
            <family val="2"/>
            <charset val="204"/>
          </rPr>
          <t xml:space="preserve">
</t>
        </r>
        <r>
          <rPr>
            <u/>
            <sz val="20"/>
            <rFont val="Times New Roman"/>
            <family val="1"/>
            <charset val="204"/>
          </rPr>
          <t/>
        </r>
      </is>
    </oc>
    <n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УБУиО (ДК):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u/>
            <sz val="20"/>
            <rFont val="Times New Roman"/>
            <family val="1"/>
            <charset val="204"/>
          </rPr>
          <t/>
        </r>
      </is>
    </nc>
  </rcc>
  <rcc rId="110" sId="1">
    <oc r="L29" t="inlineStr">
      <is>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Реализация программы осуществляется в плановом режиме, освоение средств планируется до конца 2017 года:
Численность детей по подпрограмме «Организация отдыха детей в каникулярное время» в оздоровительных лагерях с дневным пребыванием детей - 1076 чел.</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oc>
    <nc r="L29" t="inlineStr">
      <is>
        <r>
          <rPr>
            <u/>
            <sz val="18"/>
            <rFont val="Times New Roman"/>
            <family val="1"/>
            <charset val="204"/>
          </rPr>
          <t>УБУиО</t>
        </r>
        <r>
          <rPr>
            <sz val="18"/>
            <rFont val="Times New Roman"/>
            <family val="1"/>
            <charset val="204"/>
          </rPr>
          <t>: по состоянию на 01.10.2017 произведена выплата заработной платы за январь - август и первую половину сентября месяца 2017 года, оплата услуг по содержанию имущества, поставке основных средств и материальных запасов производится по факту оказания услуг, поставке товара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всего финансового года.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АГ (ДК): Реализация программы осуществляется в плановом режиме, освоение средств планируется до конца 2017 года:                                                                                                                                                              Численность детей по подпрограмме «Организация отдыха детей в каникулярное время» в оздоровительных лагерях с дневным пребыванием детей - 1076 чел.</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(стоимость работ согласно локально-сметному расчету - 334,68104 тыс.руб.); на ремонт жилого помещения, расположенного по адресу пр.Пролетарский, дом26, кв.4 (стоимость работ согласно локально-сметному расчету - 348,16962 тыс.руб). </t>
        </r>
        <r>
          <rPr>
            <sz val="18"/>
            <color rgb="FFFF0000"/>
            <rFont val="Times New Roman"/>
            <family val="2"/>
            <charset val="204"/>
          </rPr>
          <t xml:space="preserve">
</t>
        </r>
        <r>
          <rPr>
            <sz val="18"/>
            <rFont val="Times New Roman"/>
            <family val="1"/>
            <charset val="204"/>
          </rPr>
          <t>По итогам аукциона, который прошел 07.08.2017, победителем признан ООО "Компания Северный Медведь", планируется заключить контракт на сумму 532 458,25 рублей. Расходы на проверку смет запланированы на 3 квартал 2017г. Срок исполнения контракта - ноябрь 2017г. Оплата за выполненные работы 4 квартал 2017г.</t>
        </r>
        <r>
          <rPr>
            <sz val="18"/>
            <color rgb="FFFF0000"/>
            <rFont val="Times New Roman"/>
            <family val="2"/>
            <charset val="204"/>
          </rPr>
          <t xml:space="preserve">
</t>
        </r>
        <r>
          <rPr>
            <u/>
            <sz val="18"/>
            <rFont val="Times New Roman"/>
            <family val="1"/>
            <charset val="204"/>
          </rPr>
          <t xml:space="preserve">ДАиГ:  </t>
        </r>
        <r>
          <rPr>
            <sz val="18"/>
            <rFont val="Times New Roman"/>
            <family val="1"/>
            <charset val="204"/>
          </rPr>
          <t>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t>
        </r>
        <r>
          <rPr>
            <sz val="18"/>
            <color rgb="FFFF0000"/>
            <rFont val="Times New Roman"/>
            <family val="2"/>
            <charset val="204"/>
          </rPr>
          <t xml:space="preserve">
</t>
        </r>
        <r>
          <rPr>
            <sz val="18"/>
            <rFont val="Times New Roman"/>
            <family val="1"/>
            <charset val="204"/>
          </rPr>
          <t xml:space="preserve">В связи с отсутствием заявок, аукционы по приобретению 8 квартир (33 кв.м. - 15630,81 тыс.руб.) за счет дополнительно выделенных средств субвенции и средств местного бюджета, выделенных на заседании ДГ в июне 2017 года в размере 4 926,07 тыс.руб., признаны несостоявшимися. Заключен контракт на приобретение 1 квартиры (43,2 кв.м) стоимостью 2 273,57 тыс.руб.  </t>
        </r>
        <r>
          <rPr>
            <sz val="18"/>
            <color rgb="FFFF0000"/>
            <rFont val="Times New Roman"/>
            <family val="2"/>
            <charset val="204"/>
          </rPr>
          <t xml:space="preserve">
</t>
        </r>
        <r>
          <rPr>
            <sz val="18"/>
            <rFont val="Times New Roman"/>
            <family val="1"/>
            <charset val="204"/>
          </rPr>
          <t xml:space="preserve">Очередное размещение закупок на приобретение 8 квартир состоялось 28.09.2017 года. </t>
        </r>
        <r>
          <rPr>
            <sz val="18"/>
            <color rgb="FFFF0000"/>
            <rFont val="Times New Roman"/>
            <family val="2"/>
            <charset val="204"/>
          </rPr>
          <t xml:space="preserve">
</t>
        </r>
        <r>
          <rPr>
            <sz val="18"/>
            <rFont val="Times New Roman"/>
            <family val="1"/>
            <charset val="204"/>
          </rPr>
          <t>31.08.2017 дополнительно выделены средства субвенции из бюджета автономного округа в сумме 21 994,72тыс. руб. По решению Думы города, заседание которой состоялось в сентябре 2017 годы доведены дополнительные средства местного бюджета 6815,4 тыс.руб. как доля софинансирования к средствам окружного бюджета. Размещение заявки на проведение аукционов по приобретению жилых помещений на дополнительно выделенные средства - октябрь 2017 года.</t>
        </r>
        <r>
          <rPr>
            <sz val="18"/>
            <color rgb="FFFF0000"/>
            <rFont val="Times New Roman"/>
            <family val="2"/>
            <charset val="204"/>
          </rPr>
          <t xml:space="preserve">
</t>
        </r>
        <r>
          <rPr>
            <u/>
            <sz val="18"/>
            <rFont val="Times New Roman"/>
            <family val="1"/>
            <charset val="204"/>
          </rPr>
          <t>ДО:</t>
        </r>
        <r>
          <rPr>
            <sz val="18"/>
            <rFont val="Times New Roman"/>
            <family val="1"/>
            <charset val="204"/>
          </rPr>
          <t>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- 442 чел.
Количество приобретенных для детей в возрасте от 6 до 17 лет путёвок в организации, обеспечивающие отдых и оздоровление детей - 2 518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01.10.2017'!$A$1:$L$183</formula>
    <oldFormula>'на 01.10.2017'!$A$1:$L$183</oldFormula>
  </rdn>
  <rdn rId="0" localSheetId="1" customView="1" name="Z_67ADFAE6_A9AF_44D7_8539_93CD0F6B7849_.wvu.PrintTitles" hidden="1" oldHidden="1">
    <formula>'на 01.10.2017'!$5:$8</formula>
    <oldFormula>'на 01.10.2017'!$5:$8</oldFormula>
  </rdn>
  <rdn rId="0" localSheetId="1" customView="1" name="Z_67ADFAE6_A9AF_44D7_8539_93CD0F6B7849_.wvu.Cols" hidden="1" oldHidden="1">
    <formula>'на 01.10.2017'!$I:$I</formula>
    <oldFormula>'на 01.10.2017'!$I:$I</oldFormula>
  </rdn>
  <rdn rId="0" localSheetId="1" customView="1" name="Z_67ADFAE6_A9AF_44D7_8539_93CD0F6B7849_.wvu.FilterData" hidden="1" oldHidden="1">
    <formula>'на 01.10.2017'!$A$7:$L$386</formula>
    <oldFormula>'на 01.10.2017'!$A$7:$L$386</oldFormula>
  </rdn>
  <rcv guid="{67ADFAE6-A9AF-44D7-8539-93CD0F6B7849}"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oc r="L169" t="inlineStr">
      <is>
        <r>
          <rPr>
            <u/>
            <sz val="18"/>
            <rFont val="Times New Roman"/>
            <family val="1"/>
            <charset val="204"/>
          </rPr>
          <t>ДО, УБУиО(ДК):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(60 551,2 руб.). 
</t>
        </r>
        <r>
          <rPr>
            <u/>
            <sz val="20"/>
            <color theme="1"/>
            <rFont val="Times New Roman"/>
            <family val="1"/>
            <charset val="204"/>
          </rPr>
          <t/>
        </r>
      </is>
    </oc>
    <nc r="L169" t="inlineStr">
      <is>
        <r>
          <rPr>
            <u/>
            <sz val="18"/>
            <rFont val="Times New Roman"/>
            <family val="1"/>
            <charset val="204"/>
          </rPr>
          <t>ДО, АГ(ДК):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(60 551,2 руб.). 
</t>
        </r>
        <r>
          <rPr>
            <u/>
            <sz val="20"/>
            <color theme="1"/>
            <rFont val="Times New Roman"/>
            <family val="1"/>
            <charset val="204"/>
          </rPr>
          <t/>
        </r>
      </is>
    </nc>
  </rcc>
  <rcc rId="116" sId="1">
    <o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УБУиО (ДК):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u/>
            <sz val="20"/>
            <rFont val="Times New Roman"/>
            <family val="1"/>
            <charset val="204"/>
          </rPr>
          <t/>
        </r>
      </is>
    </oc>
    <n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АГ(ДК):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u/>
            <sz val="20"/>
            <rFont val="Times New Roman"/>
            <family val="1"/>
            <charset val="204"/>
          </rPr>
          <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 sId="1">
    <oc r="L162" t="inlineStr">
      <is>
        <r>
          <rPr>
            <u/>
            <sz val="18"/>
            <rFont val="Times New Roman"/>
            <family val="1"/>
            <charset val="204"/>
          </rPr>
          <t>ДГХ</t>
        </r>
        <r>
          <rPr>
            <sz val="18"/>
            <rFont val="Times New Roman"/>
            <family val="1"/>
            <charset val="204"/>
          </rPr>
          <t xml:space="preserve">: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Планируется выполнить ремонт дорог общей площадью 175,58 тыс.кв.м. (доп.согл. №2 от 29.08.2017). Оплачены расходы в сумме 274 482 тыс.руб.
 Заключены договоры на сумму 461 658,69 тыс.рублей. Работы выполняются в соотвествии с графиком производства работ. </t>
        </r>
      </is>
    </oc>
    <nc r="L162" t="inlineStr">
      <is>
        <r>
          <rPr>
            <u/>
            <sz val="18"/>
            <rFont val="Times New Roman"/>
            <family val="1"/>
            <charset val="204"/>
          </rPr>
          <t>ДГХ</t>
        </r>
        <r>
          <rPr>
            <sz val="18"/>
            <rFont val="Times New Roman"/>
            <family val="1"/>
            <charset val="204"/>
          </rPr>
          <t xml:space="preserve">: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Заключены договоры на сумму 461 658,69 тыс.рублей. Планируется выполнить ремонт дорог общей площадью 175,58 тыс.кв.м. (доп.согл. №2 от 29.08.2017). Оплачены расходы в сумме 274 482 тыс.руб.
 Работы выполняются в соответствии с графиком производства работ. </t>
        </r>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АГ</t>
        </r>
        <r>
          <rPr>
            <u/>
            <sz val="18"/>
            <rFont val="Times New Roman"/>
            <family val="1"/>
            <charset val="204"/>
          </rPr>
          <t xml:space="preserve">(ДК):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Неисполенние связано в связи с уточнением календарного плана на проведений мероприятий или отменой тренировочных сборов (данные средства пойдут на приобретение спортивного инвентаря в 4 квартале). А так же в связи с несостоявшимся аукционом от 04.09.2017 по решению Заказчика, слудующий аукцион пройдет в 4 квартале.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спортивного инвентаря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А так же в связи с несостоявшимся аукционом от 04.09.2017 по решению Заказчика, слудующий аукцион пройдет в 4 квартале.                                                                                                                                                                                                                                                                                                                                                                                                                                                                                                                                            </t>
        </r>
      </is>
    </nc>
  </rc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спортивного инвентаря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А так же в связи с несостоявшимся аукционом от 04.09.2017 по решению Заказчика, слудующий аукцион пройдет в 4 квартале.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спортивного инвентаря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Кроме того, в связи с несостоявшимся аукционом от 04.09.2017 </t>
        </r>
        <r>
          <rPr>
            <sz val="18"/>
            <color rgb="FFFF0000"/>
            <rFont val="Times New Roman"/>
            <family val="1"/>
            <charset val="204"/>
          </rPr>
          <t>по прибретению,,,,,,,,</t>
        </r>
        <r>
          <rPr>
            <sz val="18"/>
            <rFont val="Times New Roman"/>
            <family val="1"/>
            <charset val="204"/>
          </rPr>
          <t xml:space="preserve">по решению Заказчика, слудующий аукцион пройдет в 4 квартале.                                                                                                                                                                                                                                                                                                                                                                                                                                                                                                                                            </t>
        </r>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oc r="L169" t="inlineStr">
      <is>
        <r>
          <rPr>
            <u/>
            <sz val="18"/>
            <rFont val="Times New Roman"/>
            <family val="1"/>
            <charset val="204"/>
          </rPr>
          <t>ДО, АГ(ДК):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(60 551,2 руб.). 
</t>
        </r>
        <r>
          <rPr>
            <u/>
            <sz val="20"/>
            <color theme="1"/>
            <rFont val="Times New Roman"/>
            <family val="1"/>
            <charset val="204"/>
          </rPr>
          <t/>
        </r>
      </is>
    </oc>
    <nc r="L169" t="inlineStr">
      <is>
        <r>
          <rPr>
            <u/>
            <sz val="18"/>
            <rFont val="Times New Roman"/>
            <family val="1"/>
            <charset val="204"/>
          </rPr>
          <t>ДО, АГ(ДК):</t>
        </r>
        <r>
          <rPr>
            <sz val="18"/>
            <rFont val="Times New Roman"/>
            <family val="1"/>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планируется не ниже уровня, достигнутого в 2016 году (60 551,2 руб.). 
</t>
        </r>
        <r>
          <rPr>
            <u/>
            <sz val="20"/>
            <color theme="1"/>
            <rFont val="Times New Roman"/>
            <family val="1"/>
            <charset val="204"/>
          </rPr>
          <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PrintArea" hidden="1" oldHidden="1">
    <formula>'на 01.09.2017'!$A$1:$L$185</formula>
    <oldFormula>'на 01.09.2017'!$A$1:$L$185</oldFormula>
  </rdn>
  <rdn rId="0" localSheetId="1" customView="1" name="Z_3EEA7E1A_5F2B_4408_A34C_1F0223B5B245_.wvu.PrintTitles" hidden="1" oldHidden="1">
    <formula>'на 01.09.2017'!$5:$8</formula>
    <oldFormula>'на 01.09.2017'!$5:$8</oldFormula>
  </rdn>
  <rdn rId="0" localSheetId="1" customView="1" name="Z_3EEA7E1A_5F2B_4408_A34C_1F0223B5B245_.wvu.FilterData" hidden="1" oldHidden="1">
    <formula>'на 01.09.2017'!$A$7:$L$386</formula>
    <oldFormula>'на 01.09.2017'!$A$7:$L$386</oldFormula>
  </rdn>
  <rcv guid="{3EEA7E1A-5F2B-4408-A34C-1F0223B5B245}"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0">
    <dxf>
      <fill>
        <patternFill patternType="solid">
          <bgColor rgb="FFFFFF00"/>
        </patternFill>
      </fill>
    </dxf>
  </rfmt>
  <rfmt sheetId="1" sqref="D10">
    <dxf>
      <fill>
        <patternFill>
          <bgColor theme="0"/>
        </patternFill>
      </fill>
    </dxf>
  </rfmt>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01.10.2017'!$A$1:$L$183</formula>
    <oldFormula>'на 01.10.2017'!$A$1:$L$183</oldFormula>
  </rdn>
  <rdn rId="0" localSheetId="1" customView="1" name="Z_67ADFAE6_A9AF_44D7_8539_93CD0F6B7849_.wvu.PrintTitles" hidden="1" oldHidden="1">
    <formula>'на 01.10.2017'!$5:$8</formula>
    <oldFormula>'на 01.10.2017'!$5:$8</oldFormula>
  </rdn>
  <rdn rId="0" localSheetId="1" customView="1" name="Z_67ADFAE6_A9AF_44D7_8539_93CD0F6B7849_.wvu.Cols" hidden="1" oldHidden="1">
    <formula>'на 01.10.2017'!$I:$I</formula>
    <oldFormula>'на 01.10.2017'!$I:$I</oldFormula>
  </rdn>
  <rdn rId="0" localSheetId="1" customView="1" name="Z_67ADFAE6_A9AF_44D7_8539_93CD0F6B7849_.wvu.FilterData" hidden="1" oldHidden="1">
    <formula>'на 01.10.2017'!$A$7:$L$386</formula>
    <oldFormula>'на 01.10.2017'!$A$7:$L$386</oldFormula>
  </rdn>
  <rcv guid="{67ADFAE6-A9AF-44D7-8539-93CD0F6B7849}"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01.10.2017'!$A$1:$L$185</formula>
    <oldFormula>'на 01.10.2017'!$A$1:$L$185</oldFormula>
  </rdn>
  <rdn rId="0" localSheetId="1" customView="1" name="Z_13BE7114_35DF_4699_8779_61985C68F6C3_.wvu.PrintTitles" hidden="1" oldHidden="1">
    <formula>'на 01.10.2017'!$5:$8</formula>
    <oldFormula>'на 01.10.2017'!$5:$8</oldFormula>
  </rdn>
  <rdn rId="0" localSheetId="1" customView="1" name="Z_13BE7114_35DF_4699_8779_61985C68F6C3_.wvu.FilterData" hidden="1" oldHidden="1">
    <formula>'на 01.10.2017'!$A$7:$L$386</formula>
    <oldFormula>'на 01.10.2017'!$A$7:$L$386</oldFormula>
  </rdn>
  <rcv guid="{13BE7114-35DF-4699-8779-61985C68F6C3}"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 sId="1">
    <oc r="D9">
      <f>SUM(D10:D14)</f>
    </oc>
    <nc r="D9">
      <f>SUM(D10:D14)</f>
    </nc>
  </rcc>
  <rcc rId="141"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спортивного инвентаря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Кроме того, в связи с несостоявшимся аукционом от 04.09.2017 </t>
        </r>
        <r>
          <rPr>
            <sz val="18"/>
            <color rgb="FFFF0000"/>
            <rFont val="Times New Roman"/>
            <family val="1"/>
            <charset val="204"/>
          </rPr>
          <t>по прибретению,,,,,,,,</t>
        </r>
        <r>
          <rPr>
            <sz val="18"/>
            <rFont val="Times New Roman"/>
            <family val="1"/>
            <charset val="204"/>
          </rPr>
          <t xml:space="preserve">по решению Заказчика, слудующий аукцион пройдет в 4 квартале.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Кроме того, в связи с несостоявшимся аукционом от 04.09.2017 по решению Заказчика </t>
        </r>
        <r>
          <rPr>
            <sz val="18"/>
            <color rgb="FFFF0000"/>
            <rFont val="Times New Roman"/>
            <family val="1"/>
            <charset val="204"/>
          </rPr>
          <t xml:space="preserve">на приобретение спортивного оборудования, </t>
        </r>
        <r>
          <rPr>
            <sz val="18"/>
            <rFont val="Times New Roman"/>
            <family val="1"/>
            <charset val="204"/>
          </rPr>
          <t xml:space="preserve"> слудующий аукцион пройдет 16.10.2017 года.                                                                                                                                                                                                                                                                                                                                                                                                                                                                                                                                            </t>
        </r>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t>
        </r>
        <r>
          <rPr>
            <sz val="18"/>
            <color rgb="FFFF0000"/>
            <rFont val="Times New Roman"/>
            <family val="1"/>
            <charset val="204"/>
          </rPr>
          <t>(конкурсная док, либо когда конкурс состоится???)</t>
        </r>
        <r>
          <rPr>
            <sz val="18"/>
            <rFont val="Times New Roman"/>
            <family val="1"/>
            <charset val="204"/>
          </rPr>
          <t xml:space="preserve">. Кроме того, в связи с несостоявшимся аукционом от 04.09.2017 по решению Заказчика </t>
        </r>
        <r>
          <rPr>
            <sz val="18"/>
            <color rgb="FFFF0000"/>
            <rFont val="Times New Roman"/>
            <family val="1"/>
            <charset val="204"/>
          </rPr>
          <t xml:space="preserve">на приобретение спортивного оборудования, </t>
        </r>
        <r>
          <rPr>
            <sz val="18"/>
            <rFont val="Times New Roman"/>
            <family val="1"/>
            <charset val="204"/>
          </rPr>
          <t xml:space="preserve"> слудующий аукцион пройдет 16.10.2017 года.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t>
        </r>
        <r>
          <rPr>
            <sz val="18"/>
            <rFont val="Times New Roman"/>
            <family val="1"/>
            <charset val="204"/>
          </rPr>
          <t xml:space="preserve">Кроме того, несостоялся аукцион  04.09.2017 на приобретение спортивного оборудования,  следующий аукцион пройдет 16.10.2017 года.                                                                                                                                                                                                                                                                                                                                                                                                                                                                                                                                            </t>
        </r>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
    <o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t>
        </r>
        <r>
          <rPr>
            <sz val="18"/>
            <rFont val="Times New Roman"/>
            <family val="1"/>
            <charset val="204"/>
          </rPr>
          <t xml:space="preserve">Кроме того, несостоялся аукцион  04.09.2017 на приобретение спортивного оборудования,  следующий аукцион пройдет 16.10.2017 года.                                                                                                                                                                                                                                                                                                                                                                                                                                                                                                                                            </t>
        </r>
      </is>
    </oc>
    <nc r="L43" t="inlineStr">
      <is>
        <r>
          <rPr>
            <u/>
            <sz val="18"/>
            <rFont val="Times New Roman"/>
            <family val="1"/>
            <charset val="204"/>
          </rPr>
          <t>ДАиГ</t>
        </r>
        <r>
          <rPr>
            <sz val="18"/>
            <rFont val="Times New Roman"/>
            <family val="1"/>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- 91,8%.</t>
        </r>
        <r>
          <rPr>
            <sz val="18"/>
            <color rgb="FFFF0000"/>
            <rFont val="Times New Roman"/>
            <family val="2"/>
            <charset val="204"/>
          </rPr>
          <t xml:space="preserve">
</t>
        </r>
        <r>
          <rPr>
            <sz val="18"/>
            <rFont val="Times New Roman"/>
            <family val="1"/>
            <charset val="204"/>
          </rPr>
          <t xml:space="preserve">Отставание от  графика производства  работ объясняется низким темпом работ, выполняемых подрядчиком. Выполнение  СМР по видам работ составило: административно-бытовая часть здания: установка дверей, устройство подвесных потолков ,внутренняя отделка - 99 %; по залу бассейнов: монтаж трибун зрителей- 95 %, монтаж акустических плит подвесных потолков - 28 % ;вход в подвал по оси 1- 99 %; установка инженерного и технологического оборудования - 92 %, мероприятия по обеспечению доступа инвалидов - 15 %; по благоустройству и озеленению территории : устройство МАФ-50 %, организация движения- 85 % , подпорные стены - 98 %, ограждение площадок -55 %. Остаток неисполненных обязательств на 01.10.2017 г. -  52 875,0 тыс. руб. Работы выполняются в пределах срока действия  контракта - 31 октября 2017 г.       </t>
        </r>
        <r>
          <rPr>
            <sz val="18"/>
            <color rgb="FFFF0000"/>
            <rFont val="Times New Roman"/>
            <family val="2"/>
            <charset val="204"/>
          </rPr>
          <t xml:space="preserve">                                                                                                                                                         
</t>
        </r>
        <r>
          <rPr>
            <u/>
            <sz val="18"/>
            <rFont val="Times New Roman"/>
            <family val="1"/>
            <charset val="204"/>
          </rPr>
          <t xml:space="preserve">АГ(ДК): </t>
        </r>
        <r>
          <rPr>
            <sz val="18"/>
            <rFont val="Times New Roman"/>
            <family val="1"/>
            <charset val="204"/>
          </rPr>
          <t xml:space="preserve">Реализация программы  осуществляется в плановом режиме.  Бюджетные ассигнования будут использованы в полном объеме до конца 2017 года. В связи с уточнением календарного плана по проведению мероприятий и отменой тренировочных сборов сложилась экономия, которая будет направлена на приобретение спортивной одежды и обуви по договору в 4 квартале. Кроме того, не состоялся аукцион  04.09.2017 на приобретение спортивного оборудования,  следующий аукцион пройдет 16.10.2017 года.                                                                                                                                                                                                                                                                                                                                                                                                                                                                                                                                            </t>
        </r>
      </is>
    </nc>
  </rcc>
  <rcv guid="{45DE1976-7F07-4EB4-8A9C-FB72D060BEFA}" action="delete"/>
  <rdn rId="0" localSheetId="1" customView="1" name="Z_45DE1976_7F07_4EB4_8A9C_FB72D060BEFA_.wvu.PrintArea" hidden="1" oldHidden="1">
    <formula>'на 01.10.2017'!$A$1:$L$183</formula>
    <oldFormula>'на 01.10.2017'!$A$1:$L$183</oldFormula>
  </rdn>
  <rdn rId="0" localSheetId="1" customView="1" name="Z_45DE1976_7F07_4EB4_8A9C_FB72D060BEFA_.wvu.PrintTitles" hidden="1" oldHidden="1">
    <formula>'на 01.10.2017'!$5:$8</formula>
    <oldFormula>'на 01.10.2017'!$5:$8</oldFormula>
  </rdn>
  <rdn rId="0" localSheetId="1" customView="1" name="Z_45DE1976_7F07_4EB4_8A9C_FB72D060BEFA_.wvu.Cols" hidden="1" oldHidden="1">
    <formula>'на 01.10.2017'!$I:$I</formula>
    <oldFormula>'на 01.10.2017'!$I:$I</oldFormula>
  </rdn>
  <rdn rId="0" localSheetId="1" customView="1" name="Z_45DE1976_7F07_4EB4_8A9C_FB72D060BEFA_.wvu.FilterData" hidden="1" oldHidden="1">
    <formula>'на 01.10.2017'!$A$7:$L$386</formula>
    <oldFormula>'на 01.10.2017'!$A$7:$L$386</oldFormula>
  </rdn>
  <rcv guid="{45DE1976-7F07-4EB4-8A9C-FB72D060BEFA}"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
    <oc r="L55" t="inlineStr">
      <is>
        <r>
          <rPr>
            <u/>
            <sz val="18"/>
            <rFont val="Times New Roman"/>
            <family val="1"/>
            <charset val="204"/>
          </rPr>
          <t>АГ:</t>
        </r>
        <r>
          <rPr>
            <sz val="18"/>
            <rFont val="Times New Roman"/>
            <family val="1"/>
            <charset val="204"/>
          </rPr>
          <t xml:space="preserve">
В рамках реализации программы предоставляются: субсидия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(ООО «Сургутский рыбхоз»); субсидия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(ЛПХ Конев). Экономия 22,6 тыс. руб. сложилась в связи с заявительным характером субсидии.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Средства окружного бюджета в сумме 967,70 тыс. руб. освоены в полном объеме.
</t>
        </r>
        <r>
          <rPr>
            <u/>
            <sz val="18"/>
            <rFont val="Times New Roman"/>
            <family val="1"/>
            <charset val="204"/>
          </rPr>
          <t>УБУиО</t>
        </r>
        <r>
          <rPr>
            <sz val="18"/>
            <rFont val="Times New Roman"/>
            <family val="1"/>
            <charset val="204"/>
          </rPr>
          <t xml:space="preserve">: 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Реализация мероприятий  осуществляется в плановом режиме. Бюджетные ассигнования будут использованы в полном объеме до конца 2017 года. </t>
        </r>
        <r>
          <rPr>
            <sz val="18"/>
            <color rgb="FFFF0000"/>
            <rFont val="Times New Roman"/>
            <family val="2"/>
            <charset val="204"/>
          </rPr>
          <t xml:space="preserve">
</t>
        </r>
        <r>
          <rPr>
            <u/>
            <sz val="18"/>
            <rFont val="Times New Roman"/>
            <family val="2"/>
            <charset val="204"/>
          </rPr>
          <t/>
        </r>
      </is>
    </oc>
    <nc r="L55" t="inlineStr">
      <is>
        <r>
          <rPr>
            <u/>
            <sz val="18"/>
            <rFont val="Times New Roman"/>
            <family val="1"/>
            <charset val="204"/>
          </rPr>
          <t>АГ:</t>
        </r>
        <r>
          <rPr>
            <sz val="18"/>
            <rFont val="Times New Roman"/>
            <family val="1"/>
            <charset val="204"/>
          </rPr>
          <t xml:space="preserve">
В рамках реализации программы предоставляются: субсидия на повышение эффективности использования и развитие ресурсного потенциала рыбохозяйственного комплекса, в целях возмещения недополученных доходов и (или) финансового обеспечения (возмещения) затрат (ООО «Сургутский рыбхоз»); субсидия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(ЛПХ Конев). Экономия 22,6 тыс. руб. сложилась в связи с заявительным характером субсидии.              </t>
        </r>
        <r>
          <rPr>
            <sz val="18"/>
            <color rgb="FFFF0000"/>
            <rFont val="Times New Roman"/>
            <family val="2"/>
            <charset val="204"/>
          </rPr>
          <t xml:space="preserve">                                                                                                                                                                                                                                                             
</t>
        </r>
        <r>
          <rPr>
            <u/>
            <sz val="18"/>
            <rFont val="Times New Roman"/>
            <family val="1"/>
            <charset val="204"/>
          </rPr>
          <t>ДГХ:</t>
        </r>
        <r>
          <rPr>
            <sz val="18"/>
            <rFont val="Times New Roman"/>
            <family val="1"/>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Средства окружного бюджета в сумме 967,70 тыс. руб. освоены в полном объеме.
</t>
        </r>
        <r>
          <rPr>
            <u/>
            <sz val="18"/>
            <rFont val="Times New Roman"/>
            <family val="1"/>
            <charset val="204"/>
          </rPr>
          <t>УБУиО</t>
        </r>
        <r>
          <rPr>
            <sz val="18"/>
            <rFont val="Times New Roman"/>
            <family val="1"/>
            <charset val="204"/>
          </rPr>
          <t xml:space="preserve">: 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Реализация мероприятий  осуществляется в плановом режиме. Бюджетные ассигнования будут использованы в полном объеме до конца 2017 года. </t>
        </r>
        <r>
          <rPr>
            <sz val="18"/>
            <color rgb="FFFF0000"/>
            <rFont val="Times New Roman"/>
            <family val="2"/>
            <charset val="204"/>
          </rPr>
          <t xml:space="preserve">
</t>
        </r>
        <r>
          <rPr>
            <u/>
            <sz val="18"/>
            <rFont val="Times New Roman"/>
            <family val="2"/>
            <charset val="204"/>
          </rPr>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 sId="1">
    <o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УППЭК:Средства, предусмотренные для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настоящее время ведётся работа по передаче средств департаменту городского хозяйства Администрации города на дополнительное благоустройство дворовых территорий города Сургута.</t>
        </r>
      </is>
    </oc>
    <n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:Средства, предусмотренные для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настоящее время ведётся работа по передаче средств департаменту городского хозяйства Администрации города на дополнительное благоустройство дворовых территорий города Сургута.</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numFmtId="4">
    <oc r="E25">
      <v>5522986.5</v>
    </oc>
    <nc r="E25">
      <v>5522986.54</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1">
    <o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:Средства, предусмотренные для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настоящее время ведётся работа по передаче средств департаменту городского хозяйства Администрации города на дополнительное благоустройство дворовых территорий города Сургута.</t>
        </r>
      </is>
    </oc>
    <n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настоящее время ведётся работа по передаче средств департаменту городского хозяйства Администрации города на дополнительное благоустройство дворовых территорий города Сургута.</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01.10.2017'!$A$1:$L$183</formula>
    <oldFormula>'на 01.10.2017'!$A$1:$L$183</oldFormula>
  </rdn>
  <rdn rId="0" localSheetId="1" customView="1" name="Z_45DE1976_7F07_4EB4_8A9C_FB72D060BEFA_.wvu.PrintTitles" hidden="1" oldHidden="1">
    <formula>'на 01.10.2017'!$5:$8</formula>
    <oldFormula>'на 01.10.2017'!$5:$8</oldFormula>
  </rdn>
  <rdn rId="0" localSheetId="1" customView="1" name="Z_45DE1976_7F07_4EB4_8A9C_FB72D060BEFA_.wvu.Cols" hidden="1" oldHidden="1">
    <formula>'на 01.10.2017'!$I:$I</formula>
    <oldFormula>'на 01.10.2017'!$I:$I</oldFormula>
  </rdn>
  <rdn rId="0" localSheetId="1" customView="1" name="Z_45DE1976_7F07_4EB4_8A9C_FB72D060BEFA_.wvu.FilterData" hidden="1" oldHidden="1">
    <formula>'на 01.10.2017'!$A$7:$L$386</formula>
    <oldFormula>'на 01.10.2017'!$A$7:$L$386</oldFormula>
  </rdn>
  <rcv guid="{45DE1976-7F07-4EB4-8A9C-FB72D060BEFA}"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1">
    <oc r="J133">
      <f>75720.64+5473.8364</f>
    </oc>
    <nc r="J133">
      <f>75720.64+5473.8364+743.33</f>
    </nc>
  </rcc>
  <rcc rId="160" sId="1">
    <oc r="J132">
      <f>59415.59+39904.267</f>
    </oc>
    <nc r="J132">
      <f>59415.59+39904.267+5418.9</f>
    </nc>
  </rcc>
  <rcc rId="161" sId="1">
    <oc r="J131">
      <f>9094+9360.26</f>
    </oc>
    <nc r="J131">
      <f>9094+9360.26+1271.1</f>
    </nc>
  </rcc>
  <rfmt sheetId="1" sqref="K133" start="0" length="2147483647">
    <dxf>
      <font>
        <b/>
      </font>
    </dxf>
  </rfmt>
  <rcv guid="{CCF533A2-322B-40E2-88B2-065E6D1D35B4}" action="delete"/>
  <rdn rId="0" localSheetId="1" customView="1" name="Z_CCF533A2_322B_40E2_88B2_065E6D1D35B4_.wvu.PrintArea" hidden="1" oldHidden="1">
    <formula>'на 01.10.2017'!$A$1:$L$183</formula>
    <oldFormula>'на 01.10.2017'!$A$1:$L$183</oldFormula>
  </rdn>
  <rdn rId="0" localSheetId="1" customView="1" name="Z_CCF533A2_322B_40E2_88B2_065E6D1D35B4_.wvu.PrintTitles" hidden="1" oldHidden="1">
    <formula>'на 01.10.2017'!$5:$8</formula>
    <oldFormula>'на 01.10.2017'!$5:$8</oldFormula>
  </rdn>
  <rdn rId="0" localSheetId="1" customView="1" name="Z_CCF533A2_322B_40E2_88B2_065E6D1D35B4_.wvu.Cols" hidden="1" oldHidden="1">
    <formula>'на 01.10.2017'!$I:$I</formula>
    <oldFormula>'на 01.10.2017'!$I:$I</oldFormula>
  </rdn>
  <rdn rId="0" localSheetId="1" customView="1" name="Z_CCF533A2_322B_40E2_88B2_065E6D1D35B4_.wvu.FilterData" hidden="1" oldHidden="1">
    <formula>'на 01.10.2017'!$A$7:$L$386</formula>
    <oldFormula>'на 01.10.2017'!$A$7:$L$386</oldFormula>
  </rdn>
  <rcv guid="{CCF533A2-322B-40E2-88B2-065E6D1D35B4}"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33" start="0" length="2147483647">
    <dxf>
      <font>
        <b val="0"/>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 sId="1">
    <o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настоящее время ведётся работа по передаче средств департаменту городского хозяйства Администрации города на дополнительное благоустройство дворовых территорий города Сургута.</t>
        </r>
      </is>
    </oc>
    <n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
    <o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is>
    </oc>
    <n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в 2017 году планируется:                                                                                                                                                                                                          - устройство детской игровой площадки в "Парке "За Саймой";                                                                                                             - изготовление и поставка автономного модульного туалета в "Парке "За Саймой".                                                        Денежные средства будут освоены в течение года.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is>
    </nc>
  </rcc>
  <rcv guid="{CCF533A2-322B-40E2-88B2-065E6D1D35B4}" action="delete"/>
  <rdn rId="0" localSheetId="1" customView="1" name="Z_CCF533A2_322B_40E2_88B2_065E6D1D35B4_.wvu.PrintArea" hidden="1" oldHidden="1">
    <formula>'на 01.10.2017'!$A$1:$L$183</formula>
    <oldFormula>'на 01.10.2017'!$A$1:$L$183</oldFormula>
  </rdn>
  <rdn rId="0" localSheetId="1" customView="1" name="Z_CCF533A2_322B_40E2_88B2_065E6D1D35B4_.wvu.PrintTitles" hidden="1" oldHidden="1">
    <formula>'на 01.10.2017'!$5:$8</formula>
    <oldFormula>'на 01.10.2017'!$5:$8</oldFormula>
  </rdn>
  <rdn rId="0" localSheetId="1" customView="1" name="Z_CCF533A2_322B_40E2_88B2_065E6D1D35B4_.wvu.Cols" hidden="1" oldHidden="1">
    <formula>'на 01.10.2017'!$I:$I</formula>
    <oldFormula>'на 01.10.2017'!$I:$I</oldFormula>
  </rdn>
  <rdn rId="0" localSheetId="1" customView="1" name="Z_CCF533A2_322B_40E2_88B2_065E6D1D35B4_.wvu.FilterData" hidden="1" oldHidden="1">
    <formula>'на 01.10.2017'!$A$7:$L$386</formula>
    <oldFormula>'на 01.10.2017'!$A$7:$L$386</oldFormula>
  </rdn>
  <rcv guid="{CCF533A2-322B-40E2-88B2-065E6D1D35B4}"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 sId="1">
    <o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в 2017 году планируется:                                                                                                                                                                                                          - устройство детской игровой площадки в "Парке "За Саймой";                                                                                                             - изготовление и поставка автономного модульного туалета в "Парке "За Саймой".                                                        Денежные средства будут освоены в течение года.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is>
    </oc>
    <nc r="L129" t="inlineStr">
      <is>
        <r>
          <rPr>
            <u/>
            <sz val="18"/>
            <rFont val="Times New Roman"/>
            <family val="1"/>
            <charset val="204"/>
          </rPr>
          <t>ДГХ:</t>
        </r>
        <r>
          <rPr>
            <sz val="18"/>
            <rFont val="Times New Roman"/>
            <family val="1"/>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96 915,77 тыс.руб.  Выплачен аванс в сумме 26 941,73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на сумму 2 496,099тыс.руб. Оплачена кредиторская задолженность 2016 АО "Сжиженный газ Север" на сумму 151,29 тыс.руб.;                                                                          3)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Заключено соглашение от 26.06.2017 № 22  с АО "Сжиженный газ Север"  на сумму 6 425 тыс. руб. Произведена оплата по соглашению с 01.01.2017 по 30.06.2017 года в сумме 2 524,49 тыс.руб;
4).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ИПУ ГХВС на сумму 105,08 тыс.рублей (72шт.), оказаны услуги по составлению локальных сметных расчетов на сумму 41,36 тыс.руб., оплачены работы по ремонту  МБДОУ №76 "Капелька" на сумму 4 898,15  тыс.руб., оплачены работы по капитальному ремонту сетей тепловодоснабженияобъектов МБОУ СОШ № 44, МБОУ СОШ № 20, МБОУ НШ "Прогимназия" на сумму  5 735,28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rFont val="Times New Roman"/>
            <family val="1"/>
            <charset val="204"/>
          </rPr>
          <t>КУИ:</t>
        </r>
        <r>
          <rPr>
            <sz val="18"/>
            <rFont val="Times New Roman"/>
            <family val="1"/>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rFont val="Times New Roman"/>
            <family val="1"/>
            <charset val="204"/>
          </rPr>
          <t>ХЭУ:</t>
        </r>
        <r>
          <rPr>
            <sz val="18"/>
            <rFont val="Times New Roman"/>
            <family val="1"/>
            <charset val="204"/>
          </rPr>
          <t xml:space="preserve"> предусмотрена замена оконных блоков по адресу ул. Энгельса, 8. Работы выполнены и оплачены на сумму 213,43 тыс.рублей.                  
</t>
        </r>
        <r>
          <rPr>
            <u/>
            <sz val="18"/>
            <rFont val="Times New Roman"/>
            <family val="1"/>
            <charset val="204"/>
          </rPr>
          <t xml:space="preserve">ДАиГ: </t>
        </r>
        <r>
          <rPr>
            <sz val="18"/>
            <rFont val="Times New Roman"/>
            <family val="1"/>
            <charset val="204"/>
          </rPr>
          <t xml:space="preserve">предусмотрено обустройство пешеходного моста в парке в районе ручья Кедровый лог. Работы выполняются в соответствии с заключенным муниципальным контрактом от 17.07.17 № 04/2017 с ООО "Сибирьсетьстрой". Цена контракта – 54 738 тыс.руб. Срок окончания работ – 10.10.2017. Остаток средств в размере 143,73 тыс. руб.- экономия, сложившаяся по результатам проведенных конкурентных закупок на выполнение работ и оказание услуг для муниципальных нужд.                                                                                                                     
</t>
        </r>
        <r>
          <rPr>
            <u/>
            <sz val="18"/>
            <rFont val="Times New Roman"/>
            <family val="1"/>
            <charset val="204"/>
          </rPr>
          <t>УППЭК</t>
        </r>
        <r>
          <rPr>
            <sz val="18"/>
            <rFont val="Times New Roman"/>
            <family val="1"/>
            <charset val="204"/>
          </rPr>
          <t>:                                                                                                                                                                                                                        в 2017 году планируется:
   - устройство детской игровой площадки в "Парке "За Саймой"; 
 - изготовление и поставка автономного модульного туалета в "Парке "За Саймой". 
Денежные средства будут освоены в течение года.                                                                                                                 Средства, предусмотренные на строительство пешеходного моста в сквере "Старожилов" освоены не будут. Аукцион на выполнение работ по строительству объекта с демонтажем действующего отменён в связи с отсутствием заявок от потенциальных участников закупки.  В связи с принятием  решения о  передаче средств департаменту городского хозяйства Администрации города на дополнительное благоустройство дворовых территорий города Сургута средства перераспределены на очередном заседании Думы города по вопросу внесения изменений в решение о бюджете города в сентябре 2017 г.</t>
        </r>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7:XFD122">
    <dxf>
      <fill>
        <patternFill>
          <bgColor theme="0"/>
        </patternFill>
      </fill>
    </dxf>
  </rfmt>
  <rfmt sheetId="1" sqref="A69:XFD92">
    <dxf>
      <fill>
        <patternFill>
          <bgColor theme="0"/>
        </patternFill>
      </fill>
    </dxf>
  </rfmt>
  <rcv guid="{67ADFAE6-A9AF-44D7-8539-93CD0F6B7849}" action="delete"/>
  <rdn rId="0" localSheetId="1" customView="1" name="Z_67ADFAE6_A9AF_44D7_8539_93CD0F6B7849_.wvu.PrintArea" hidden="1" oldHidden="1">
    <formula>'на 01.10.2017'!$A$1:$L$183</formula>
    <oldFormula>'на 01.10.2017'!$A$1:$L$183</oldFormula>
  </rdn>
  <rdn rId="0" localSheetId="1" customView="1" name="Z_67ADFAE6_A9AF_44D7_8539_93CD0F6B7849_.wvu.PrintTitles" hidden="1" oldHidden="1">
    <formula>'на 01.10.2017'!$5:$8</formula>
    <oldFormula>'на 01.10.2017'!$5:$8</oldFormula>
  </rdn>
  <rdn rId="0" localSheetId="1" customView="1" name="Z_67ADFAE6_A9AF_44D7_8539_93CD0F6B7849_.wvu.Cols" hidden="1" oldHidden="1">
    <formula>'на 01.10.2017'!$I:$I</formula>
    <oldFormula>'на 01.10.2017'!$I:$I</oldFormula>
  </rdn>
  <rdn rId="0" localSheetId="1" customView="1" name="Z_67ADFAE6_A9AF_44D7_8539_93CD0F6B7849_.wvu.FilterData" hidden="1" oldHidden="1">
    <formula>'на 01.10.2017'!$A$7:$L$386</formula>
    <oldFormula>'на 01.10.2017'!$A$7:$L$386</oldFormula>
  </rdn>
  <rcv guid="{67ADFAE6-A9AF-44D7-8539-93CD0F6B7849}" action="add"/>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01.10.2017'!$A$1:$L$183</formula>
    <oldFormula>'на 01.10.2017'!$A$1:$L$183</oldFormula>
  </rdn>
  <rdn rId="0" localSheetId="1" customView="1" name="Z_67ADFAE6_A9AF_44D7_8539_93CD0F6B7849_.wvu.PrintTitles" hidden="1" oldHidden="1">
    <formula>'на 01.10.2017'!$5:$8</formula>
    <oldFormula>'на 01.10.2017'!$5:$8</oldFormula>
  </rdn>
  <rdn rId="0" localSheetId="1" customView="1" name="Z_67ADFAE6_A9AF_44D7_8539_93CD0F6B7849_.wvu.Cols" hidden="1" oldHidden="1">
    <formula>'на 01.10.2017'!$I:$I</formula>
    <oldFormula>'на 01.10.2017'!$I:$I</oldFormula>
  </rdn>
  <rdn rId="0" localSheetId="1" customView="1" name="Z_67ADFAE6_A9AF_44D7_8539_93CD0F6B7849_.wvu.FilterData" hidden="1" oldHidden="1">
    <formula>'на 01.10.2017'!$A$7:$L$386</formula>
    <oldFormula>'на 01.10.2017'!$A$7:$L$386</oldFormula>
  </rdn>
  <rcv guid="{67ADFAE6-A9AF-44D7-8539-93CD0F6B7849}" action="add"/>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 sId="1">
    <o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АГ(ДК):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u/>
            <sz val="20"/>
            <rFont val="Times New Roman"/>
            <family val="1"/>
            <charset val="204"/>
          </rPr>
          <t/>
        </r>
      </is>
    </oc>
    <nc r="L37" t="inlineStr">
      <is>
        <r>
          <rPr>
            <u/>
            <sz val="18"/>
            <rFont val="Times New Roman"/>
            <family val="1"/>
            <charset val="204"/>
          </rPr>
          <t xml:space="preserve">АГ: </t>
        </r>
        <r>
          <rPr>
            <sz val="18"/>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01.10.2017 произведена выплата заработной платы за январь-август и первую половину сентября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8"/>
            <color rgb="FFFF0000"/>
            <rFont val="Times New Roman"/>
            <family val="2"/>
            <charset val="204"/>
          </rPr>
          <t xml:space="preserve">
</t>
        </r>
        <r>
          <rPr>
            <u/>
            <sz val="18"/>
            <rFont val="Times New Roman"/>
            <family val="1"/>
            <charset val="204"/>
          </rPr>
          <t>АГ(ДК):</t>
        </r>
        <r>
          <rPr>
            <sz val="18"/>
            <rFont val="Times New Roman"/>
            <family val="1"/>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Фестиваль искусств "60 параллель" проводится с 29.09. по 21.10.2017. </t>
        </r>
        <r>
          <rPr>
            <sz val="18"/>
            <color rgb="FFFF0000"/>
            <rFont val="Times New Roman"/>
            <family val="2"/>
            <charset val="204"/>
          </rPr>
          <t xml:space="preserve">
</t>
        </r>
        <r>
          <rPr>
            <sz val="18"/>
            <color theme="1"/>
            <rFont val="Times New Roman"/>
            <family val="1"/>
            <charset val="204"/>
          </rPr>
          <t>Договоры на поставку автоматизированных рабочих мест музеев, приобретение и установку специализированного оборудования для инвалидов, комплектование книжных фондов библиотеки находятся на согласовании у поставщика. Оплата по факту поставки в соответствии  с условиями договоров.</t>
        </r>
        <r>
          <rPr>
            <sz val="18"/>
            <color rgb="FFFF0000"/>
            <rFont val="Times New Roman"/>
            <family val="2"/>
            <charset val="204"/>
          </rPr>
          <t xml:space="preserve">
</t>
        </r>
        <r>
          <rPr>
            <u/>
            <sz val="20"/>
            <rFont val="Times New Roman"/>
            <family val="1"/>
            <charset val="204"/>
          </rPr>
          <t/>
        </r>
      </is>
    </nc>
  </rcc>
  <rcv guid="{BEA0FDBA-BB07-4C19-8BBD-5E57EE395C09}" action="delete"/>
  <rdn rId="0" localSheetId="1" customView="1" name="Z_BEA0FDBA_BB07_4C19_8BBD_5E57EE395C09_.wvu.PrintArea" hidden="1" oldHidden="1">
    <formula>'на 01.10.2017'!$A$1:$L$183</formula>
    <oldFormula>'на 01.10.2017'!$A$1:$L$183</oldFormula>
  </rdn>
  <rdn rId="0" localSheetId="1" customView="1" name="Z_BEA0FDBA_BB07_4C19_8BBD_5E57EE395C09_.wvu.PrintTitles" hidden="1" oldHidden="1">
    <formula>'на 01.10.2017'!$5:$8</formula>
    <oldFormula>'на 01.10.2017'!$5:$8</oldFormula>
  </rdn>
  <rdn rId="0" localSheetId="1" customView="1" name="Z_BEA0FDBA_BB07_4C19_8BBD_5E57EE395C09_.wvu.Cols" hidden="1" oldHidden="1">
    <formula>'на 01.10.2017'!$I:$I</formula>
    <oldFormula>'на 01.10.2017'!$I:$I</oldFormula>
  </rdn>
  <rdn rId="0" localSheetId="1" customView="1" name="Z_BEA0FDBA_BB07_4C19_8BBD_5E57EE395C09_.wvu.FilterData" hidden="1" oldHidden="1">
    <formula>'на 01.10.2017'!$A$7:$L$386</formula>
    <oldFormula>'на 01.10.2017'!$A$7:$L$386</oldFormula>
  </rdn>
  <rcv guid="{BEA0FDBA-BB07-4C19-8BBD-5E57EE395C0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
    <oc r="J26">
      <f>9641.9+153.11+3121.8+5849.1</f>
    </oc>
    <nc r="J26">
      <f>9641.9+153.11+3121.8+5849.1+0.02</f>
    </nc>
  </rcc>
  <rcv guid="{CA384592-0CFD-4322-A4EB-34EC04693944}" action="delete"/>
  <rdn rId="0" localSheetId="1" customView="1" name="Z_CA384592_0CFD_4322_A4EB_34EC04693944_.wvu.PrintArea" hidden="1" oldHidden="1">
    <formula>'на 01.09.2017'!$A$1:$L$181</formula>
    <oldFormula>'на 01.09.2017'!$A$1:$L$181</oldFormula>
  </rdn>
  <rdn rId="0" localSheetId="1" customView="1" name="Z_CA384592_0CFD_4322_A4EB_34EC04693944_.wvu.PrintTitles" hidden="1" oldHidden="1">
    <formula>'на 01.09.2017'!$5:$8</formula>
    <oldFormula>'на 01.09.2017'!$5:$8</oldFormula>
  </rdn>
  <rdn rId="0" localSheetId="1" customView="1" name="Z_CA384592_0CFD_4322_A4EB_34EC04693944_.wvu.FilterData" hidden="1" oldHidden="1">
    <formula>'на 01.09.2017'!$A$7:$L$386</formula>
    <oldFormula>'на 01.09.2017'!$A$7:$L$386</oldFormula>
  </rdn>
  <rcv guid="{CA384592-0CFD-4322-A4EB-34EC04693944}"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 sId="1">
    <oc r="M9">
      <f>D9-J9</f>
    </oc>
    <nc r="M9"/>
  </rcc>
  <rcc rId="187" sId="1">
    <oc r="M10">
      <f>D10-J10</f>
    </oc>
    <nc r="M10"/>
  </rcc>
  <rcc rId="188" sId="1">
    <oc r="M11">
      <f>D11-J11</f>
    </oc>
    <nc r="M11"/>
  </rcc>
  <rcc rId="189" sId="1">
    <oc r="M12">
      <f>D12-J12</f>
    </oc>
    <nc r="M12"/>
  </rcc>
  <rcc rId="190" sId="1">
    <oc r="M13">
      <f>D13-J13</f>
    </oc>
    <nc r="M13"/>
  </rcc>
  <rcc rId="191" sId="1">
    <oc r="O13">
      <f>D13-J13</f>
    </oc>
    <nc r="O13"/>
  </rcc>
  <rcc rId="192" sId="1">
    <oc r="M14">
      <f>D14-J14</f>
    </oc>
    <nc r="M14"/>
  </rcc>
  <rcc rId="193" sId="1">
    <oc r="O14">
      <f>D14-J14</f>
    </oc>
    <nc r="O14"/>
  </rcc>
  <rcc rId="194" sId="1">
    <oc r="M15">
      <f>D15-J15</f>
    </oc>
    <nc r="M15"/>
  </rcc>
  <rcc rId="195" sId="1">
    <oc r="O15">
      <f>D15-J15</f>
    </oc>
    <nc r="O15"/>
  </rcc>
  <rcc rId="196" sId="1">
    <oc r="M16">
      <f>D16-J16</f>
    </oc>
    <nc r="M16"/>
  </rcc>
  <rcc rId="197" sId="1">
    <oc r="O16">
      <f>D16-J16</f>
    </oc>
    <nc r="O16"/>
  </rcc>
  <rcc rId="198" sId="1">
    <oc r="M17">
      <f>D17-J17</f>
    </oc>
    <nc r="M17"/>
  </rcc>
  <rcc rId="199" sId="1">
    <oc r="O17">
      <f>D17-J17</f>
    </oc>
    <nc r="O17"/>
  </rcc>
  <rcc rId="200" sId="1">
    <oc r="M18">
      <f>D18-J18</f>
    </oc>
    <nc r="M18"/>
  </rcc>
  <rcc rId="201" sId="1">
    <oc r="O18">
      <f>D18-J18</f>
    </oc>
    <nc r="O18"/>
  </rcc>
  <rcc rId="202" sId="1">
    <oc r="M19">
      <f>D19-J19</f>
    </oc>
    <nc r="M19"/>
  </rcc>
  <rcc rId="203" sId="1">
    <oc r="O19">
      <f>D19-J19</f>
    </oc>
    <nc r="O19"/>
  </rcc>
  <rcc rId="204" sId="1">
    <oc r="M20">
      <f>D20-J20</f>
    </oc>
    <nc r="M20"/>
  </rcc>
  <rcc rId="205" sId="1">
    <oc r="O20">
      <f>D20-J20</f>
    </oc>
    <nc r="O20"/>
  </rcc>
  <rcc rId="206" sId="1">
    <oc r="M21">
      <f>D21-J21</f>
    </oc>
    <nc r="M21"/>
  </rcc>
  <rcc rId="207" sId="1">
    <oc r="O21">
      <f>D21-J21</f>
    </oc>
    <nc r="O21"/>
  </rcc>
  <rcc rId="208" sId="1">
    <oc r="M22">
      <f>D22-J22</f>
    </oc>
    <nc r="M22"/>
  </rcc>
  <rcc rId="209" sId="1">
    <oc r="O22">
      <f>D22-J22</f>
    </oc>
    <nc r="O22"/>
  </rcc>
  <rcc rId="210" sId="1">
    <oc r="M23">
      <f>D23-J23</f>
    </oc>
    <nc r="M23"/>
  </rcc>
  <rcc rId="211" sId="1">
    <oc r="O23">
      <f>D23-J23</f>
    </oc>
    <nc r="O23"/>
  </rcc>
  <rcc rId="212" sId="1">
    <oc r="M24">
      <f>D24-J24</f>
    </oc>
    <nc r="M24"/>
  </rcc>
  <rcc rId="213" sId="1">
    <oc r="O24">
      <f>D24-J24</f>
    </oc>
    <nc r="O24"/>
  </rcc>
  <rcc rId="214" sId="1">
    <oc r="M25">
      <f>D25-J25</f>
    </oc>
    <nc r="M25"/>
  </rcc>
  <rcc rId="215" sId="1">
    <oc r="O25">
      <f>D25-J25</f>
    </oc>
    <nc r="O25"/>
  </rcc>
  <rcc rId="216" sId="1">
    <oc r="M26">
      <f>D26-J26</f>
    </oc>
    <nc r="M26"/>
  </rcc>
  <rcc rId="217" sId="1">
    <oc r="O26">
      <f>D26-J26</f>
    </oc>
    <nc r="O26"/>
  </rcc>
  <rcc rId="218" sId="1">
    <oc r="M27">
      <f>D27-J27</f>
    </oc>
    <nc r="M27"/>
  </rcc>
  <rcc rId="219" sId="1">
    <oc r="O27">
      <f>D27-J27</f>
    </oc>
    <nc r="O27"/>
  </rcc>
  <rcc rId="220" sId="1">
    <oc r="M28">
      <f>D28-J28</f>
    </oc>
    <nc r="M28"/>
  </rcc>
  <rcc rId="221" sId="1">
    <oc r="O28">
      <f>D28-J28</f>
    </oc>
    <nc r="O28"/>
  </rcc>
  <rcc rId="222" sId="1">
    <oc r="M29">
      <f>D29-J29</f>
    </oc>
    <nc r="M29"/>
  </rcc>
  <rcc rId="223" sId="1">
    <oc r="O29">
      <f>D29-J29</f>
    </oc>
    <nc r="O29"/>
  </rcc>
  <rcc rId="224" sId="1">
    <oc r="M30">
      <f>D30-J30</f>
    </oc>
    <nc r="M30"/>
  </rcc>
  <rcc rId="225" sId="1">
    <oc r="O30">
      <f>D30-J30</f>
    </oc>
    <nc r="O30"/>
  </rcc>
  <rcc rId="226" sId="1">
    <oc r="M31">
      <f>D31-J31</f>
    </oc>
    <nc r="M31"/>
  </rcc>
  <rcc rId="227" sId="1">
    <oc r="O31">
      <f>D31-J31</f>
    </oc>
    <nc r="O31"/>
  </rcc>
  <rcc rId="228" sId="1">
    <oc r="M32">
      <f>D32-J32</f>
    </oc>
    <nc r="M32"/>
  </rcc>
  <rcc rId="229" sId="1">
    <oc r="O32">
      <f>D32-J32</f>
    </oc>
    <nc r="O32"/>
  </rcc>
  <rcc rId="230" sId="1">
    <oc r="M33">
      <f>D33-J33</f>
    </oc>
    <nc r="M33"/>
  </rcc>
  <rcc rId="231" sId="1">
    <oc r="O33">
      <f>D33-J33</f>
    </oc>
    <nc r="O33"/>
  </rcc>
  <rcc rId="232" sId="1">
    <oc r="M34">
      <f>D34-J34</f>
    </oc>
    <nc r="M34"/>
  </rcc>
  <rcc rId="233" sId="1">
    <oc r="O34">
      <f>D34-J34</f>
    </oc>
    <nc r="O34"/>
  </rcc>
  <rcc rId="234" sId="1">
    <oc r="M35">
      <f>D35-J35</f>
    </oc>
    <nc r="M35"/>
  </rcc>
  <rcc rId="235" sId="1">
    <oc r="O35">
      <f>D35-J35</f>
    </oc>
    <nc r="O35"/>
  </rcc>
  <rcc rId="236" sId="1">
    <oc r="M36">
      <f>D36-J36</f>
    </oc>
    <nc r="M36"/>
  </rcc>
  <rcc rId="237" sId="1">
    <oc r="O36">
      <f>D36-J36</f>
    </oc>
    <nc r="O36"/>
  </rcc>
  <rcc rId="238" sId="1">
    <oc r="M37">
      <f>D37-J37</f>
    </oc>
    <nc r="M37"/>
  </rcc>
  <rcc rId="239" sId="1">
    <oc r="O37">
      <f>D37-J37</f>
    </oc>
    <nc r="O37"/>
  </rcc>
  <rcc rId="240" sId="1">
    <oc r="M38">
      <f>D38-J38</f>
    </oc>
    <nc r="M38"/>
  </rcc>
  <rcc rId="241" sId="1">
    <oc r="M39">
      <f>D39-J39</f>
    </oc>
    <nc r="M39"/>
  </rcc>
  <rcc rId="242" sId="1">
    <oc r="O39">
      <f>D39-J39</f>
    </oc>
    <nc r="O39"/>
  </rcc>
  <rcc rId="243" sId="1">
    <oc r="M40">
      <f>D40-J40</f>
    </oc>
    <nc r="M40"/>
  </rcc>
  <rcc rId="244" sId="1">
    <oc r="O40">
      <f>D40-J40</f>
    </oc>
    <nc r="O40"/>
  </rcc>
  <rcc rId="245" sId="1">
    <oc r="M41">
      <f>D41-J41</f>
    </oc>
    <nc r="M41"/>
  </rcc>
  <rcc rId="246" sId="1">
    <oc r="O41">
      <f>D41-J41</f>
    </oc>
    <nc r="O41"/>
  </rcc>
  <rcc rId="247" sId="1">
    <oc r="M42">
      <f>D42-J42</f>
    </oc>
    <nc r="M42"/>
  </rcc>
  <rcc rId="248" sId="1">
    <oc r="O42">
      <f>D42-J42</f>
    </oc>
    <nc r="O42"/>
  </rcc>
  <rcc rId="249" sId="1">
    <oc r="M43">
      <f>D43-J43</f>
    </oc>
    <nc r="M43"/>
  </rcc>
  <rcc rId="250" sId="1">
    <oc r="O43">
      <f>D43-J43</f>
    </oc>
    <nc r="O43"/>
  </rcc>
  <rcc rId="251" sId="1">
    <oc r="M44">
      <f>D44-J44</f>
    </oc>
    <nc r="M44"/>
  </rcc>
  <rcc rId="252" sId="1">
    <oc r="O44">
      <f>D44-J44</f>
    </oc>
    <nc r="O44"/>
  </rcc>
  <rcc rId="253" sId="1">
    <oc r="M45">
      <f>D45-J45</f>
    </oc>
    <nc r="M45"/>
  </rcc>
  <rcc rId="254" sId="1">
    <oc r="O45">
      <f>D45-J45</f>
    </oc>
    <nc r="O45"/>
  </rcc>
  <rcc rId="255" sId="1">
    <oc r="M46">
      <f>D46-J46</f>
    </oc>
    <nc r="M46"/>
  </rcc>
  <rcc rId="256" sId="1">
    <oc r="O46">
      <f>D46-J46</f>
    </oc>
    <nc r="O46"/>
  </rcc>
  <rcc rId="257" sId="1">
    <oc r="M47">
      <f>D47-J47</f>
    </oc>
    <nc r="M47"/>
  </rcc>
  <rcc rId="258" sId="1">
    <oc r="O47">
      <f>D47-J47</f>
    </oc>
    <nc r="O47"/>
  </rcc>
  <rcc rId="259" sId="1">
    <oc r="M48">
      <f>D48-J48</f>
    </oc>
    <nc r="M48"/>
  </rcc>
  <rcc rId="260" sId="1">
    <oc r="O48">
      <f>D48-J48</f>
    </oc>
    <nc r="O48"/>
  </rcc>
  <rcc rId="261" sId="1">
    <oc r="M49">
      <f>D49-J49</f>
    </oc>
    <nc r="M49"/>
  </rcc>
  <rcc rId="262" sId="1">
    <oc r="O49">
      <f>D49-J49</f>
    </oc>
    <nc r="O49"/>
  </rcc>
  <rcc rId="263" sId="1">
    <oc r="M50">
      <f>D50-J50</f>
    </oc>
    <nc r="M50"/>
  </rcc>
  <rcc rId="264" sId="1">
    <oc r="O50">
      <f>D50-J50</f>
    </oc>
    <nc r="O50"/>
  </rcc>
  <rcc rId="265" sId="1">
    <oc r="M51">
      <f>D51-J51</f>
    </oc>
    <nc r="M51"/>
  </rcc>
  <rcc rId="266" sId="1">
    <oc r="O51">
      <f>D51-J51</f>
    </oc>
    <nc r="O51"/>
  </rcc>
  <rcc rId="267" sId="1">
    <oc r="M52">
      <f>D52-J52</f>
    </oc>
    <nc r="M52"/>
  </rcc>
  <rcc rId="268" sId="1">
    <oc r="O52">
      <f>D52-J52</f>
    </oc>
    <nc r="O52"/>
  </rcc>
  <rcc rId="269" sId="1">
    <oc r="M53">
      <f>D53-J53</f>
    </oc>
    <nc r="M53"/>
  </rcc>
  <rcc rId="270" sId="1">
    <oc r="O53">
      <f>D53-J53</f>
    </oc>
    <nc r="O53"/>
  </rcc>
  <rcc rId="271" sId="1">
    <oc r="M54">
      <f>D54-J54</f>
    </oc>
    <nc r="M54"/>
  </rcc>
  <rcc rId="272" sId="1">
    <oc r="O54">
      <f>D54-J54</f>
    </oc>
    <nc r="O54"/>
  </rcc>
  <rcc rId="273" sId="1">
    <oc r="M55">
      <f>D55-J55</f>
    </oc>
    <nc r="M55"/>
  </rcc>
  <rcc rId="274" sId="1">
    <oc r="O55">
      <f>D55-J55</f>
    </oc>
    <nc r="O55"/>
  </rcc>
  <rcc rId="275" sId="1">
    <oc r="M56">
      <f>D56-J56</f>
    </oc>
    <nc r="M56"/>
  </rcc>
  <rcc rId="276" sId="1">
    <oc r="O56">
      <f>D56-J56</f>
    </oc>
    <nc r="O56"/>
  </rcc>
  <rcc rId="277" sId="1">
    <oc r="M57">
      <f>D57-J57</f>
    </oc>
    <nc r="M57"/>
  </rcc>
  <rcc rId="278" sId="1">
    <oc r="O57">
      <f>D57-J57</f>
    </oc>
    <nc r="O57"/>
  </rcc>
  <rcc rId="279" sId="1">
    <oc r="M58">
      <f>D58-J58</f>
    </oc>
    <nc r="M58"/>
  </rcc>
  <rcc rId="280" sId="1">
    <oc r="O58">
      <f>D58-J58</f>
    </oc>
    <nc r="O58"/>
  </rcc>
  <rcc rId="281" sId="1">
    <oc r="M59">
      <f>D59-J59</f>
    </oc>
    <nc r="M59"/>
  </rcc>
  <rcc rId="282" sId="1">
    <oc r="O59">
      <f>D59-J59</f>
    </oc>
    <nc r="O59"/>
  </rcc>
  <rcc rId="283" sId="1">
    <oc r="M60">
      <f>D60-J60</f>
    </oc>
    <nc r="M60"/>
  </rcc>
  <rcc rId="284" sId="1">
    <oc r="O60">
      <f>D60-J60</f>
    </oc>
    <nc r="O60"/>
  </rcc>
  <rcc rId="285" sId="1">
    <oc r="M61">
      <f>D61-J61</f>
    </oc>
    <nc r="M61"/>
  </rcc>
  <rcc rId="286" sId="1">
    <oc r="O61">
      <f>D61-J61</f>
    </oc>
    <nc r="O61"/>
  </rcc>
  <rcc rId="287" sId="1">
    <oc r="M62">
      <f>D62-J62</f>
    </oc>
    <nc r="M62"/>
  </rcc>
  <rcc rId="288" sId="1">
    <oc r="O62">
      <f>D62-J62</f>
    </oc>
    <nc r="O62"/>
  </rcc>
  <rcc rId="289" sId="1">
    <oc r="M63">
      <f>D63-J63</f>
    </oc>
    <nc r="M63"/>
  </rcc>
  <rcc rId="290" sId="1">
    <oc r="O63">
      <f>D63-J63</f>
    </oc>
    <nc r="O63"/>
  </rcc>
  <rcc rId="291" sId="1">
    <oc r="M64">
      <f>D64-J64</f>
    </oc>
    <nc r="M64"/>
  </rcc>
  <rcc rId="292" sId="1">
    <oc r="O64">
      <f>D64-J64</f>
    </oc>
    <nc r="O64"/>
  </rcc>
  <rcc rId="293" sId="1">
    <oc r="M65">
      <f>D65-J65</f>
    </oc>
    <nc r="M65"/>
  </rcc>
  <rcc rId="294" sId="1">
    <oc r="O65">
      <f>D65-J65</f>
    </oc>
    <nc r="O65"/>
  </rcc>
  <rcc rId="295" sId="1">
    <oc r="M66">
      <f>D66-J66</f>
    </oc>
    <nc r="M66"/>
  </rcc>
  <rcc rId="296" sId="1">
    <oc r="O66">
      <f>D66-J66</f>
    </oc>
    <nc r="O66"/>
  </rcc>
  <rcc rId="297" sId="1">
    <oc r="M67">
      <f>D67-J67</f>
    </oc>
    <nc r="M67"/>
  </rcc>
  <rcc rId="298" sId="1">
    <oc r="O67">
      <f>D67-J67</f>
    </oc>
    <nc r="O67"/>
  </rcc>
  <rcc rId="299" sId="1">
    <oc r="M68">
      <f>D68-J68</f>
    </oc>
    <nc r="M68"/>
  </rcc>
  <rcc rId="300" sId="1">
    <oc r="O68">
      <f>D68-J68</f>
    </oc>
    <nc r="O68"/>
  </rcc>
  <rcc rId="301" sId="1">
    <oc r="M69">
      <f>D69-J69</f>
    </oc>
    <nc r="M69"/>
  </rcc>
  <rcc rId="302" sId="1">
    <oc r="O69">
      <f>D69-J69</f>
    </oc>
    <nc r="O69"/>
  </rcc>
  <rcc rId="303" sId="1">
    <oc r="M70">
      <f>D70-J70</f>
    </oc>
    <nc r="M70"/>
  </rcc>
  <rcc rId="304" sId="1">
    <oc r="O70">
      <f>D70-J70</f>
    </oc>
    <nc r="O70"/>
  </rcc>
  <rcc rId="305" sId="1">
    <oc r="M71">
      <f>D71-J71</f>
    </oc>
    <nc r="M71"/>
  </rcc>
  <rcc rId="306" sId="1">
    <oc r="O71">
      <f>D71-J71</f>
    </oc>
    <nc r="O71"/>
  </rcc>
  <rcc rId="307" sId="1">
    <oc r="M72">
      <f>D72-J72</f>
    </oc>
    <nc r="M72"/>
  </rcc>
  <rcc rId="308" sId="1">
    <oc r="O72">
      <f>D72-J72</f>
    </oc>
    <nc r="O72"/>
  </rcc>
  <rcc rId="309" sId="1">
    <oc r="M73">
      <f>D73-J73</f>
    </oc>
    <nc r="M73"/>
  </rcc>
  <rcc rId="310" sId="1">
    <oc r="O73">
      <f>D73-J73</f>
    </oc>
    <nc r="O73"/>
  </rcc>
  <rcc rId="311" sId="1">
    <oc r="M74">
      <f>D74-J74</f>
    </oc>
    <nc r="M74"/>
  </rcc>
  <rcc rId="312" sId="1">
    <oc r="O74">
      <f>D74-J74</f>
    </oc>
    <nc r="O74"/>
  </rcc>
  <rcc rId="313" sId="1">
    <oc r="M75">
      <f>D75-J75</f>
    </oc>
    <nc r="M75"/>
  </rcc>
  <rcc rId="314" sId="1">
    <oc r="O75">
      <f>D75-J75</f>
    </oc>
    <nc r="O75"/>
  </rcc>
  <rcc rId="315" sId="1">
    <oc r="M76">
      <f>D76-J76</f>
    </oc>
    <nc r="M76"/>
  </rcc>
  <rcc rId="316" sId="1">
    <oc r="O76">
      <f>D76-J76</f>
    </oc>
    <nc r="O76"/>
  </rcc>
  <rcc rId="317" sId="1">
    <oc r="M77">
      <f>D77-J77</f>
    </oc>
    <nc r="M77"/>
  </rcc>
  <rcc rId="318" sId="1">
    <oc r="O77">
      <f>D77-J77</f>
    </oc>
    <nc r="O77"/>
  </rcc>
  <rcc rId="319" sId="1">
    <oc r="M78">
      <f>D78-J78</f>
    </oc>
    <nc r="M78"/>
  </rcc>
  <rcc rId="320" sId="1">
    <oc r="O78">
      <f>D78-J78</f>
    </oc>
    <nc r="O78"/>
  </rcc>
  <rcc rId="321" sId="1">
    <oc r="M79">
      <f>D79-J79</f>
    </oc>
    <nc r="M79"/>
  </rcc>
  <rcc rId="322" sId="1">
    <oc r="O79">
      <f>D79-J79</f>
    </oc>
    <nc r="O79"/>
  </rcc>
  <rcc rId="323" sId="1">
    <oc r="M80">
      <f>D80-J80</f>
    </oc>
    <nc r="M80"/>
  </rcc>
  <rcc rId="324" sId="1">
    <oc r="O80">
      <f>D80-J80</f>
    </oc>
    <nc r="O80"/>
  </rcc>
  <rcc rId="325" sId="1">
    <oc r="M81">
      <f>D81-J81</f>
    </oc>
    <nc r="M81"/>
  </rcc>
  <rcc rId="326" sId="1">
    <oc r="O81">
      <f>D81-J81</f>
    </oc>
    <nc r="O81"/>
  </rcc>
  <rcc rId="327" sId="1">
    <oc r="M82">
      <f>D82-J82</f>
    </oc>
    <nc r="M82"/>
  </rcc>
  <rcc rId="328" sId="1">
    <oc r="O82">
      <f>D82-J82</f>
    </oc>
    <nc r="O82"/>
  </rcc>
  <rcc rId="329" sId="1">
    <oc r="M83">
      <f>D83-J83</f>
    </oc>
    <nc r="M83"/>
  </rcc>
  <rcc rId="330" sId="1">
    <oc r="O83">
      <f>D83-J83</f>
    </oc>
    <nc r="O83"/>
  </rcc>
  <rcc rId="331" sId="1">
    <oc r="M84">
      <f>D84-J84</f>
    </oc>
    <nc r="M84"/>
  </rcc>
  <rcc rId="332" sId="1">
    <oc r="O84">
      <f>D84-J84</f>
    </oc>
    <nc r="O84"/>
  </rcc>
  <rcc rId="333" sId="1">
    <oc r="M85">
      <f>D85-J85</f>
    </oc>
    <nc r="M85"/>
  </rcc>
  <rcc rId="334" sId="1">
    <oc r="O85">
      <f>D85-J85</f>
    </oc>
    <nc r="O85"/>
  </rcc>
  <rcc rId="335" sId="1">
    <oc r="M86">
      <f>D86-J86</f>
    </oc>
    <nc r="M86"/>
  </rcc>
  <rcc rId="336" sId="1">
    <oc r="O86">
      <f>D86-J86</f>
    </oc>
    <nc r="O86"/>
  </rcc>
  <rcc rId="337" sId="1">
    <oc r="M87">
      <f>D87-J87</f>
    </oc>
    <nc r="M87"/>
  </rcc>
  <rcc rId="338" sId="1">
    <oc r="O87">
      <f>D87-J87</f>
    </oc>
    <nc r="O87"/>
  </rcc>
  <rcc rId="339" sId="1">
    <oc r="M88">
      <f>D88-J88</f>
    </oc>
    <nc r="M88"/>
  </rcc>
  <rcc rId="340" sId="1">
    <oc r="O88">
      <f>D88-J88</f>
    </oc>
    <nc r="O88"/>
  </rcc>
  <rcc rId="341" sId="1">
    <oc r="M89">
      <f>D89-J89</f>
    </oc>
    <nc r="M89"/>
  </rcc>
  <rcc rId="342" sId="1">
    <oc r="O89">
      <f>D89-J89</f>
    </oc>
    <nc r="O89"/>
  </rcc>
  <rcc rId="343" sId="1">
    <oc r="M90">
      <f>D90-J90</f>
    </oc>
    <nc r="M90"/>
  </rcc>
  <rcc rId="344" sId="1">
    <oc r="O90">
      <f>D90-J90</f>
    </oc>
    <nc r="O90"/>
  </rcc>
  <rcc rId="345" sId="1">
    <oc r="M91">
      <f>D91-J91</f>
    </oc>
    <nc r="M91"/>
  </rcc>
  <rcc rId="346" sId="1">
    <oc r="O91">
      <f>D91-J91</f>
    </oc>
    <nc r="O91"/>
  </rcc>
  <rcc rId="347" sId="1">
    <oc r="M92">
      <f>D92-J92</f>
    </oc>
    <nc r="M92"/>
  </rcc>
  <rcc rId="348" sId="1">
    <oc r="O92">
      <f>D92-J92</f>
    </oc>
    <nc r="O92"/>
  </rcc>
  <rcc rId="349" sId="1">
    <oc r="M93">
      <f>D93-J93</f>
    </oc>
    <nc r="M93"/>
  </rcc>
  <rcc rId="350" sId="1">
    <oc r="O93">
      <f>D93-J93</f>
    </oc>
    <nc r="O93"/>
  </rcc>
  <rcc rId="351" sId="1">
    <oc r="M94">
      <f>D94-J94</f>
    </oc>
    <nc r="M94"/>
  </rcc>
  <rcc rId="352" sId="1">
    <oc r="O94">
      <f>D94-J94</f>
    </oc>
    <nc r="O94"/>
  </rcc>
  <rcc rId="353" sId="1">
    <oc r="M95">
      <f>D95-J95</f>
    </oc>
    <nc r="M95"/>
  </rcc>
  <rcc rId="354" sId="1">
    <oc r="O95">
      <f>D95-J95</f>
    </oc>
    <nc r="O95"/>
  </rcc>
  <rcc rId="355" sId="1">
    <oc r="M96">
      <f>D96-J96</f>
    </oc>
    <nc r="M96"/>
  </rcc>
  <rcc rId="356" sId="1">
    <oc r="O96">
      <f>D96-J96</f>
    </oc>
    <nc r="O96"/>
  </rcc>
  <rcc rId="357" sId="1">
    <oc r="M97">
      <f>D97-J97</f>
    </oc>
    <nc r="M97"/>
  </rcc>
  <rcc rId="358" sId="1">
    <oc r="O97">
      <f>D97-J97</f>
    </oc>
    <nc r="O97"/>
  </rcc>
  <rcc rId="359" sId="1">
    <oc r="M98">
      <f>D98-J98</f>
    </oc>
    <nc r="M98"/>
  </rcc>
  <rcc rId="360" sId="1">
    <oc r="O98">
      <f>D98-J98</f>
    </oc>
    <nc r="O98"/>
  </rcc>
  <rcc rId="361" sId="1">
    <oc r="M99">
      <f>D99-J99</f>
    </oc>
    <nc r="M99"/>
  </rcc>
  <rcc rId="362" sId="1">
    <oc r="O99">
      <f>D99-J99</f>
    </oc>
    <nc r="O99"/>
  </rcc>
  <rcc rId="363" sId="1">
    <oc r="M100">
      <f>D100-J100</f>
    </oc>
    <nc r="M100"/>
  </rcc>
  <rcc rId="364" sId="1">
    <oc r="O100">
      <f>D100-J100</f>
    </oc>
    <nc r="O100"/>
  </rcc>
  <rcc rId="365" sId="1">
    <oc r="M101">
      <f>D101-J101</f>
    </oc>
    <nc r="M101"/>
  </rcc>
  <rcc rId="366" sId="1">
    <oc r="O101">
      <f>D101-J101</f>
    </oc>
    <nc r="O101"/>
  </rcc>
  <rcc rId="367" sId="1">
    <oc r="M102">
      <f>D102-J102</f>
    </oc>
    <nc r="M102"/>
  </rcc>
  <rcc rId="368" sId="1">
    <oc r="O102">
      <f>D102-J102</f>
    </oc>
    <nc r="O102"/>
  </rcc>
  <rcc rId="369" sId="1">
    <oc r="M103">
      <f>D103-J103</f>
    </oc>
    <nc r="M103"/>
  </rcc>
  <rcc rId="370" sId="1">
    <oc r="O103">
      <f>D103-J103</f>
    </oc>
    <nc r="O103"/>
  </rcc>
  <rcc rId="371" sId="1">
    <oc r="M104">
      <f>D104-J104</f>
    </oc>
    <nc r="M104"/>
  </rcc>
  <rcc rId="372" sId="1">
    <oc r="O104">
      <f>D104-J104</f>
    </oc>
    <nc r="O104"/>
  </rcc>
  <rcc rId="373" sId="1">
    <oc r="M105">
      <f>D105-J105</f>
    </oc>
    <nc r="M105"/>
  </rcc>
  <rcc rId="374" sId="1">
    <oc r="O105">
      <f>D105-J105</f>
    </oc>
    <nc r="O105"/>
  </rcc>
  <rcc rId="375" sId="1">
    <oc r="M106">
      <f>D106-J106</f>
    </oc>
    <nc r="M106"/>
  </rcc>
  <rcc rId="376" sId="1">
    <oc r="O106">
      <f>D106-J106</f>
    </oc>
    <nc r="O106"/>
  </rcc>
  <rcc rId="377" sId="1">
    <oc r="M107">
      <f>D107-J107</f>
    </oc>
    <nc r="M107"/>
  </rcc>
  <rcc rId="378" sId="1">
    <oc r="O107">
      <f>D107-J107</f>
    </oc>
    <nc r="O107"/>
  </rcc>
  <rcc rId="379" sId="1">
    <oc r="M108">
      <f>D108-J108</f>
    </oc>
    <nc r="M108"/>
  </rcc>
  <rcc rId="380" sId="1">
    <oc r="O108">
      <f>D108-J108</f>
    </oc>
    <nc r="O108"/>
  </rcc>
  <rcc rId="381" sId="1">
    <oc r="M109">
      <f>D109-J109</f>
    </oc>
    <nc r="M109"/>
  </rcc>
  <rcc rId="382" sId="1">
    <oc r="O109">
      <f>D109-J109</f>
    </oc>
    <nc r="O109"/>
  </rcc>
  <rcc rId="383" sId="1">
    <oc r="M110">
      <f>D110-J110</f>
    </oc>
    <nc r="M110"/>
  </rcc>
  <rcc rId="384" sId="1">
    <oc r="O110">
      <f>D110-J110</f>
    </oc>
    <nc r="O110"/>
  </rcc>
  <rcc rId="385" sId="1">
    <oc r="M111">
      <f>D111-J111</f>
    </oc>
    <nc r="M111"/>
  </rcc>
  <rcc rId="386" sId="1">
    <oc r="O111">
      <f>D111-J111</f>
    </oc>
    <nc r="O111"/>
  </rcc>
  <rcc rId="387" sId="1">
    <oc r="M112">
      <f>D112-J112</f>
    </oc>
    <nc r="M112"/>
  </rcc>
  <rcc rId="388" sId="1">
    <oc r="O112">
      <f>D112-J112</f>
    </oc>
    <nc r="O112"/>
  </rcc>
  <rcc rId="389" sId="1">
    <oc r="M113">
      <f>D113-J113</f>
    </oc>
    <nc r="M113"/>
  </rcc>
  <rcc rId="390" sId="1">
    <oc r="O113">
      <f>D113-J113</f>
    </oc>
    <nc r="O113"/>
  </rcc>
  <rcc rId="391" sId="1">
    <oc r="M114">
      <f>D114-J114</f>
    </oc>
    <nc r="M114"/>
  </rcc>
  <rcc rId="392" sId="1">
    <oc r="O114">
      <f>D114-J114</f>
    </oc>
    <nc r="O114"/>
  </rcc>
  <rcc rId="393" sId="1">
    <oc r="M115">
      <f>D115-J115</f>
    </oc>
    <nc r="M115"/>
  </rcc>
  <rcc rId="394" sId="1">
    <oc r="O115">
      <f>D115-J115</f>
    </oc>
    <nc r="O115"/>
  </rcc>
  <rcc rId="395" sId="1">
    <oc r="M116">
      <f>D116-J116</f>
    </oc>
    <nc r="M116"/>
  </rcc>
  <rcc rId="396" sId="1">
    <oc r="O116">
      <f>D116-J116</f>
    </oc>
    <nc r="O116"/>
  </rcc>
  <rcc rId="397" sId="1">
    <oc r="M117">
      <f>D117-J117</f>
    </oc>
    <nc r="M117"/>
  </rcc>
  <rcc rId="398" sId="1">
    <oc r="O117">
      <f>D117-J117</f>
    </oc>
    <nc r="O117"/>
  </rcc>
  <rcc rId="399" sId="1">
    <oc r="M118">
      <f>D118-J118</f>
    </oc>
    <nc r="M118"/>
  </rcc>
  <rcc rId="400" sId="1">
    <oc r="O118">
      <f>D118-J118</f>
    </oc>
    <nc r="O118"/>
  </rcc>
  <rcc rId="401" sId="1">
    <oc r="M119">
      <f>D119-J119</f>
    </oc>
    <nc r="M119"/>
  </rcc>
  <rcc rId="402" sId="1">
    <oc r="O119">
      <f>D119-J119</f>
    </oc>
    <nc r="O119"/>
  </rcc>
  <rcc rId="403" sId="1">
    <oc r="M120">
      <f>D120-J120</f>
    </oc>
    <nc r="M120"/>
  </rcc>
  <rcc rId="404" sId="1">
    <oc r="O120">
      <f>D120-J120</f>
    </oc>
    <nc r="O120"/>
  </rcc>
  <rcc rId="405" sId="1">
    <oc r="M121">
      <f>D121-J121</f>
    </oc>
    <nc r="M121"/>
  </rcc>
  <rcc rId="406" sId="1">
    <oc r="O121">
      <f>D121-J121</f>
    </oc>
    <nc r="O121"/>
  </rcc>
  <rcc rId="407" sId="1">
    <oc r="M122">
      <f>D122-J122</f>
    </oc>
    <nc r="M122"/>
  </rcc>
  <rcc rId="408" sId="1">
    <oc r="O122">
      <f>D122-J122</f>
    </oc>
    <nc r="O122"/>
  </rcc>
  <rcc rId="409" sId="1">
    <oc r="M123">
      <f>D123-J123</f>
    </oc>
    <nc r="M123"/>
  </rcc>
  <rcc rId="410" sId="1">
    <oc r="O123">
      <f>D123-J123</f>
    </oc>
    <nc r="O123"/>
  </rcc>
  <rcc rId="411" sId="1">
    <oc r="M124">
      <f>D124-J124</f>
    </oc>
    <nc r="M124"/>
  </rcc>
  <rcc rId="412" sId="1">
    <oc r="O124">
      <f>D124-J124</f>
    </oc>
    <nc r="O124"/>
  </rcc>
  <rcc rId="413" sId="1">
    <oc r="M125">
      <f>D125-J125</f>
    </oc>
    <nc r="M125"/>
  </rcc>
  <rcc rId="414" sId="1">
    <oc r="O125">
      <f>D125-J125</f>
    </oc>
    <nc r="O125"/>
  </rcc>
  <rcc rId="415" sId="1">
    <oc r="M126">
      <f>D126-J126</f>
    </oc>
    <nc r="M126"/>
  </rcc>
  <rcc rId="416" sId="1">
    <oc r="O126">
      <f>D126-J126</f>
    </oc>
    <nc r="O126"/>
  </rcc>
  <rcc rId="417" sId="1">
    <oc r="M127">
      <f>D127-J127</f>
    </oc>
    <nc r="M127"/>
  </rcc>
  <rcc rId="418" sId="1">
    <oc r="O127">
      <f>D127-J127</f>
    </oc>
    <nc r="O127"/>
  </rcc>
  <rcc rId="419" sId="1">
    <oc r="M128">
      <f>D128-J128</f>
    </oc>
    <nc r="M128"/>
  </rcc>
  <rcc rId="420" sId="1">
    <oc r="O128">
      <f>D128-J128</f>
    </oc>
    <nc r="O128"/>
  </rcc>
  <rcc rId="421" sId="1">
    <oc r="M129">
      <f>D129-J129</f>
    </oc>
    <nc r="M129"/>
  </rcc>
  <rcc rId="422" sId="1">
    <oc r="O129">
      <f>D129-J129</f>
    </oc>
    <nc r="O129"/>
  </rcc>
  <rcc rId="423" sId="1">
    <oc r="M130">
      <f>D130-J130</f>
    </oc>
    <nc r="M130"/>
  </rcc>
  <rcc rId="424" sId="1">
    <oc r="O130">
      <f>D130-J130</f>
    </oc>
    <nc r="O130"/>
  </rcc>
  <rcc rId="425" sId="1">
    <oc r="M131">
      <f>D131-J131</f>
    </oc>
    <nc r="M131"/>
  </rcc>
  <rcc rId="426" sId="1">
    <oc r="O131">
      <f>D131-J131</f>
    </oc>
    <nc r="O131"/>
  </rcc>
  <rcc rId="427" sId="1">
    <oc r="M132">
      <f>D132-J132</f>
    </oc>
    <nc r="M132"/>
  </rcc>
  <rcc rId="428" sId="1">
    <oc r="O132">
      <f>D132-J132</f>
    </oc>
    <nc r="O132"/>
  </rcc>
  <rcc rId="429" sId="1">
    <oc r="M133">
      <f>D133-J133</f>
    </oc>
    <nc r="M133"/>
  </rcc>
  <rcc rId="430" sId="1">
    <oc r="O133">
      <f>D133-J133</f>
    </oc>
    <nc r="O133"/>
  </rcc>
  <rcc rId="431" sId="1">
    <oc r="M134">
      <f>D134-J134</f>
    </oc>
    <nc r="M134"/>
  </rcc>
  <rcc rId="432" sId="1">
    <oc r="O134">
      <f>D134-J134</f>
    </oc>
    <nc r="O134"/>
  </rcc>
  <rcc rId="433" sId="1">
    <oc r="M135">
      <f>D135-J135</f>
    </oc>
    <nc r="M135"/>
  </rcc>
  <rcc rId="434" sId="1">
    <oc r="O135">
      <f>D135-J135</f>
    </oc>
    <nc r="O135"/>
  </rcc>
  <rcc rId="435" sId="1">
    <oc r="M136">
      <f>D136-J136</f>
    </oc>
    <nc r="M136"/>
  </rcc>
  <rcc rId="436" sId="1">
    <oc r="O136">
      <f>D136-J136</f>
    </oc>
    <nc r="O136"/>
  </rcc>
  <rcc rId="437" sId="1">
    <oc r="M137">
      <f>D137-J137</f>
    </oc>
    <nc r="M137"/>
  </rcc>
  <rcc rId="438" sId="1">
    <oc r="O137">
      <f>D137-J137</f>
    </oc>
    <nc r="O137"/>
  </rcc>
  <rcc rId="439" sId="1">
    <oc r="M138">
      <f>D138-J138</f>
    </oc>
    <nc r="M138"/>
  </rcc>
  <rcc rId="440" sId="1">
    <oc r="O138">
      <f>D138-J138</f>
    </oc>
    <nc r="O138"/>
  </rcc>
  <rcc rId="441" sId="1">
    <oc r="M139">
      <f>D139-J139</f>
    </oc>
    <nc r="M139"/>
  </rcc>
  <rcc rId="442" sId="1">
    <oc r="O139">
      <f>D139-J139</f>
    </oc>
    <nc r="O139"/>
  </rcc>
  <rcc rId="443" sId="1">
    <oc r="M140">
      <f>D140-J140</f>
    </oc>
    <nc r="M140"/>
  </rcc>
  <rcc rId="444" sId="1">
    <oc r="O140">
      <f>D140-J140</f>
    </oc>
    <nc r="O140"/>
  </rcc>
  <rcc rId="445" sId="1">
    <oc r="M141">
      <f>D141-J141</f>
    </oc>
    <nc r="M141"/>
  </rcc>
  <rcc rId="446" sId="1">
    <oc r="O141">
      <f>D141-J141</f>
    </oc>
    <nc r="O141"/>
  </rcc>
  <rcc rId="447" sId="1">
    <oc r="M142">
      <f>D142-J142</f>
    </oc>
    <nc r="M142"/>
  </rcc>
  <rcc rId="448" sId="1">
    <oc r="O142">
      <f>D142-J142</f>
    </oc>
    <nc r="O142"/>
  </rcc>
  <rcc rId="449" sId="1">
    <oc r="M143">
      <f>D143-J143</f>
    </oc>
    <nc r="M143"/>
  </rcc>
  <rcc rId="450" sId="1">
    <oc r="O143">
      <f>D143-J143</f>
    </oc>
    <nc r="O143"/>
  </rcc>
  <rcc rId="451" sId="1">
    <oc r="M144">
      <f>D144-J144</f>
    </oc>
    <nc r="M144"/>
  </rcc>
  <rcc rId="452" sId="1">
    <oc r="O144">
      <f>D144-J144</f>
    </oc>
    <nc r="O144"/>
  </rcc>
  <rcc rId="453" sId="1">
    <oc r="M145">
      <f>D145-J145</f>
    </oc>
    <nc r="M145"/>
  </rcc>
  <rcc rId="454" sId="1">
    <oc r="O145">
      <f>D145-J145</f>
    </oc>
    <nc r="O145"/>
  </rcc>
  <rcc rId="455" sId="1">
    <oc r="M146">
      <f>D146-J146</f>
    </oc>
    <nc r="M146"/>
  </rcc>
  <rcc rId="456" sId="1">
    <oc r="O146">
      <f>D146-J146</f>
    </oc>
    <nc r="O146"/>
  </rcc>
  <rcc rId="457" sId="1">
    <oc r="M147">
      <f>D147-J147</f>
    </oc>
    <nc r="M147"/>
  </rcc>
  <rcc rId="458" sId="1">
    <oc r="O147">
      <f>D147-J147</f>
    </oc>
    <nc r="O147"/>
  </rcc>
  <rcc rId="459" sId="1">
    <oc r="M148">
      <f>D148-J148</f>
    </oc>
    <nc r="M148"/>
  </rcc>
  <rcc rId="460" sId="1">
    <oc r="O148">
      <f>D148-J148</f>
    </oc>
    <nc r="O148"/>
  </rcc>
  <rcc rId="461" sId="1">
    <oc r="M149">
      <f>D149-J149</f>
    </oc>
    <nc r="M149"/>
  </rcc>
  <rcc rId="462" sId="1">
    <oc r="O149">
      <f>D149-J149</f>
    </oc>
    <nc r="O149"/>
  </rcc>
  <rcc rId="463" sId="1">
    <oc r="M150">
      <f>D150-J150</f>
    </oc>
    <nc r="M150"/>
  </rcc>
  <rcc rId="464" sId="1">
    <oc r="O150">
      <f>D150-J150</f>
    </oc>
    <nc r="O150"/>
  </rcc>
  <rcc rId="465" sId="1">
    <oc r="M151">
      <f>D151-J151</f>
    </oc>
    <nc r="M151"/>
  </rcc>
  <rcc rId="466" sId="1">
    <oc r="O151">
      <f>D151-J151</f>
    </oc>
    <nc r="O151"/>
  </rcc>
  <rcc rId="467" sId="1">
    <oc r="M152">
      <f>D152-J152</f>
    </oc>
    <nc r="M152"/>
  </rcc>
  <rcc rId="468" sId="1">
    <oc r="O152">
      <f>D152-J152</f>
    </oc>
    <nc r="O152"/>
  </rcc>
  <rcc rId="469" sId="1">
    <oc r="M153">
      <f>D153-J153</f>
    </oc>
    <nc r="M153"/>
  </rcc>
  <rcc rId="470" sId="1">
    <oc r="O153">
      <f>D153-J153</f>
    </oc>
    <nc r="O153"/>
  </rcc>
  <rcc rId="471" sId="1">
    <oc r="M154">
      <f>D154-J154</f>
    </oc>
    <nc r="M154"/>
  </rcc>
  <rcc rId="472" sId="1">
    <oc r="O154">
      <f>D154-J154</f>
    </oc>
    <nc r="O154"/>
  </rcc>
  <rcc rId="473" sId="1">
    <oc r="M155">
      <f>D155-J155</f>
    </oc>
    <nc r="M155"/>
  </rcc>
  <rcc rId="474" sId="1">
    <oc r="O155">
      <f>D155-J155</f>
    </oc>
    <nc r="O155"/>
  </rcc>
  <rcc rId="475" sId="1">
    <oc r="M156">
      <f>D156-J156</f>
    </oc>
    <nc r="M156"/>
  </rcc>
  <rcc rId="476" sId="1">
    <oc r="O156">
      <f>D156-J156</f>
    </oc>
    <nc r="O156"/>
  </rcc>
  <rcc rId="477" sId="1">
    <oc r="M157">
      <f>D157-J157</f>
    </oc>
    <nc r="M157"/>
  </rcc>
  <rcc rId="478" sId="1">
    <oc r="O157">
      <f>D157-J157</f>
    </oc>
    <nc r="O157"/>
  </rcc>
  <rcc rId="479" sId="1">
    <oc r="M158">
      <f>D158-J158</f>
    </oc>
    <nc r="M158"/>
  </rcc>
  <rcc rId="480" sId="1">
    <oc r="O158">
      <f>D158-J158</f>
    </oc>
    <nc r="O158"/>
  </rcc>
  <rcc rId="481" sId="1">
    <oc r="M159">
      <f>D159-J159</f>
    </oc>
    <nc r="M159"/>
  </rcc>
  <rcc rId="482" sId="1">
    <oc r="O159">
      <f>D159-J159</f>
    </oc>
    <nc r="O159"/>
  </rcc>
  <rcc rId="483" sId="1">
    <oc r="M160">
      <f>D160-J160</f>
    </oc>
    <nc r="M160"/>
  </rcc>
  <rcc rId="484" sId="1">
    <oc r="O160">
      <f>D160-J160</f>
    </oc>
    <nc r="O160"/>
  </rcc>
  <rcc rId="485" sId="1">
    <oc r="M161">
      <f>D161-J161</f>
    </oc>
    <nc r="M161"/>
  </rcc>
  <rcc rId="486" sId="1">
    <oc r="O161">
      <f>D161-J161</f>
    </oc>
    <nc r="O161"/>
  </rcc>
  <rcc rId="487" sId="1">
    <oc r="M162">
      <f>D162-J162</f>
    </oc>
    <nc r="M162"/>
  </rcc>
  <rcc rId="488" sId="1">
    <oc r="O162">
      <f>D162-J162</f>
    </oc>
    <nc r="O162"/>
  </rcc>
  <rcc rId="489" sId="1">
    <oc r="M163">
      <f>D163-J163</f>
    </oc>
    <nc r="M163"/>
  </rcc>
  <rcc rId="490" sId="1">
    <oc r="O163">
      <f>D163-J163</f>
    </oc>
    <nc r="O163"/>
  </rcc>
  <rcc rId="491" sId="1">
    <oc r="M164">
      <f>D164-J164</f>
    </oc>
    <nc r="M164"/>
  </rcc>
  <rcc rId="492" sId="1">
    <oc r="O164">
      <f>D164-J164</f>
    </oc>
    <nc r="O164"/>
  </rcc>
  <rcc rId="493" sId="1">
    <oc r="M165">
      <f>D165-J165</f>
    </oc>
    <nc r="M165"/>
  </rcc>
  <rcc rId="494" sId="1">
    <oc r="O165">
      <f>D165-J165</f>
    </oc>
    <nc r="O165"/>
  </rcc>
  <rcc rId="495" sId="1">
    <oc r="M166">
      <f>D166-J166</f>
    </oc>
    <nc r="M166"/>
  </rcc>
  <rcc rId="496" sId="1">
    <oc r="O166">
      <f>D166-J166</f>
    </oc>
    <nc r="O166"/>
  </rcc>
  <rcc rId="497" sId="1">
    <oc r="M167">
      <f>D167-J167</f>
    </oc>
    <nc r="M167"/>
  </rcc>
  <rcc rId="498" sId="1">
    <oc r="O167">
      <f>D167-J167</f>
    </oc>
    <nc r="O167"/>
  </rcc>
  <rcc rId="499" sId="1">
    <oc r="M168">
      <f>D168-J168</f>
    </oc>
    <nc r="M168"/>
  </rcc>
  <rcc rId="500" sId="1">
    <oc r="O168">
      <f>D168-J168</f>
    </oc>
    <nc r="O168"/>
  </rcc>
  <rcc rId="501" sId="1">
    <oc r="M169">
      <f>D169-J169</f>
    </oc>
    <nc r="M169"/>
  </rcc>
  <rcc rId="502" sId="1">
    <oc r="O169">
      <f>D169-J169</f>
    </oc>
    <nc r="O169"/>
  </rcc>
  <rcc rId="503" sId="1">
    <oc r="M170">
      <f>D170-J170</f>
    </oc>
    <nc r="M170"/>
  </rcc>
  <rcc rId="504" sId="1">
    <oc r="O170">
      <f>D170-J170</f>
    </oc>
    <nc r="O170"/>
  </rcc>
  <rcc rId="505" sId="1">
    <oc r="M171">
      <f>D171-J171</f>
    </oc>
    <nc r="M171"/>
  </rcc>
  <rcc rId="506" sId="1">
    <oc r="O171">
      <f>D171-J171</f>
    </oc>
    <nc r="O171"/>
  </rcc>
  <rcc rId="507" sId="1">
    <oc r="M172">
      <f>D172-J172</f>
    </oc>
    <nc r="M172"/>
  </rcc>
  <rcc rId="508" sId="1">
    <oc r="O172">
      <f>D172-J172</f>
    </oc>
    <nc r="O172"/>
  </rcc>
  <rcc rId="509" sId="1">
    <oc r="M173">
      <f>D173-J173</f>
    </oc>
    <nc r="M173"/>
  </rcc>
  <rcc rId="510" sId="1">
    <oc r="O173">
      <f>D173-J173</f>
    </oc>
    <nc r="O173"/>
  </rcc>
  <rcc rId="511" sId="1">
    <oc r="M174">
      <f>D174-J174</f>
    </oc>
    <nc r="M174"/>
  </rcc>
  <rcc rId="512" sId="1">
    <oc r="O174">
      <f>D174-J174</f>
    </oc>
    <nc r="O174"/>
  </rcc>
  <rcc rId="513" sId="1">
    <oc r="M175">
      <f>D175-J175</f>
    </oc>
    <nc r="M175"/>
  </rcc>
  <rcc rId="514" sId="1">
    <oc r="O175">
      <f>D175-J175</f>
    </oc>
    <nc r="O175"/>
  </rcc>
  <rcc rId="515" sId="1">
    <oc r="M176">
      <f>D176-J176</f>
    </oc>
    <nc r="M176"/>
  </rcc>
  <rcc rId="516" sId="1">
    <oc r="O176">
      <f>D176-J176</f>
    </oc>
    <nc r="O176"/>
  </rcc>
  <rcc rId="517" sId="1">
    <oc r="M177">
      <f>D177-J177</f>
    </oc>
    <nc r="M177"/>
  </rcc>
  <rcc rId="518" sId="1">
    <oc r="O177">
      <f>D177-J177</f>
    </oc>
    <nc r="O177"/>
  </rcc>
  <rcc rId="519" sId="1">
    <oc r="M178">
      <f>D178-J178</f>
    </oc>
    <nc r="M178"/>
  </rcc>
  <rcc rId="520" sId="1">
    <oc r="O178">
      <f>D178-J178</f>
    </oc>
    <nc r="O178"/>
  </rcc>
  <rcc rId="521" sId="1">
    <oc r="M179">
      <f>D179-J179</f>
    </oc>
    <nc r="M179"/>
  </rcc>
  <rcc rId="522" sId="1">
    <oc r="O179">
      <f>D179-J179</f>
    </oc>
    <nc r="O179"/>
  </rcc>
  <rcc rId="523" sId="1">
    <oc r="M180">
      <f>D180-J180</f>
    </oc>
    <nc r="M180"/>
  </rcc>
  <rcc rId="524" sId="1">
    <oc r="O180">
      <f>E180-G180</f>
    </oc>
    <nc r="O180"/>
  </rcc>
  <rcc rId="525" sId="1">
    <oc r="M181">
      <f>D181-J181</f>
    </oc>
    <nc r="M181"/>
  </rcc>
  <rcc rId="526" sId="1">
    <oc r="O181">
      <f>E181-G181</f>
    </oc>
    <nc r="O181"/>
  </rcc>
  <rcc rId="527" sId="1">
    <oc r="M182">
      <f>D182-J182</f>
    </oc>
    <nc r="M182"/>
  </rcc>
  <rcc rId="528" sId="1">
    <oc r="O182">
      <f>E182-G182</f>
    </oc>
    <nc r="O182"/>
  </rcc>
  <rcc rId="529" sId="1">
    <oc r="M183">
      <f>D183-J183</f>
    </oc>
    <nc r="M183"/>
  </rcc>
  <rcc rId="530" sId="1">
    <oc r="O183">
      <f>E183-G183</f>
    </oc>
    <nc r="O183"/>
  </rcc>
  <rcv guid="{A0A3CD9B-2436-40D7-91DB-589A95FBBF00}" action="delete"/>
  <rdn rId="0" localSheetId="1" customView="1" name="Z_A0A3CD9B_2436_40D7_91DB_589A95FBBF00_.wvu.PrintArea" hidden="1" oldHidden="1">
    <formula>'на 01.10.2017'!$A$1:$L$183</formula>
    <oldFormula>'на 01.10.2017'!$A$1:$L$188</oldFormula>
  </rdn>
  <rdn rId="0" localSheetId="1" customView="1" name="Z_A0A3CD9B_2436_40D7_91DB_589A95FBBF00_.wvu.PrintTitles" hidden="1" oldHidden="1">
    <formula>'на 01.10.2017'!$5:$8</formula>
    <oldFormula>'на 01.10.2017'!$5:$8</oldFormula>
  </rdn>
  <rdn rId="0" localSheetId="1" customView="1" name="Z_A0A3CD9B_2436_40D7_91DB_589A95FBBF00_.wvu.Cols" hidden="1" oldHidden="1">
    <formula>'на 01.10.2017'!$I:$I</formula>
    <oldFormula>'на 01.10.2017'!$I:$I</oldFormula>
  </rdn>
  <rdn rId="0" localSheetId="1" customView="1" name="Z_A0A3CD9B_2436_40D7_91DB_589A95FBBF00_.wvu.FilterData" hidden="1" oldHidden="1">
    <formula>'на 01.10.2017'!$A$7:$L$386</formula>
    <oldFormula>'на 01.10.2017'!$A$7:$L$386</oldFormula>
  </rdn>
  <rcv guid="{A0A3CD9B-2436-40D7-91DB-589A95FBBF0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1">
    <o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oc>
    <nc r="L21" t="inlineStr">
      <is>
        <r>
          <rPr>
            <u/>
            <sz val="18"/>
            <rFont val="Times New Roman"/>
            <family val="1"/>
            <charset val="204"/>
          </rPr>
          <t xml:space="preserve">ДГХ: </t>
        </r>
        <r>
          <rPr>
            <sz val="18"/>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rgb="FFFF0000"/>
            <rFont val="Times New Roman"/>
            <family val="2"/>
            <charset val="204"/>
          </rPr>
          <t xml:space="preserve">
</t>
        </r>
        <r>
          <rPr>
            <u/>
            <sz val="18"/>
            <color rgb="FFFF0000"/>
            <rFont val="Times New Roman"/>
            <family val="2"/>
            <charset val="204"/>
          </rPr>
          <t>Департамент образования</t>
        </r>
        <r>
          <rPr>
            <sz val="18"/>
            <color rgb="FFFF0000"/>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rFont val="Times New Roman"/>
            <family val="1"/>
            <charset val="204"/>
          </rPr>
          <t xml:space="preserve">ДАиГ: 
</t>
        </r>
        <r>
          <rPr>
            <sz val="18"/>
            <rFont val="Times New Roman"/>
            <family val="1"/>
            <charset val="204"/>
          </rPr>
          <t xml:space="preserve">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ПИР, получено положительное заключение экспертизы. Размещено извещение по проведению конкурса на выполнение ПИР 23.08.2017 (по 31,5 тыс.руб за объект., за счет средств местного бюджета сверх доли софинансирования). Получены положительные заключения экспертизы  № 86-5-7-0024-17, № 86-5-7-0023-17 от 18.07.2017 г. Конкурс на выполнение ПИР состоялся 22.09.2017 с НМЦК  28 694,6 тыс.руб. По итогам конкурса победителем признан ЗАО "Проектно-инвестиционная компания" с ценой предложения 16 888,2 тыс. руб. Заключение контракта  на выполнение проектно-изыскательских работ ориентировочно  11.10.2017 г. Срок выполнения работ - 9 месяцев с даты заключения контракта.    </t>
        </r>
        <r>
          <rPr>
            <sz val="18"/>
            <color rgb="FFFF0000"/>
            <rFont val="Times New Roman"/>
            <family val="2"/>
            <charset val="204"/>
          </rPr>
          <t xml:space="preserve">                                
</t>
        </r>
        <r>
          <rPr>
            <sz val="18"/>
            <rFont val="Times New Roman"/>
            <family val="1"/>
            <charset val="204"/>
          </rPr>
          <t xml:space="preserve"> - выкуп объекта дошкольного образования ("Развитие застроенной территории части квартала 23А г.Сургута").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 выкуп объекта дошкольного образования ("Билдинг сад на 40 мест, ул.Каролинского, 10" - 3 005,38 тыс.рублей). Средства местного бюджета были предусмотрены как доля софинансирования к средствам окружного бюджета. В связи с принятием  решения  автономным округом о выкупе объекта за счет фонда «Сотрудничество» средства перераспределены на очередном заседании Думы города по вопросу внесения изменений в решение о бюджете города в сентябре 2017 г.
</t>
        </r>
        <r>
          <rPr>
            <sz val="18"/>
            <color rgb="FFFF0000"/>
            <rFont val="Times New Roman"/>
            <family val="2"/>
            <charset val="204"/>
          </rPr>
          <t xml:space="preserve">
</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comments" Target="../comments1.x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vmlDrawing" Target="../drawings/vmlDrawing1.vml"/><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O401"/>
  <sheetViews>
    <sheetView showZeros="0" tabSelected="1" showOutlineSymbols="0" view="pageBreakPreview" zoomScale="40" zoomScaleNormal="50" zoomScaleSheetLayoutView="50" zoomScalePageLayoutView="75" workbookViewId="0">
      <pane xSplit="2" ySplit="8" topLeftCell="J93" activePane="bottomRight" state="frozen"/>
      <selection pane="topRight" activeCell="C1" sqref="C1"/>
      <selection pane="bottomLeft" activeCell="A9" sqref="A9"/>
      <selection pane="bottomRight" activeCell="M1" sqref="M1:O1048576"/>
    </sheetView>
  </sheetViews>
  <sheetFormatPr defaultRowHeight="26.25" outlineLevelRow="1" outlineLevelCol="2" x14ac:dyDescent="0.4"/>
  <cols>
    <col min="1" max="1" width="13" style="26" customWidth="1"/>
    <col min="2" max="2" width="89" style="47" customWidth="1"/>
    <col min="3" max="3" width="23.375" style="27" customWidth="1"/>
    <col min="4" max="4" width="26.375" style="27" customWidth="1"/>
    <col min="5" max="5" width="26.125" style="28" customWidth="1" outlineLevel="2"/>
    <col min="6" max="6" width="18.625" style="29" customWidth="1" outlineLevel="2"/>
    <col min="7" max="7" width="24.25" style="136" customWidth="1" outlineLevel="2"/>
    <col min="8" max="8" width="19.625" style="29" customWidth="1" outlineLevel="2"/>
    <col min="9" max="9" width="26.125" style="29" hidden="1" customWidth="1" outlineLevel="2"/>
    <col min="10" max="10" width="26.625" style="29" customWidth="1" outlineLevel="2"/>
    <col min="11" max="11" width="27.875" style="29" customWidth="1" outlineLevel="2"/>
    <col min="12" max="12" width="145.75" style="165" customWidth="1"/>
    <col min="13" max="14" width="21.5" style="66" customWidth="1"/>
    <col min="15" max="15" width="22.75" style="6" customWidth="1"/>
    <col min="16" max="68" width="9" style="6" customWidth="1"/>
    <col min="69" max="16384" width="9" style="6"/>
  </cols>
  <sheetData>
    <row r="1" spans="1:15" ht="30.75" x14ac:dyDescent="0.45">
      <c r="A1" s="1"/>
      <c r="B1" s="52"/>
      <c r="C1" s="3"/>
      <c r="D1" s="3"/>
      <c r="E1" s="4"/>
      <c r="F1" s="5"/>
      <c r="G1" s="128"/>
      <c r="H1" s="5"/>
      <c r="I1" s="5"/>
      <c r="J1" s="5"/>
      <c r="K1" s="5"/>
      <c r="L1" s="164"/>
    </row>
    <row r="2" spans="1:15" ht="30.75" x14ac:dyDescent="0.45">
      <c r="A2" s="1"/>
      <c r="B2" s="52"/>
      <c r="C2" s="3"/>
      <c r="D2" s="3"/>
      <c r="E2" s="4"/>
      <c r="F2" s="5"/>
      <c r="G2" s="128"/>
      <c r="H2" s="5"/>
      <c r="I2" s="5"/>
      <c r="J2" s="5"/>
      <c r="K2" s="5"/>
      <c r="L2" s="164"/>
    </row>
    <row r="3" spans="1:15" ht="73.5" customHeight="1" x14ac:dyDescent="0.4">
      <c r="A3" s="227" t="s">
        <v>101</v>
      </c>
      <c r="B3" s="227"/>
      <c r="C3" s="227"/>
      <c r="D3" s="227"/>
      <c r="E3" s="227"/>
      <c r="F3" s="227"/>
      <c r="G3" s="227"/>
      <c r="H3" s="227"/>
      <c r="I3" s="227"/>
      <c r="J3" s="227"/>
      <c r="K3" s="227"/>
      <c r="L3" s="227"/>
    </row>
    <row r="4" spans="1:15" s="2" customFormat="1" ht="41.25" customHeight="1" x14ac:dyDescent="0.4">
      <c r="A4" s="7"/>
      <c r="B4" s="53"/>
      <c r="C4" s="8"/>
      <c r="D4" s="8"/>
      <c r="E4" s="8"/>
      <c r="F4" s="8"/>
      <c r="G4" s="84"/>
      <c r="H4" s="9"/>
      <c r="I4" s="9"/>
      <c r="J4" s="36"/>
      <c r="K4" s="9"/>
      <c r="L4" s="166" t="s">
        <v>33</v>
      </c>
      <c r="M4" s="67"/>
      <c r="N4" s="67"/>
    </row>
    <row r="5" spans="1:15" s="37" customFormat="1" ht="57.75" customHeight="1" x14ac:dyDescent="0.25">
      <c r="A5" s="230" t="s">
        <v>3</v>
      </c>
      <c r="B5" s="233" t="s">
        <v>8</v>
      </c>
      <c r="C5" s="231" t="s">
        <v>65</v>
      </c>
      <c r="D5" s="231"/>
      <c r="E5" s="238" t="s">
        <v>102</v>
      </c>
      <c r="F5" s="238"/>
      <c r="G5" s="238"/>
      <c r="H5" s="238"/>
      <c r="I5" s="242" t="s">
        <v>81</v>
      </c>
      <c r="J5" s="234" t="s">
        <v>68</v>
      </c>
      <c r="K5" s="234" t="s">
        <v>39</v>
      </c>
      <c r="L5" s="235" t="s">
        <v>59</v>
      </c>
      <c r="M5" s="66"/>
      <c r="N5" s="66"/>
    </row>
    <row r="6" spans="1:15" s="37" customFormat="1" ht="47.25" customHeight="1" x14ac:dyDescent="0.25">
      <c r="A6" s="230"/>
      <c r="B6" s="233"/>
      <c r="C6" s="232" t="s">
        <v>66</v>
      </c>
      <c r="D6" s="231" t="s">
        <v>67</v>
      </c>
      <c r="E6" s="228" t="s">
        <v>7</v>
      </c>
      <c r="F6" s="228"/>
      <c r="G6" s="228" t="s">
        <v>6</v>
      </c>
      <c r="H6" s="228"/>
      <c r="I6" s="243"/>
      <c r="J6" s="234"/>
      <c r="K6" s="234"/>
      <c r="L6" s="236"/>
      <c r="M6" s="66"/>
      <c r="N6" s="66"/>
    </row>
    <row r="7" spans="1:15" s="37" customFormat="1" ht="28.5" customHeight="1" x14ac:dyDescent="0.25">
      <c r="A7" s="230"/>
      <c r="B7" s="233"/>
      <c r="C7" s="232"/>
      <c r="D7" s="231"/>
      <c r="E7" s="50" t="s">
        <v>0</v>
      </c>
      <c r="F7" s="51" t="s">
        <v>12</v>
      </c>
      <c r="G7" s="129" t="s">
        <v>9</v>
      </c>
      <c r="H7" s="51" t="s">
        <v>2</v>
      </c>
      <c r="I7" s="244"/>
      <c r="J7" s="234"/>
      <c r="K7" s="234"/>
      <c r="L7" s="237"/>
      <c r="M7" s="66"/>
      <c r="N7" s="66"/>
    </row>
    <row r="8" spans="1:15" s="14" customFormat="1" x14ac:dyDescent="0.25">
      <c r="A8" s="10">
        <v>1</v>
      </c>
      <c r="B8" s="139">
        <v>2</v>
      </c>
      <c r="C8" s="11">
        <v>3</v>
      </c>
      <c r="D8" s="11">
        <v>4</v>
      </c>
      <c r="E8" s="12">
        <v>5</v>
      </c>
      <c r="F8" s="11">
        <v>6</v>
      </c>
      <c r="G8" s="130">
        <v>7</v>
      </c>
      <c r="H8" s="13">
        <v>8</v>
      </c>
      <c r="I8" s="13">
        <v>8</v>
      </c>
      <c r="J8" s="13">
        <v>9</v>
      </c>
      <c r="K8" s="11">
        <v>10</v>
      </c>
      <c r="L8" s="167">
        <v>11</v>
      </c>
      <c r="M8" s="40"/>
      <c r="N8" s="40"/>
    </row>
    <row r="9" spans="1:15" s="38" customFormat="1" ht="87" customHeight="1" x14ac:dyDescent="0.25">
      <c r="A9" s="229"/>
      <c r="B9" s="142" t="s">
        <v>32</v>
      </c>
      <c r="C9" s="16">
        <f>SUM(C10:C14)</f>
        <v>11036689.98</v>
      </c>
      <c r="D9" s="16">
        <f>SUM(D10:D14)</f>
        <v>11129914.029999999</v>
      </c>
      <c r="E9" s="16">
        <f>SUM(E10:E14)</f>
        <v>6932718.2199999997</v>
      </c>
      <c r="F9" s="16">
        <f>E9/D9*100</f>
        <v>62.29</v>
      </c>
      <c r="G9" s="16">
        <f t="shared" ref="G9" si="0">SUM(G10:G14)</f>
        <v>6852595.2000000002</v>
      </c>
      <c r="H9" s="16">
        <f>G9/D9*100</f>
        <v>61.57</v>
      </c>
      <c r="I9" s="15">
        <f>SUM(I10:I14)</f>
        <v>1820167.3</v>
      </c>
      <c r="J9" s="15">
        <f>SUM(J10:J14)</f>
        <v>11105408.68</v>
      </c>
      <c r="K9" s="16">
        <f>SUM(K10:K14)</f>
        <v>24505.35</v>
      </c>
      <c r="L9" s="239"/>
      <c r="M9" s="68"/>
      <c r="N9" s="68"/>
      <c r="O9" s="72"/>
    </row>
    <row r="10" spans="1:15" s="37" customFormat="1" x14ac:dyDescent="0.25">
      <c r="A10" s="229"/>
      <c r="B10" s="143" t="s">
        <v>4</v>
      </c>
      <c r="C10" s="16">
        <f t="shared" ref="C10:K10" si="1">C16+C24+C31+C38+C44+C50+C56+C64+C131+C138+C156+C163+C170+C150+C180</f>
        <v>44434.21</v>
      </c>
      <c r="D10" s="15">
        <f t="shared" si="1"/>
        <v>63522.559999999998</v>
      </c>
      <c r="E10" s="16">
        <f t="shared" si="1"/>
        <v>36080.559999999998</v>
      </c>
      <c r="F10" s="113" t="e">
        <f t="shared" si="1"/>
        <v>#DIV/0!</v>
      </c>
      <c r="G10" s="16">
        <f t="shared" si="1"/>
        <v>24895.55</v>
      </c>
      <c r="H10" s="113" t="e">
        <f t="shared" si="1"/>
        <v>#DIV/0!</v>
      </c>
      <c r="I10" s="15">
        <f t="shared" si="1"/>
        <v>0</v>
      </c>
      <c r="J10" s="15">
        <f t="shared" si="1"/>
        <v>60835.82</v>
      </c>
      <c r="K10" s="16">
        <f t="shared" si="1"/>
        <v>2686.74</v>
      </c>
      <c r="L10" s="240"/>
      <c r="M10" s="68"/>
      <c r="N10" s="68"/>
      <c r="O10" s="72"/>
    </row>
    <row r="11" spans="1:15" s="37" customFormat="1" x14ac:dyDescent="0.25">
      <c r="A11" s="229"/>
      <c r="B11" s="143" t="s">
        <v>16</v>
      </c>
      <c r="C11" s="16">
        <f>C17+C25+C32+C39+C45+C51+C57+C65+C132+C139+C157+C164+C171+C151+C181</f>
        <v>10576015.449999999</v>
      </c>
      <c r="D11" s="16">
        <f>D17+D25+D32+D39+D45+D51+D57+D65+D132+D139+D157+D164+D171+D151+D181</f>
        <v>10650000.529999999</v>
      </c>
      <c r="E11" s="16">
        <f>E17+E25+E32+E39+E45+E51+E57+E65+E132+E139+E157+E164+E171+E151+E181</f>
        <v>6709960.4500000002</v>
      </c>
      <c r="F11" s="16">
        <f t="shared" ref="F11:F14" si="2">E11/D11*100</f>
        <v>63</v>
      </c>
      <c r="G11" s="16">
        <f>G17+G25+G32+G39+G45+G51+G57+G65+G132+G139+G157+G164+G171+G151+G181</f>
        <v>6641022.4400000004</v>
      </c>
      <c r="H11" s="16">
        <f t="shared" ref="H11:H14" si="3">G11/D11*100</f>
        <v>62.36</v>
      </c>
      <c r="I11" s="15">
        <f>I17+I25+I32+I39+I45+I51+I57+I65+I132+I139+I157+I164+I171+I151+I181</f>
        <v>1807293.1</v>
      </c>
      <c r="J11" s="15">
        <f>J17+J25+J32+J39+J45+J51+J57+J65+J132+J139+J157+J164+J171+J151+J181</f>
        <v>10633147.029999999</v>
      </c>
      <c r="K11" s="15">
        <f>K17+K25+K32+K39+K45+K51+K57+K65+K132+K139+K157+K164+K171+K151+K181</f>
        <v>16853.5</v>
      </c>
      <c r="L11" s="240"/>
      <c r="M11" s="68"/>
      <c r="N11" s="68"/>
      <c r="O11" s="72"/>
    </row>
    <row r="12" spans="1:15" s="37" customFormat="1" x14ac:dyDescent="0.25">
      <c r="A12" s="229"/>
      <c r="B12" s="143" t="s">
        <v>11</v>
      </c>
      <c r="C12" s="16">
        <f>C18+C26+C33+C40+C46+C52+C58+C66+C133+C140+C158+C165+C172+C152</f>
        <v>241427.29</v>
      </c>
      <c r="D12" s="16">
        <f>D18+D26+D33+D40+D46+D52+D58+D66+D133+D140+D158+D165+D172+D152</f>
        <v>241497.91</v>
      </c>
      <c r="E12" s="16">
        <f>E18+E26+E33+E40+E46+E52+E58+E66+E133+E140+E158+E165+E172+E152</f>
        <v>137012.69</v>
      </c>
      <c r="F12" s="16">
        <f t="shared" si="2"/>
        <v>56.73</v>
      </c>
      <c r="G12" s="16">
        <f>G18+G26+G33+G40+G46+G52+G58+G66+G133+G140+G158+G165+G172+G152</f>
        <v>137012.69</v>
      </c>
      <c r="H12" s="16">
        <f t="shared" si="3"/>
        <v>56.73</v>
      </c>
      <c r="I12" s="16">
        <f>I18+I26+I33+I40+I46+I52+I58+I66+I133+I140+I158+I165+I172+I152</f>
        <v>12874.2</v>
      </c>
      <c r="J12" s="16">
        <f>J18+J26+J33+J40+J46+J52+J58+J66+J133+J140+J158+J165+J172+J152</f>
        <v>236619.7</v>
      </c>
      <c r="K12" s="16">
        <f>K18+K26+K33+K40+K46+K52+K58+K66+K133+K140+K158+K165+K172+K152</f>
        <v>4878.21</v>
      </c>
      <c r="L12" s="240"/>
      <c r="M12" s="68"/>
      <c r="N12" s="68"/>
      <c r="O12" s="72"/>
    </row>
    <row r="13" spans="1:15" s="37" customFormat="1" x14ac:dyDescent="0.25">
      <c r="A13" s="229"/>
      <c r="B13" s="143" t="s">
        <v>13</v>
      </c>
      <c r="C13" s="16">
        <f>C19+C27+C34+C41+C47+C53+C59+C67+C134+C141+C159+C166+C173</f>
        <v>18699.349999999999</v>
      </c>
      <c r="D13" s="16">
        <f t="shared" ref="D13:E13" si="4">D19+D27+D34+D41+D47+D53+D59+D67+D134+D141+D159+D166+D173</f>
        <v>18779.349999999999</v>
      </c>
      <c r="E13" s="16">
        <f t="shared" si="4"/>
        <v>7166.43</v>
      </c>
      <c r="F13" s="16">
        <f t="shared" si="2"/>
        <v>38.159999999999997</v>
      </c>
      <c r="G13" s="16">
        <f>G19+G27+G34+G41+G47+G53+G59+G67+G134+G141+G159+G166+G173+G153</f>
        <v>7166.43</v>
      </c>
      <c r="H13" s="16">
        <f t="shared" si="3"/>
        <v>38.159999999999997</v>
      </c>
      <c r="I13" s="15">
        <f t="shared" ref="C13:J14" si="5">I19+I27+I34+I41+I47+I53+I59+I67+I134+I141+I159+I166+I173</f>
        <v>0</v>
      </c>
      <c r="J13" s="15">
        <f t="shared" si="5"/>
        <v>18692.45</v>
      </c>
      <c r="K13" s="16">
        <f t="shared" ref="K13:K14" si="6">K19+K27+K34+K41+K47+K53+K59+K67+K134+K141+K159+K166+K173+K153</f>
        <v>86.9</v>
      </c>
      <c r="L13" s="240"/>
      <c r="M13" s="68"/>
      <c r="N13" s="68"/>
      <c r="O13" s="72"/>
    </row>
    <row r="14" spans="1:15" s="37" customFormat="1" x14ac:dyDescent="0.25">
      <c r="A14" s="229"/>
      <c r="B14" s="143" t="s">
        <v>5</v>
      </c>
      <c r="C14" s="16">
        <f t="shared" si="5"/>
        <v>156113.68</v>
      </c>
      <c r="D14" s="16">
        <f t="shared" si="5"/>
        <v>156113.68</v>
      </c>
      <c r="E14" s="16">
        <f t="shared" si="5"/>
        <v>42498.09</v>
      </c>
      <c r="F14" s="16">
        <f t="shared" si="2"/>
        <v>27.22</v>
      </c>
      <c r="G14" s="16">
        <f>G20+G28+G35+G42+G48+G54+G60+G68+G135+G142+G160+G167+G174</f>
        <v>42498.09</v>
      </c>
      <c r="H14" s="16">
        <f t="shared" si="3"/>
        <v>27.22</v>
      </c>
      <c r="I14" s="15">
        <f t="shared" ref="I14:J14" si="7">I20+I28+I35+I42+I48+I54+I60+I68+I135+I142+I160+I167+I174</f>
        <v>0</v>
      </c>
      <c r="J14" s="15">
        <f t="shared" si="7"/>
        <v>156113.68</v>
      </c>
      <c r="K14" s="16">
        <f t="shared" si="6"/>
        <v>0</v>
      </c>
      <c r="L14" s="241"/>
      <c r="M14" s="68"/>
      <c r="N14" s="68"/>
      <c r="O14" s="72"/>
    </row>
    <row r="15" spans="1:15" s="38" customFormat="1" ht="102" customHeight="1" x14ac:dyDescent="0.25">
      <c r="A15" s="222" t="s">
        <v>34</v>
      </c>
      <c r="B15" s="142" t="s">
        <v>84</v>
      </c>
      <c r="C15" s="16">
        <f>C16+C17+C18+C19+C20</f>
        <v>3186.7</v>
      </c>
      <c r="D15" s="16">
        <f t="shared" ref="D15:G15" si="8">D16+D17+D18+D19+D20</f>
        <v>3186.7</v>
      </c>
      <c r="E15" s="16">
        <f t="shared" si="8"/>
        <v>988.54</v>
      </c>
      <c r="F15" s="18">
        <f>E15/D15</f>
        <v>0.31</v>
      </c>
      <c r="G15" s="16">
        <f t="shared" si="8"/>
        <v>984.86</v>
      </c>
      <c r="H15" s="117">
        <f>G15/D15</f>
        <v>0.31</v>
      </c>
      <c r="I15" s="93"/>
      <c r="J15" s="95">
        <f t="shared" ref="J15" si="9">J16+J17+J18+J19+J20</f>
        <v>3186.7</v>
      </c>
      <c r="K15" s="15">
        <f t="shared" ref="K15" si="10">K16+K17+K18+K19+K20</f>
        <v>0</v>
      </c>
      <c r="L15" s="245" t="s">
        <v>104</v>
      </c>
      <c r="M15" s="68"/>
      <c r="N15" s="68"/>
      <c r="O15" s="72"/>
    </row>
    <row r="16" spans="1:15" s="38" customFormat="1" x14ac:dyDescent="0.25">
      <c r="A16" s="223"/>
      <c r="B16" s="143" t="s">
        <v>4</v>
      </c>
      <c r="C16" s="60"/>
      <c r="D16" s="60"/>
      <c r="E16" s="60"/>
      <c r="F16" s="94"/>
      <c r="G16" s="60"/>
      <c r="H16" s="94"/>
      <c r="I16" s="60"/>
      <c r="J16" s="35"/>
      <c r="K16" s="60"/>
      <c r="L16" s="246"/>
      <c r="M16" s="68"/>
      <c r="N16" s="68"/>
      <c r="O16" s="72"/>
    </row>
    <row r="17" spans="1:15" s="38" customFormat="1" x14ac:dyDescent="0.25">
      <c r="A17" s="223"/>
      <c r="B17" s="143" t="s">
        <v>16</v>
      </c>
      <c r="C17" s="60">
        <v>3186.7</v>
      </c>
      <c r="D17" s="60">
        <v>3186.7</v>
      </c>
      <c r="E17" s="60">
        <v>988.54</v>
      </c>
      <c r="F17" s="94">
        <f>E17/D17</f>
        <v>0.31</v>
      </c>
      <c r="G17" s="60">
        <v>984.86</v>
      </c>
      <c r="H17" s="94">
        <f>G17/D17</f>
        <v>0.31</v>
      </c>
      <c r="I17" s="60"/>
      <c r="J17" s="35">
        <v>3186.7</v>
      </c>
      <c r="K17" s="60">
        <f>D17-J17</f>
        <v>0</v>
      </c>
      <c r="L17" s="246"/>
      <c r="M17" s="68"/>
      <c r="N17" s="68"/>
      <c r="O17" s="72"/>
    </row>
    <row r="18" spans="1:15" s="38" customFormat="1" x14ac:dyDescent="0.25">
      <c r="A18" s="223"/>
      <c r="B18" s="143" t="s">
        <v>11</v>
      </c>
      <c r="C18" s="60"/>
      <c r="D18" s="60"/>
      <c r="E18" s="60"/>
      <c r="F18" s="94"/>
      <c r="G18" s="60"/>
      <c r="H18" s="94"/>
      <c r="I18" s="60"/>
      <c r="J18" s="60"/>
      <c r="K18" s="60"/>
      <c r="L18" s="246"/>
      <c r="M18" s="68"/>
      <c r="N18" s="68"/>
      <c r="O18" s="72"/>
    </row>
    <row r="19" spans="1:15" s="38" customFormat="1" x14ac:dyDescent="0.25">
      <c r="A19" s="223"/>
      <c r="B19" s="143" t="s">
        <v>13</v>
      </c>
      <c r="C19" s="60">
        <v>0</v>
      </c>
      <c r="D19" s="60">
        <v>0</v>
      </c>
      <c r="E19" s="60">
        <v>0</v>
      </c>
      <c r="F19" s="94"/>
      <c r="G19" s="60">
        <v>0</v>
      </c>
      <c r="H19" s="94"/>
      <c r="I19" s="60"/>
      <c r="J19" s="60">
        <v>0</v>
      </c>
      <c r="K19" s="60">
        <f>D19-J19</f>
        <v>0</v>
      </c>
      <c r="L19" s="246"/>
      <c r="M19" s="68"/>
      <c r="N19" s="68"/>
      <c r="O19" s="72"/>
    </row>
    <row r="20" spans="1:15" s="37" customFormat="1" x14ac:dyDescent="0.25">
      <c r="A20" s="224"/>
      <c r="B20" s="143" t="s">
        <v>5</v>
      </c>
      <c r="C20" s="60"/>
      <c r="D20" s="60"/>
      <c r="E20" s="60"/>
      <c r="F20" s="94"/>
      <c r="G20" s="60"/>
      <c r="H20" s="94"/>
      <c r="I20" s="60"/>
      <c r="J20" s="60"/>
      <c r="K20" s="60"/>
      <c r="L20" s="246"/>
      <c r="M20" s="68"/>
      <c r="N20" s="68"/>
      <c r="O20" s="72"/>
    </row>
    <row r="21" spans="1:15" ht="26.25" customHeight="1" x14ac:dyDescent="0.4">
      <c r="A21" s="222" t="s">
        <v>14</v>
      </c>
      <c r="B21" s="185" t="s">
        <v>96</v>
      </c>
      <c r="C21" s="210">
        <f>C24+C25+C26+C27</f>
        <v>8820203.5399999991</v>
      </c>
      <c r="D21" s="210">
        <f>D24+D25+D26+D27</f>
        <v>8882892.7100000009</v>
      </c>
      <c r="E21" s="210">
        <f>E24+E25+E26+E27</f>
        <v>5532594.54</v>
      </c>
      <c r="F21" s="210">
        <f>(E21/D21)*100</f>
        <v>62.28</v>
      </c>
      <c r="G21" s="247">
        <f>G24+G25+G26+G27</f>
        <v>5508772.4000000004</v>
      </c>
      <c r="H21" s="252">
        <f>G21/D21</f>
        <v>0.62</v>
      </c>
      <c r="I21" s="210">
        <f>I25</f>
        <v>1634115</v>
      </c>
      <c r="J21" s="210">
        <f>SUM(J24:J28)</f>
        <v>8879800.4299999997</v>
      </c>
      <c r="K21" s="210">
        <f>SUM(K24:K28)</f>
        <v>3092.28</v>
      </c>
      <c r="L21" s="245" t="s">
        <v>108</v>
      </c>
      <c r="M21" s="68"/>
      <c r="N21" s="68"/>
      <c r="O21" s="72"/>
    </row>
    <row r="22" spans="1:15" ht="243.75" customHeight="1" x14ac:dyDescent="0.4">
      <c r="A22" s="223"/>
      <c r="B22" s="225"/>
      <c r="C22" s="226"/>
      <c r="D22" s="226"/>
      <c r="E22" s="226"/>
      <c r="F22" s="226"/>
      <c r="G22" s="248"/>
      <c r="H22" s="253"/>
      <c r="I22" s="226"/>
      <c r="J22" s="226"/>
      <c r="K22" s="226"/>
      <c r="L22" s="246"/>
      <c r="M22" s="68"/>
      <c r="N22" s="68"/>
      <c r="O22" s="72"/>
    </row>
    <row r="23" spans="1:15" ht="409.5" customHeight="1" x14ac:dyDescent="0.4">
      <c r="A23" s="144"/>
      <c r="B23" s="186"/>
      <c r="C23" s="211"/>
      <c r="D23" s="211"/>
      <c r="E23" s="211"/>
      <c r="F23" s="211"/>
      <c r="G23" s="249"/>
      <c r="H23" s="254"/>
      <c r="I23" s="211"/>
      <c r="J23" s="211"/>
      <c r="K23" s="211"/>
      <c r="L23" s="246"/>
      <c r="M23" s="68"/>
      <c r="N23" s="68"/>
      <c r="O23" s="72"/>
    </row>
    <row r="24" spans="1:15" ht="54" customHeight="1" x14ac:dyDescent="0.4">
      <c r="A24" s="145"/>
      <c r="B24" s="143" t="s">
        <v>4</v>
      </c>
      <c r="C24" s="16"/>
      <c r="D24" s="17"/>
      <c r="E24" s="30"/>
      <c r="F24" s="81" t="e">
        <f t="shared" ref="F24" si="11">E24/D24</f>
        <v>#DIV/0!</v>
      </c>
      <c r="G24" s="131"/>
      <c r="H24" s="81" t="e">
        <f t="shared" ref="H24" si="12">G24/D24</f>
        <v>#DIV/0!</v>
      </c>
      <c r="I24" s="82"/>
      <c r="J24" s="30"/>
      <c r="K24" s="16"/>
      <c r="L24" s="246"/>
      <c r="M24" s="68"/>
      <c r="N24" s="68"/>
      <c r="O24" s="72"/>
    </row>
    <row r="25" spans="1:15" ht="54" customHeight="1" x14ac:dyDescent="0.4">
      <c r="A25" s="145"/>
      <c r="B25" s="143" t="s">
        <v>16</v>
      </c>
      <c r="C25" s="30">
        <v>8803964.3000000007</v>
      </c>
      <c r="D25" s="30">
        <v>8860971.4000000004</v>
      </c>
      <c r="E25" s="30">
        <v>5522986.54</v>
      </c>
      <c r="F25" s="31">
        <f>E25/D25</f>
        <v>0.62</v>
      </c>
      <c r="G25" s="60">
        <v>5499164.4000000004</v>
      </c>
      <c r="H25" s="31">
        <f>G25/D25</f>
        <v>0.62</v>
      </c>
      <c r="I25" s="30">
        <f>259920+573174.2+640446.5+4590+22682.6+22236.3+199+20894.2+21949.4+5660+27171.5+26911.3+5520+2760</f>
        <v>1634115</v>
      </c>
      <c r="J25" s="60">
        <f>8832875+28096.4</f>
        <v>8860971.4000000004</v>
      </c>
      <c r="K25" s="35">
        <f>D25-J25</f>
        <v>0</v>
      </c>
      <c r="L25" s="246"/>
      <c r="M25" s="68"/>
      <c r="N25" s="68"/>
      <c r="O25" s="72"/>
    </row>
    <row r="26" spans="1:15" s="75" customFormat="1" ht="54" customHeight="1" x14ac:dyDescent="0.4">
      <c r="A26" s="145" t="s">
        <v>60</v>
      </c>
      <c r="B26" s="146" t="s">
        <v>11</v>
      </c>
      <c r="C26" s="24">
        <f>16239.24-C27</f>
        <v>16089.24</v>
      </c>
      <c r="D26" s="24">
        <f>21921.31-D27</f>
        <v>21771.31</v>
      </c>
      <c r="E26" s="24">
        <f>G26</f>
        <v>9544.9</v>
      </c>
      <c r="F26" s="25">
        <f t="shared" ref="F26" si="13">E26/D26</f>
        <v>0.44</v>
      </c>
      <c r="G26" s="35">
        <f>9608-G27</f>
        <v>9544.9</v>
      </c>
      <c r="H26" s="25">
        <f t="shared" ref="H26:H27" si="14">G26/D26</f>
        <v>0.44</v>
      </c>
      <c r="I26" s="24"/>
      <c r="J26" s="35">
        <f>9641.9+153.11+3121.8+5849.1+0.02</f>
        <v>18765.93</v>
      </c>
      <c r="K26" s="35">
        <f>D26-J26</f>
        <v>3005.38</v>
      </c>
      <c r="L26" s="246"/>
      <c r="M26" s="68"/>
      <c r="N26" s="71"/>
      <c r="O26" s="83"/>
    </row>
    <row r="27" spans="1:15" ht="54" customHeight="1" x14ac:dyDescent="0.4">
      <c r="A27" s="145"/>
      <c r="B27" s="143" t="s">
        <v>13</v>
      </c>
      <c r="C27" s="17">
        <v>150</v>
      </c>
      <c r="D27" s="17">
        <v>150</v>
      </c>
      <c r="E27" s="24">
        <f>G27</f>
        <v>63.1</v>
      </c>
      <c r="F27" s="25">
        <f t="shared" ref="F27" si="15">E27/D27</f>
        <v>0.42</v>
      </c>
      <c r="G27" s="35">
        <v>63.1</v>
      </c>
      <c r="H27" s="25">
        <f t="shared" si="14"/>
        <v>0.42</v>
      </c>
      <c r="I27" s="82"/>
      <c r="J27" s="17">
        <v>63.1</v>
      </c>
      <c r="K27" s="30">
        <f>D27-J27</f>
        <v>86.9</v>
      </c>
      <c r="L27" s="246"/>
      <c r="M27" s="68"/>
      <c r="N27" s="68"/>
      <c r="O27" s="72"/>
    </row>
    <row r="28" spans="1:15" ht="54" customHeight="1" x14ac:dyDescent="0.4">
      <c r="A28" s="145"/>
      <c r="B28" s="143" t="s">
        <v>5</v>
      </c>
      <c r="C28" s="17"/>
      <c r="D28" s="17"/>
      <c r="E28" s="20"/>
      <c r="F28" s="21"/>
      <c r="G28" s="132"/>
      <c r="H28" s="21"/>
      <c r="I28" s="20"/>
      <c r="J28" s="17"/>
      <c r="K28" s="48"/>
      <c r="L28" s="246"/>
      <c r="M28" s="68"/>
      <c r="N28" s="68"/>
      <c r="O28" s="72"/>
    </row>
    <row r="29" spans="1:15" ht="408" customHeight="1" x14ac:dyDescent="0.4">
      <c r="A29" s="222" t="s">
        <v>15</v>
      </c>
      <c r="B29" s="185" t="s">
        <v>85</v>
      </c>
      <c r="C29" s="210">
        <f>C31+C32+C33+C34+C35</f>
        <v>387404.97</v>
      </c>
      <c r="D29" s="210">
        <f t="shared" ref="D29:K29" si="16">D31+D32+D33+D34+D35</f>
        <v>409399.69</v>
      </c>
      <c r="E29" s="210">
        <f>E31+E32+E33+E34+E35</f>
        <v>339180.75</v>
      </c>
      <c r="F29" s="250">
        <f>E29/D29</f>
        <v>0.83</v>
      </c>
      <c r="G29" s="247">
        <f>G31+G32+G33+G34+G35</f>
        <v>299383.26</v>
      </c>
      <c r="H29" s="250">
        <f>G29/D29</f>
        <v>0.73</v>
      </c>
      <c r="I29" s="255">
        <f>I32</f>
        <v>417.4</v>
      </c>
      <c r="J29" s="210">
        <f>J31+J32+J33+J34+J35</f>
        <v>409399.69</v>
      </c>
      <c r="K29" s="210">
        <f t="shared" si="16"/>
        <v>0</v>
      </c>
      <c r="L29" s="245" t="s">
        <v>115</v>
      </c>
      <c r="M29" s="68"/>
      <c r="N29" s="68"/>
      <c r="O29" s="72"/>
    </row>
    <row r="30" spans="1:15" ht="408" customHeight="1" x14ac:dyDescent="0.4">
      <c r="A30" s="224"/>
      <c r="B30" s="186"/>
      <c r="C30" s="211"/>
      <c r="D30" s="211"/>
      <c r="E30" s="211"/>
      <c r="F30" s="251"/>
      <c r="G30" s="249"/>
      <c r="H30" s="251"/>
      <c r="I30" s="256"/>
      <c r="J30" s="211"/>
      <c r="K30" s="211"/>
      <c r="L30" s="246"/>
      <c r="M30" s="68"/>
      <c r="N30" s="68"/>
      <c r="O30" s="72"/>
    </row>
    <row r="31" spans="1:15" ht="66.75" customHeight="1" x14ac:dyDescent="0.4">
      <c r="A31" s="147"/>
      <c r="B31" s="143" t="s">
        <v>4</v>
      </c>
      <c r="C31" s="17"/>
      <c r="D31" s="17"/>
      <c r="E31" s="17"/>
      <c r="F31" s="19"/>
      <c r="G31" s="34"/>
      <c r="H31" s="19"/>
      <c r="I31" s="17"/>
      <c r="J31" s="17"/>
      <c r="K31" s="17"/>
      <c r="L31" s="246"/>
      <c r="M31" s="68"/>
      <c r="N31" s="68"/>
      <c r="O31" s="72"/>
    </row>
    <row r="32" spans="1:15" ht="66.75" customHeight="1" x14ac:dyDescent="0.4">
      <c r="A32" s="147"/>
      <c r="B32" s="143" t="s">
        <v>62</v>
      </c>
      <c r="C32" s="17">
        <v>367701.4</v>
      </c>
      <c r="D32" s="17">
        <v>389696.12</v>
      </c>
      <c r="E32" s="17">
        <v>321168.5</v>
      </c>
      <c r="F32" s="31">
        <f t="shared" ref="F32:F33" si="17">E32/D32</f>
        <v>0.82</v>
      </c>
      <c r="G32" s="34">
        <v>281371.01</v>
      </c>
      <c r="H32" s="31">
        <f t="shared" ref="H32" si="18">G32/D32</f>
        <v>0.72</v>
      </c>
      <c r="I32" s="30">
        <v>417.4</v>
      </c>
      <c r="J32" s="30">
        <f>197588.8+109585.98+79307.82+821.66+2391.86</f>
        <v>389696.12</v>
      </c>
      <c r="K32" s="56">
        <f>D32-J32</f>
        <v>0</v>
      </c>
      <c r="L32" s="246"/>
      <c r="M32" s="68"/>
      <c r="N32" s="68"/>
      <c r="O32" s="72"/>
    </row>
    <row r="33" spans="1:15" ht="78.75" customHeight="1" x14ac:dyDescent="0.4">
      <c r="A33" s="147"/>
      <c r="B33" s="143" t="s">
        <v>11</v>
      </c>
      <c r="C33" s="17">
        <v>19703.57</v>
      </c>
      <c r="D33" s="17">
        <v>19703.57</v>
      </c>
      <c r="E33" s="17">
        <f>G33</f>
        <v>18012.25</v>
      </c>
      <c r="F33" s="31">
        <f t="shared" si="17"/>
        <v>0.91</v>
      </c>
      <c r="G33" s="34">
        <v>18012.25</v>
      </c>
      <c r="H33" s="31">
        <f>G33/D33</f>
        <v>0.91</v>
      </c>
      <c r="I33" s="30"/>
      <c r="J33" s="30">
        <f>16490.34+3213.23</f>
        <v>19703.57</v>
      </c>
      <c r="K33" s="30">
        <f>D33-J33</f>
        <v>0</v>
      </c>
      <c r="L33" s="246"/>
      <c r="M33" s="68"/>
      <c r="N33" s="68"/>
      <c r="O33" s="72"/>
    </row>
    <row r="34" spans="1:15" ht="111.75" customHeight="1" x14ac:dyDescent="0.4">
      <c r="A34" s="147"/>
      <c r="B34" s="143" t="s">
        <v>13</v>
      </c>
      <c r="C34" s="17"/>
      <c r="D34" s="17"/>
      <c r="E34" s="17">
        <f>G34</f>
        <v>0</v>
      </c>
      <c r="F34" s="31"/>
      <c r="G34" s="34"/>
      <c r="H34" s="31"/>
      <c r="I34" s="30"/>
      <c r="J34" s="17"/>
      <c r="K34" s="30">
        <f>D34-J34</f>
        <v>0</v>
      </c>
      <c r="L34" s="246"/>
      <c r="M34" s="68"/>
      <c r="N34" s="68"/>
      <c r="O34" s="72"/>
    </row>
    <row r="35" spans="1:15" ht="126.75" customHeight="1" x14ac:dyDescent="0.4">
      <c r="A35" s="147"/>
      <c r="B35" s="143" t="s">
        <v>5</v>
      </c>
      <c r="C35" s="17"/>
      <c r="D35" s="17"/>
      <c r="E35" s="17"/>
      <c r="F35" s="19"/>
      <c r="G35" s="34"/>
      <c r="H35" s="19"/>
      <c r="I35" s="17"/>
      <c r="J35" s="17"/>
      <c r="K35" s="48"/>
      <c r="L35" s="246"/>
      <c r="M35" s="68"/>
      <c r="N35" s="68"/>
      <c r="O35" s="72"/>
    </row>
    <row r="36" spans="1:15" s="39" customFormat="1" ht="96" customHeight="1" x14ac:dyDescent="0.25">
      <c r="A36" s="147" t="s">
        <v>35</v>
      </c>
      <c r="B36" s="142" t="s">
        <v>71</v>
      </c>
      <c r="C36" s="16"/>
      <c r="D36" s="16"/>
      <c r="E36" s="116"/>
      <c r="F36" s="18"/>
      <c r="G36" s="15"/>
      <c r="H36" s="112"/>
      <c r="I36" s="113"/>
      <c r="J36" s="18"/>
      <c r="K36" s="18"/>
      <c r="L36" s="172" t="s">
        <v>40</v>
      </c>
      <c r="M36" s="68"/>
      <c r="N36" s="68"/>
      <c r="O36" s="72"/>
    </row>
    <row r="37" spans="1:15" ht="352.5" customHeight="1" x14ac:dyDescent="0.4">
      <c r="A37" s="148" t="s">
        <v>1</v>
      </c>
      <c r="B37" s="140" t="s">
        <v>99</v>
      </c>
      <c r="C37" s="16">
        <f>C39+C40+C38</f>
        <v>6388.74</v>
      </c>
      <c r="D37" s="16">
        <f>D39+D40+D38</f>
        <v>5762.18</v>
      </c>
      <c r="E37" s="16">
        <f>E39+E40</f>
        <v>3138.57</v>
      </c>
      <c r="F37" s="117">
        <f t="shared" ref="F37" si="19">E37/D37</f>
        <v>0.54</v>
      </c>
      <c r="G37" s="95">
        <f>G39+G40</f>
        <v>3075.82</v>
      </c>
      <c r="H37" s="117">
        <f t="shared" ref="H37" si="20">G37/D37</f>
        <v>0.53</v>
      </c>
      <c r="I37" s="118"/>
      <c r="J37" s="16">
        <f>J39+J40+J38</f>
        <v>5762.18</v>
      </c>
      <c r="K37" s="22">
        <f>K39+K40</f>
        <v>0</v>
      </c>
      <c r="L37" s="198" t="s">
        <v>121</v>
      </c>
      <c r="M37" s="68"/>
      <c r="N37" s="68"/>
      <c r="O37" s="72"/>
    </row>
    <row r="38" spans="1:15" s="87" customFormat="1" ht="33.75" customHeight="1" x14ac:dyDescent="0.4">
      <c r="A38" s="149"/>
      <c r="B38" s="150" t="s">
        <v>4</v>
      </c>
      <c r="C38" s="30">
        <v>97.7</v>
      </c>
      <c r="D38" s="30">
        <v>97.7</v>
      </c>
      <c r="E38" s="30">
        <v>0</v>
      </c>
      <c r="F38" s="31"/>
      <c r="G38" s="76">
        <v>0</v>
      </c>
      <c r="H38" s="31"/>
      <c r="I38" s="30"/>
      <c r="J38" s="30">
        <f>D38</f>
        <v>97.7</v>
      </c>
      <c r="K38" s="56"/>
      <c r="L38" s="199"/>
      <c r="M38" s="68"/>
      <c r="N38" s="85"/>
      <c r="O38" s="86"/>
    </row>
    <row r="39" spans="1:15" ht="33.75" customHeight="1" x14ac:dyDescent="0.4">
      <c r="A39" s="147"/>
      <c r="B39" s="143" t="s">
        <v>62</v>
      </c>
      <c r="C39" s="17">
        <v>5695.1</v>
      </c>
      <c r="D39" s="17">
        <v>5051.3</v>
      </c>
      <c r="E39" s="24">
        <v>2860.73</v>
      </c>
      <c r="F39" s="31">
        <f t="shared" ref="F39:F40" si="21">E39/D39</f>
        <v>0.56999999999999995</v>
      </c>
      <c r="G39" s="35">
        <v>2797.98</v>
      </c>
      <c r="H39" s="25">
        <f t="shared" ref="H39:H40" si="22">G39/D39</f>
        <v>0.55000000000000004</v>
      </c>
      <c r="I39" s="24"/>
      <c r="J39" s="17">
        <v>5051.3</v>
      </c>
      <c r="K39" s="30">
        <f>D39-J39</f>
        <v>0</v>
      </c>
      <c r="L39" s="199"/>
      <c r="M39" s="68"/>
      <c r="N39" s="68"/>
      <c r="O39" s="72"/>
    </row>
    <row r="40" spans="1:15" s="65" customFormat="1" ht="33.75" customHeight="1" x14ac:dyDescent="0.4">
      <c r="A40" s="151"/>
      <c r="B40" s="146" t="s">
        <v>11</v>
      </c>
      <c r="C40" s="24">
        <v>595.94000000000005</v>
      </c>
      <c r="D40" s="24">
        <v>613.17999999999995</v>
      </c>
      <c r="E40" s="24">
        <f>G40</f>
        <v>277.83999999999997</v>
      </c>
      <c r="F40" s="64">
        <f t="shared" si="21"/>
        <v>0.45</v>
      </c>
      <c r="G40" s="35">
        <v>277.83999999999997</v>
      </c>
      <c r="H40" s="25">
        <f t="shared" si="22"/>
        <v>0.45</v>
      </c>
      <c r="I40" s="24"/>
      <c r="J40" s="24">
        <v>613.17999999999995</v>
      </c>
      <c r="K40" s="56">
        <f>D40-J40</f>
        <v>0</v>
      </c>
      <c r="L40" s="199"/>
      <c r="M40" s="68"/>
      <c r="N40" s="68"/>
      <c r="O40" s="72"/>
    </row>
    <row r="41" spans="1:15" ht="33.75" customHeight="1" x14ac:dyDescent="0.4">
      <c r="A41" s="147"/>
      <c r="B41" s="143" t="s">
        <v>13</v>
      </c>
      <c r="C41" s="17"/>
      <c r="D41" s="17"/>
      <c r="E41" s="17"/>
      <c r="F41" s="119"/>
      <c r="G41" s="35"/>
      <c r="H41" s="49"/>
      <c r="I41" s="24"/>
      <c r="J41" s="24"/>
      <c r="K41" s="17"/>
      <c r="L41" s="199"/>
      <c r="M41" s="68"/>
      <c r="N41" s="68"/>
      <c r="O41" s="72"/>
    </row>
    <row r="42" spans="1:15" ht="33.75" customHeight="1" x14ac:dyDescent="0.4">
      <c r="A42" s="147"/>
      <c r="B42" s="143" t="s">
        <v>5</v>
      </c>
      <c r="C42" s="17"/>
      <c r="D42" s="17"/>
      <c r="E42" s="17"/>
      <c r="F42" s="19"/>
      <c r="G42" s="35"/>
      <c r="H42" s="25"/>
      <c r="I42" s="24"/>
      <c r="J42" s="24"/>
      <c r="K42" s="17"/>
      <c r="L42" s="199"/>
      <c r="M42" s="68"/>
      <c r="N42" s="68"/>
      <c r="O42" s="72"/>
    </row>
    <row r="43" spans="1:15" s="39" customFormat="1" ht="408.75" customHeight="1" x14ac:dyDescent="0.25">
      <c r="A43" s="147" t="s">
        <v>10</v>
      </c>
      <c r="B43" s="142" t="s">
        <v>86</v>
      </c>
      <c r="C43" s="16">
        <f>C44+C45+C46+C47</f>
        <v>265112.76</v>
      </c>
      <c r="D43" s="16">
        <f>D44+D45+D46+D47</f>
        <v>265540.26</v>
      </c>
      <c r="E43" s="16">
        <f>E44+E45+E46+E47+E48</f>
        <v>209724.26</v>
      </c>
      <c r="F43" s="18">
        <f>E43/D43</f>
        <v>0.79</v>
      </c>
      <c r="G43" s="95">
        <f>SUM(G44:G48)</f>
        <v>209349.26</v>
      </c>
      <c r="H43" s="23">
        <f>G43/D43</f>
        <v>0.79</v>
      </c>
      <c r="I43" s="115">
        <f>SUM(I45:I46)</f>
        <v>183099.1</v>
      </c>
      <c r="J43" s="115">
        <f>J44+J45+J46+J47</f>
        <v>265540.26</v>
      </c>
      <c r="K43" s="16">
        <f>D43-J43</f>
        <v>0</v>
      </c>
      <c r="L43" s="198" t="s">
        <v>118</v>
      </c>
      <c r="M43" s="68"/>
      <c r="N43" s="68"/>
      <c r="O43" s="72"/>
    </row>
    <row r="44" spans="1:15" s="37" customFormat="1" ht="60" customHeight="1" x14ac:dyDescent="0.25">
      <c r="A44" s="152"/>
      <c r="B44" s="143" t="s">
        <v>4</v>
      </c>
      <c r="C44" s="17"/>
      <c r="D44" s="17"/>
      <c r="E44" s="24"/>
      <c r="F44" s="25"/>
      <c r="G44" s="35"/>
      <c r="H44" s="23"/>
      <c r="I44" s="90"/>
      <c r="J44" s="17"/>
      <c r="K44" s="54">
        <f>D44-J44</f>
        <v>0</v>
      </c>
      <c r="L44" s="199"/>
      <c r="M44" s="68"/>
      <c r="N44" s="68"/>
      <c r="O44" s="72"/>
    </row>
    <row r="45" spans="1:15" s="37" customFormat="1" ht="60" customHeight="1" x14ac:dyDescent="0.25">
      <c r="A45" s="152"/>
      <c r="B45" s="143" t="s">
        <v>62</v>
      </c>
      <c r="C45" s="17">
        <f>5894+245624.7</f>
        <v>251518.7</v>
      </c>
      <c r="D45" s="17">
        <f>5894+245624.7+427.5</f>
        <v>251946.2</v>
      </c>
      <c r="E45" s="24">
        <v>199248.4</v>
      </c>
      <c r="F45" s="25">
        <f>E45/D45</f>
        <v>0.79</v>
      </c>
      <c r="G45" s="76">
        <v>198873.4</v>
      </c>
      <c r="H45" s="64">
        <f t="shared" ref="H45:H46" si="23">G45/D45</f>
        <v>0.79</v>
      </c>
      <c r="I45" s="56">
        <v>171211</v>
      </c>
      <c r="J45" s="17">
        <f>245624.7+5894+427.5</f>
        <v>251946.2</v>
      </c>
      <c r="K45" s="30">
        <f>D45-J45</f>
        <v>0</v>
      </c>
      <c r="L45" s="199"/>
      <c r="M45" s="68"/>
      <c r="N45" s="68"/>
      <c r="O45" s="72"/>
    </row>
    <row r="46" spans="1:15" s="37" customFormat="1" ht="60" customHeight="1" x14ac:dyDescent="0.25">
      <c r="A46" s="152"/>
      <c r="B46" s="143" t="s">
        <v>11</v>
      </c>
      <c r="C46" s="24">
        <f>12927.61+666.45</f>
        <v>13594.06</v>
      </c>
      <c r="D46" s="24">
        <f>12927.61+666.45</f>
        <v>13594.06</v>
      </c>
      <c r="E46" s="24">
        <f>G46</f>
        <v>10475.86</v>
      </c>
      <c r="F46" s="25">
        <f>E46/D46</f>
        <v>0.77</v>
      </c>
      <c r="G46" s="35">
        <v>10475.86</v>
      </c>
      <c r="H46" s="64">
        <f t="shared" si="23"/>
        <v>0.77</v>
      </c>
      <c r="I46" s="56">
        <v>11888.1</v>
      </c>
      <c r="J46" s="17">
        <f>12927.61+666.45</f>
        <v>13594.06</v>
      </c>
      <c r="K46" s="30">
        <f>D46-J46</f>
        <v>0</v>
      </c>
      <c r="L46" s="199"/>
      <c r="M46" s="68"/>
      <c r="N46" s="68"/>
      <c r="O46" s="72"/>
    </row>
    <row r="47" spans="1:15" s="37" customFormat="1" ht="60" customHeight="1" x14ac:dyDescent="0.25">
      <c r="A47" s="152"/>
      <c r="B47" s="143" t="s">
        <v>13</v>
      </c>
      <c r="C47" s="17">
        <v>0</v>
      </c>
      <c r="D47" s="17">
        <v>0</v>
      </c>
      <c r="E47" s="24"/>
      <c r="F47" s="25">
        <v>0</v>
      </c>
      <c r="G47" s="133"/>
      <c r="H47" s="25"/>
      <c r="I47" s="24"/>
      <c r="J47" s="17">
        <v>0</v>
      </c>
      <c r="K47" s="16">
        <f>D47-J47</f>
        <v>0</v>
      </c>
      <c r="L47" s="199"/>
      <c r="M47" s="68"/>
      <c r="N47" s="68"/>
      <c r="O47" s="72"/>
    </row>
    <row r="48" spans="1:15" s="37" customFormat="1" ht="60" customHeight="1" x14ac:dyDescent="0.25">
      <c r="A48" s="152"/>
      <c r="B48" s="143" t="s">
        <v>5</v>
      </c>
      <c r="C48" s="17"/>
      <c r="D48" s="17"/>
      <c r="E48" s="24"/>
      <c r="F48" s="25"/>
      <c r="G48" s="35"/>
      <c r="H48" s="25"/>
      <c r="I48" s="24"/>
      <c r="J48" s="17"/>
      <c r="K48" s="19"/>
      <c r="L48" s="199"/>
      <c r="M48" s="68"/>
      <c r="N48" s="68"/>
      <c r="O48" s="72"/>
    </row>
    <row r="49" spans="1:15" s="37" customFormat="1" ht="244.5" customHeight="1" x14ac:dyDescent="0.25">
      <c r="A49" s="147" t="s">
        <v>36</v>
      </c>
      <c r="B49" s="142" t="s">
        <v>87</v>
      </c>
      <c r="C49" s="15">
        <f>C50+C51+C52+C53</f>
        <v>8481.23</v>
      </c>
      <c r="D49" s="15">
        <f t="shared" ref="D49:E49" si="24">D50+D51+D52+D53</f>
        <v>8637.1299999999992</v>
      </c>
      <c r="E49" s="15">
        <f t="shared" si="24"/>
        <v>5730.89</v>
      </c>
      <c r="F49" s="92">
        <f t="shared" ref="F49:F51" si="25">E49/D49</f>
        <v>0.66</v>
      </c>
      <c r="G49" s="15">
        <f>G50+G51+G52+G53</f>
        <v>4987.32</v>
      </c>
      <c r="H49" s="92">
        <f t="shared" ref="H49:H51" si="26">G49/D49</f>
        <v>0.57999999999999996</v>
      </c>
      <c r="I49" s="93"/>
      <c r="J49" s="15">
        <f>J50+J51+J52+J53</f>
        <v>8637.1299999999992</v>
      </c>
      <c r="K49" s="16">
        <f>D49-J49</f>
        <v>0</v>
      </c>
      <c r="L49" s="198" t="s">
        <v>113</v>
      </c>
      <c r="M49" s="68"/>
      <c r="N49" s="68"/>
      <c r="O49" s="72"/>
    </row>
    <row r="50" spans="1:15" s="37" customFormat="1" ht="39.75" customHeight="1" x14ac:dyDescent="0.25">
      <c r="A50" s="147"/>
      <c r="B50" s="143" t="s">
        <v>4</v>
      </c>
      <c r="C50" s="15"/>
      <c r="D50" s="15"/>
      <c r="E50" s="15"/>
      <c r="F50" s="91"/>
      <c r="G50" s="15"/>
      <c r="H50" s="91"/>
      <c r="I50" s="15"/>
      <c r="J50" s="15"/>
      <c r="K50" s="16">
        <f>D50-J50</f>
        <v>0</v>
      </c>
      <c r="L50" s="199"/>
      <c r="M50" s="68"/>
      <c r="N50" s="68"/>
      <c r="O50" s="72"/>
    </row>
    <row r="51" spans="1:15" s="37" customFormat="1" ht="39.75" customHeight="1" x14ac:dyDescent="0.25">
      <c r="A51" s="147"/>
      <c r="B51" s="143" t="s">
        <v>16</v>
      </c>
      <c r="C51" s="60">
        <v>8481.23</v>
      </c>
      <c r="D51" s="60">
        <v>8637.1299999999992</v>
      </c>
      <c r="E51" s="60">
        <v>5730.89</v>
      </c>
      <c r="F51" s="94">
        <f t="shared" si="25"/>
        <v>0.66</v>
      </c>
      <c r="G51" s="60">
        <v>4987.32</v>
      </c>
      <c r="H51" s="94">
        <f t="shared" si="26"/>
        <v>0.57999999999999996</v>
      </c>
      <c r="I51" s="60"/>
      <c r="J51" s="60">
        <f>8148.1+489.03</f>
        <v>8637.1299999999992</v>
      </c>
      <c r="K51" s="30">
        <f>D51-J51</f>
        <v>0</v>
      </c>
      <c r="L51" s="199"/>
      <c r="M51" s="68"/>
      <c r="N51" s="68"/>
      <c r="O51" s="72"/>
    </row>
    <row r="52" spans="1:15" s="37" customFormat="1" ht="39.75" customHeight="1" x14ac:dyDescent="0.25">
      <c r="A52" s="147"/>
      <c r="B52" s="143" t="s">
        <v>11</v>
      </c>
      <c r="C52" s="15"/>
      <c r="D52" s="15"/>
      <c r="E52" s="15"/>
      <c r="F52" s="91"/>
      <c r="G52" s="15"/>
      <c r="H52" s="91"/>
      <c r="I52" s="15"/>
      <c r="J52" s="15"/>
      <c r="K52" s="16"/>
      <c r="L52" s="199"/>
      <c r="M52" s="68"/>
      <c r="N52" s="68"/>
      <c r="O52" s="72"/>
    </row>
    <row r="53" spans="1:15" s="37" customFormat="1" ht="39.75" customHeight="1" x14ac:dyDescent="0.25">
      <c r="A53" s="147"/>
      <c r="B53" s="143" t="s">
        <v>13</v>
      </c>
      <c r="C53" s="15"/>
      <c r="D53" s="15"/>
      <c r="E53" s="15"/>
      <c r="F53" s="91"/>
      <c r="G53" s="15"/>
      <c r="H53" s="91"/>
      <c r="I53" s="15"/>
      <c r="J53" s="15"/>
      <c r="K53" s="16"/>
      <c r="L53" s="199"/>
      <c r="M53" s="68"/>
      <c r="N53" s="68"/>
      <c r="O53" s="72"/>
    </row>
    <row r="54" spans="1:15" s="37" customFormat="1" ht="39.75" customHeight="1" x14ac:dyDescent="0.25">
      <c r="A54" s="147"/>
      <c r="B54" s="143" t="s">
        <v>5</v>
      </c>
      <c r="C54" s="34"/>
      <c r="D54" s="34"/>
      <c r="E54" s="34"/>
      <c r="F54" s="99"/>
      <c r="G54" s="34"/>
      <c r="H54" s="99"/>
      <c r="I54" s="34"/>
      <c r="J54" s="34"/>
      <c r="K54" s="16">
        <f>D54-J54</f>
        <v>0</v>
      </c>
      <c r="L54" s="199"/>
      <c r="M54" s="68"/>
      <c r="N54" s="68"/>
      <c r="O54" s="72"/>
    </row>
    <row r="55" spans="1:15" s="40" customFormat="1" ht="230.25" customHeight="1" x14ac:dyDescent="0.25">
      <c r="A55" s="147" t="s">
        <v>17</v>
      </c>
      <c r="B55" s="141" t="s">
        <v>88</v>
      </c>
      <c r="C55" s="95">
        <f>C56+C57+C58+C59+C60</f>
        <v>3031</v>
      </c>
      <c r="D55" s="95">
        <f>D56+D57+D58+D59+D60</f>
        <v>3031</v>
      </c>
      <c r="E55" s="95">
        <f t="shared" ref="E55" si="27">E56+E57+E58+E59+E60</f>
        <v>2901.7</v>
      </c>
      <c r="F55" s="96">
        <f>E55/D55</f>
        <v>0.96</v>
      </c>
      <c r="G55" s="95">
        <f>G56+G57+G58+G59+G60</f>
        <v>2872.4</v>
      </c>
      <c r="H55" s="96">
        <f>G55/D55</f>
        <v>0.95</v>
      </c>
      <c r="I55" s="95"/>
      <c r="J55" s="95">
        <f>J56+J57+J58+J59+J60</f>
        <v>3008.4</v>
      </c>
      <c r="K55" s="15">
        <f>K56+K57+K58+K59+K60</f>
        <v>22.6</v>
      </c>
      <c r="L55" s="198" t="s">
        <v>119</v>
      </c>
      <c r="M55" s="68"/>
      <c r="N55" s="68"/>
      <c r="O55" s="72"/>
    </row>
    <row r="56" spans="1:15" s="37" customFormat="1" x14ac:dyDescent="0.25">
      <c r="A56" s="147"/>
      <c r="B56" s="153" t="s">
        <v>4</v>
      </c>
      <c r="C56" s="34">
        <v>0</v>
      </c>
      <c r="D56" s="34">
        <v>0</v>
      </c>
      <c r="E56" s="34">
        <v>0</v>
      </c>
      <c r="F56" s="97" t="e">
        <f t="shared" ref="F56:F58" si="28">E56/D56</f>
        <v>#DIV/0!</v>
      </c>
      <c r="G56" s="98">
        <v>0</v>
      </c>
      <c r="H56" s="97" t="e">
        <f>G56/D56</f>
        <v>#DIV/0!</v>
      </c>
      <c r="I56" s="98"/>
      <c r="J56" s="34">
        <v>0</v>
      </c>
      <c r="K56" s="60">
        <f>D56-J56</f>
        <v>0</v>
      </c>
      <c r="L56" s="199"/>
      <c r="M56" s="68"/>
      <c r="N56" s="68"/>
      <c r="O56" s="72"/>
    </row>
    <row r="57" spans="1:15" s="37" customFormat="1" x14ac:dyDescent="0.25">
      <c r="A57" s="147"/>
      <c r="B57" s="153" t="s">
        <v>62</v>
      </c>
      <c r="C57" s="34">
        <v>3031</v>
      </c>
      <c r="D57" s="34">
        <v>3031</v>
      </c>
      <c r="E57" s="34">
        <f>997+1904.697</f>
        <v>2901.7</v>
      </c>
      <c r="F57" s="94">
        <f t="shared" si="28"/>
        <v>0.96</v>
      </c>
      <c r="G57" s="34">
        <v>2872.4</v>
      </c>
      <c r="H57" s="94">
        <f t="shared" ref="H57:H58" si="29">G57/D57</f>
        <v>0.95</v>
      </c>
      <c r="I57" s="60"/>
      <c r="J57" s="35">
        <f>997+2011.4</f>
        <v>3008.4</v>
      </c>
      <c r="K57" s="76">
        <f>D57-J57</f>
        <v>22.6</v>
      </c>
      <c r="L57" s="199"/>
      <c r="M57" s="68"/>
      <c r="N57" s="68"/>
      <c r="O57" s="72"/>
    </row>
    <row r="58" spans="1:15" s="37" customFormat="1" x14ac:dyDescent="0.25">
      <c r="A58" s="147"/>
      <c r="B58" s="153" t="s">
        <v>11</v>
      </c>
      <c r="C58" s="34">
        <v>0</v>
      </c>
      <c r="D58" s="34">
        <v>0</v>
      </c>
      <c r="E58" s="34">
        <f>G58</f>
        <v>0</v>
      </c>
      <c r="F58" s="97" t="e">
        <f t="shared" si="28"/>
        <v>#DIV/0!</v>
      </c>
      <c r="G58" s="98">
        <v>0</v>
      </c>
      <c r="H58" s="97" t="e">
        <f t="shared" si="29"/>
        <v>#DIV/0!</v>
      </c>
      <c r="I58" s="98"/>
      <c r="J58" s="34">
        <v>0</v>
      </c>
      <c r="K58" s="76">
        <f>D58-J58</f>
        <v>0</v>
      </c>
      <c r="L58" s="199"/>
      <c r="M58" s="68"/>
      <c r="N58" s="68"/>
      <c r="O58" s="72"/>
    </row>
    <row r="59" spans="1:15" s="37" customFormat="1" x14ac:dyDescent="0.25">
      <c r="A59" s="147"/>
      <c r="B59" s="153" t="s">
        <v>13</v>
      </c>
      <c r="C59" s="34"/>
      <c r="D59" s="34"/>
      <c r="E59" s="34"/>
      <c r="F59" s="99"/>
      <c r="G59" s="34"/>
      <c r="H59" s="99"/>
      <c r="I59" s="34"/>
      <c r="J59" s="34"/>
      <c r="K59" s="34"/>
      <c r="L59" s="199"/>
      <c r="M59" s="68"/>
      <c r="N59" s="68"/>
      <c r="O59" s="72"/>
    </row>
    <row r="60" spans="1:15" s="37" customFormat="1" ht="109.5" customHeight="1" x14ac:dyDescent="0.25">
      <c r="A60" s="147"/>
      <c r="B60" s="143" t="s">
        <v>5</v>
      </c>
      <c r="C60" s="34"/>
      <c r="D60" s="34"/>
      <c r="E60" s="34"/>
      <c r="F60" s="99"/>
      <c r="G60" s="34"/>
      <c r="H60" s="99"/>
      <c r="I60" s="34"/>
      <c r="J60" s="34"/>
      <c r="K60" s="34"/>
      <c r="L60" s="199"/>
      <c r="M60" s="68"/>
      <c r="N60" s="68"/>
      <c r="O60" s="72"/>
    </row>
    <row r="61" spans="1:15" s="37" customFormat="1" ht="60.75" outlineLevel="1" x14ac:dyDescent="0.25">
      <c r="A61" s="147" t="s">
        <v>18</v>
      </c>
      <c r="B61" s="142" t="s">
        <v>72</v>
      </c>
      <c r="C61" s="121"/>
      <c r="D61" s="121"/>
      <c r="E61" s="123"/>
      <c r="F61" s="122"/>
      <c r="G61" s="121"/>
      <c r="H61" s="122"/>
      <c r="I61" s="121"/>
      <c r="J61" s="122"/>
      <c r="K61" s="18"/>
      <c r="L61" s="172" t="s">
        <v>40</v>
      </c>
      <c r="M61" s="68"/>
      <c r="N61" s="68"/>
      <c r="O61" s="72"/>
    </row>
    <row r="62" spans="1:15" s="41" customFormat="1" ht="96.75" customHeight="1" x14ac:dyDescent="0.25">
      <c r="A62" s="147" t="s">
        <v>19</v>
      </c>
      <c r="B62" s="142" t="s">
        <v>73</v>
      </c>
      <c r="C62" s="121"/>
      <c r="D62" s="121"/>
      <c r="E62" s="123"/>
      <c r="F62" s="122"/>
      <c r="G62" s="121"/>
      <c r="H62" s="122"/>
      <c r="I62" s="121"/>
      <c r="J62" s="122"/>
      <c r="K62" s="18"/>
      <c r="L62" s="172" t="s">
        <v>40</v>
      </c>
      <c r="M62" s="68"/>
      <c r="N62" s="68"/>
      <c r="O62" s="72"/>
    </row>
    <row r="63" spans="1:15" s="42" customFormat="1" ht="100.5" customHeight="1" x14ac:dyDescent="0.25">
      <c r="A63" s="148" t="s">
        <v>20</v>
      </c>
      <c r="B63" s="154" t="s">
        <v>97</v>
      </c>
      <c r="C63" s="124">
        <f>SUM(C64:C67)</f>
        <v>378089.92</v>
      </c>
      <c r="D63" s="124">
        <f>SUM(D64:D67)</f>
        <v>377505.73</v>
      </c>
      <c r="E63" s="124">
        <f>SUM(E64:E67)</f>
        <v>237541.26</v>
      </c>
      <c r="F63" s="23">
        <f>E63/D63</f>
        <v>0.63</v>
      </c>
      <c r="G63" s="124">
        <f t="shared" ref="G63" si="30">SUM(G64:G68)</f>
        <v>228905.45</v>
      </c>
      <c r="H63" s="96">
        <f>G63/D63</f>
        <v>0.61</v>
      </c>
      <c r="I63" s="124"/>
      <c r="J63" s="124">
        <f>SUM(J64:J67)</f>
        <v>374843.57</v>
      </c>
      <c r="K63" s="89">
        <f>SUM(K64:K68)</f>
        <v>2662.16</v>
      </c>
      <c r="L63" s="214"/>
      <c r="M63" s="68"/>
      <c r="N63" s="68"/>
      <c r="O63" s="72"/>
    </row>
    <row r="64" spans="1:15" s="43" customFormat="1" ht="30.75" customHeight="1" x14ac:dyDescent="0.25">
      <c r="A64" s="147"/>
      <c r="B64" s="143" t="s">
        <v>4</v>
      </c>
      <c r="C64" s="34">
        <f t="shared" ref="C64:E68" si="31">C70+C94</f>
        <v>20743.41</v>
      </c>
      <c r="D64" s="34">
        <f t="shared" si="31"/>
        <v>20159.22</v>
      </c>
      <c r="E64" s="17">
        <f t="shared" si="31"/>
        <v>15897.76</v>
      </c>
      <c r="F64" s="125">
        <f t="shared" ref="F64:F66" si="32">E64/D64</f>
        <v>0.78900000000000003</v>
      </c>
      <c r="G64" s="17">
        <f>G70+G94</f>
        <v>8211.11</v>
      </c>
      <c r="H64" s="125">
        <f t="shared" ref="H64:H66" si="33">G64/D64</f>
        <v>0.40699999999999997</v>
      </c>
      <c r="I64" s="34"/>
      <c r="J64" s="34">
        <f>J70+J94</f>
        <v>17497.060000000001</v>
      </c>
      <c r="K64" s="17">
        <f>K70+K94</f>
        <v>2662.16</v>
      </c>
      <c r="L64" s="215"/>
      <c r="M64" s="68"/>
      <c r="N64" s="68"/>
      <c r="O64" s="72"/>
    </row>
    <row r="65" spans="1:15" s="43" customFormat="1" ht="30.75" customHeight="1" x14ac:dyDescent="0.25">
      <c r="A65" s="147"/>
      <c r="B65" s="143" t="s">
        <v>41</v>
      </c>
      <c r="C65" s="34">
        <f t="shared" si="31"/>
        <v>306763.12</v>
      </c>
      <c r="D65" s="34">
        <f t="shared" si="31"/>
        <v>306763.12</v>
      </c>
      <c r="E65" s="17">
        <f t="shared" si="31"/>
        <v>197549.12</v>
      </c>
      <c r="F65" s="125">
        <f t="shared" si="32"/>
        <v>0.64400000000000002</v>
      </c>
      <c r="G65" s="17">
        <f>G71+G95</f>
        <v>196599.96</v>
      </c>
      <c r="H65" s="125">
        <f t="shared" si="33"/>
        <v>0.64100000000000001</v>
      </c>
      <c r="I65" s="34"/>
      <c r="J65" s="34">
        <f>J71+J95</f>
        <v>306763.12</v>
      </c>
      <c r="K65" s="17">
        <f>D65-J65</f>
        <v>0</v>
      </c>
      <c r="L65" s="215"/>
      <c r="M65" s="68"/>
      <c r="N65" s="68"/>
      <c r="O65" s="72"/>
    </row>
    <row r="66" spans="1:15" s="43" customFormat="1" ht="30.75" customHeight="1" x14ac:dyDescent="0.25">
      <c r="A66" s="147"/>
      <c r="B66" s="143" t="s">
        <v>11</v>
      </c>
      <c r="C66" s="34">
        <f t="shared" si="31"/>
        <v>50583.39</v>
      </c>
      <c r="D66" s="34">
        <f t="shared" si="31"/>
        <v>50583.39</v>
      </c>
      <c r="E66" s="34">
        <f>E72+E96</f>
        <v>24094.38</v>
      </c>
      <c r="F66" s="125">
        <f t="shared" si="32"/>
        <v>0.47599999999999998</v>
      </c>
      <c r="G66" s="35">
        <f>G72+G96</f>
        <v>24094.38</v>
      </c>
      <c r="H66" s="125">
        <f t="shared" si="33"/>
        <v>0.47599999999999998</v>
      </c>
      <c r="I66" s="34"/>
      <c r="J66" s="34">
        <f>J72+J96</f>
        <v>50583.39</v>
      </c>
      <c r="K66" s="17">
        <f>K72+K96</f>
        <v>0</v>
      </c>
      <c r="L66" s="215"/>
      <c r="M66" s="68"/>
      <c r="N66" s="68"/>
      <c r="O66" s="72"/>
    </row>
    <row r="67" spans="1:15" s="43" customFormat="1" ht="30.75" customHeight="1" x14ac:dyDescent="0.25">
      <c r="A67" s="151"/>
      <c r="B67" s="146" t="s">
        <v>13</v>
      </c>
      <c r="C67" s="35">
        <f t="shared" si="31"/>
        <v>0</v>
      </c>
      <c r="D67" s="35">
        <f t="shared" si="31"/>
        <v>0</v>
      </c>
      <c r="E67" s="35">
        <f t="shared" si="31"/>
        <v>0</v>
      </c>
      <c r="F67" s="126">
        <v>0</v>
      </c>
      <c r="G67" s="79">
        <f>G76+G97</f>
        <v>0</v>
      </c>
      <c r="H67" s="126">
        <v>0</v>
      </c>
      <c r="I67" s="35"/>
      <c r="J67" s="35">
        <f>J73+J97</f>
        <v>0</v>
      </c>
      <c r="K67" s="24">
        <f>K73+K97</f>
        <v>0</v>
      </c>
      <c r="L67" s="215"/>
      <c r="M67" s="68"/>
      <c r="N67" s="68"/>
      <c r="O67" s="72"/>
    </row>
    <row r="68" spans="1:15" s="43" customFormat="1" ht="30.75" customHeight="1" collapsed="1" x14ac:dyDescent="0.25">
      <c r="A68" s="151"/>
      <c r="B68" s="146" t="s">
        <v>5</v>
      </c>
      <c r="C68" s="35">
        <f t="shared" si="31"/>
        <v>0</v>
      </c>
      <c r="D68" s="35">
        <f t="shared" si="31"/>
        <v>0</v>
      </c>
      <c r="E68" s="35">
        <f t="shared" si="31"/>
        <v>0</v>
      </c>
      <c r="F68" s="126"/>
      <c r="G68" s="35"/>
      <c r="H68" s="126"/>
      <c r="I68" s="35"/>
      <c r="J68" s="35">
        <f>J74+J98</f>
        <v>0</v>
      </c>
      <c r="K68" s="49"/>
      <c r="L68" s="216"/>
      <c r="M68" s="68"/>
      <c r="N68" s="68"/>
      <c r="O68" s="72"/>
    </row>
    <row r="69" spans="1:15" s="32" customFormat="1" ht="59.25" customHeight="1" x14ac:dyDescent="0.25">
      <c r="A69" s="178" t="s">
        <v>49</v>
      </c>
      <c r="B69" s="179" t="s">
        <v>57</v>
      </c>
      <c r="C69" s="134">
        <f>SUM(C70:C74)</f>
        <v>349514.14</v>
      </c>
      <c r="D69" s="134">
        <f>SUM(D70:D74)</f>
        <v>349514.14</v>
      </c>
      <c r="E69" s="134">
        <f>SUM(E70:E74)</f>
        <v>218756.74</v>
      </c>
      <c r="F69" s="180">
        <f>E69/D69</f>
        <v>0.63</v>
      </c>
      <c r="G69" s="134">
        <f>SUM(G70:G74)</f>
        <v>218756.74</v>
      </c>
      <c r="H69" s="181">
        <f>G69/D69</f>
        <v>0.626</v>
      </c>
      <c r="I69" s="134"/>
      <c r="J69" s="134">
        <f>SUM(J70:J74)</f>
        <v>349514.14</v>
      </c>
      <c r="K69" s="134">
        <f>SUM(K71:K74)</f>
        <v>0</v>
      </c>
      <c r="L69" s="268"/>
      <c r="M69" s="71"/>
      <c r="N69" s="70"/>
      <c r="O69" s="83"/>
    </row>
    <row r="70" spans="1:15" s="33" customFormat="1" x14ac:dyDescent="0.25">
      <c r="A70" s="182"/>
      <c r="B70" s="177" t="s">
        <v>4</v>
      </c>
      <c r="C70" s="35">
        <f>C82+C76</f>
        <v>0</v>
      </c>
      <c r="D70" s="35">
        <f t="shared" ref="D70:E70" si="34">D82+D76</f>
        <v>0</v>
      </c>
      <c r="E70" s="35">
        <f t="shared" si="34"/>
        <v>0</v>
      </c>
      <c r="F70" s="100"/>
      <c r="G70" s="35"/>
      <c r="H70" s="35"/>
      <c r="I70" s="35"/>
      <c r="J70" s="35">
        <f t="shared" ref="J70" si="35">J82+J76</f>
        <v>0</v>
      </c>
      <c r="K70" s="35">
        <f>D70-J70</f>
        <v>0</v>
      </c>
      <c r="L70" s="269"/>
      <c r="M70" s="71"/>
      <c r="N70" s="71"/>
      <c r="O70" s="83"/>
    </row>
    <row r="71" spans="1:15" s="33" customFormat="1" x14ac:dyDescent="0.25">
      <c r="A71" s="182"/>
      <c r="B71" s="177" t="s">
        <v>61</v>
      </c>
      <c r="C71" s="35">
        <f>C83+C77</f>
        <v>299299.40000000002</v>
      </c>
      <c r="D71" s="35">
        <f>D77+D83</f>
        <v>299299.40000000002</v>
      </c>
      <c r="E71" s="35">
        <f>E77+E83</f>
        <v>194693.5</v>
      </c>
      <c r="F71" s="100">
        <f>E71/D71</f>
        <v>0.65</v>
      </c>
      <c r="G71" s="35">
        <f>G77+G83</f>
        <v>194693.5</v>
      </c>
      <c r="H71" s="100">
        <f>G71/D71</f>
        <v>0.65</v>
      </c>
      <c r="I71" s="35"/>
      <c r="J71" s="35">
        <f>J77+J83</f>
        <v>299299.40000000002</v>
      </c>
      <c r="K71" s="35">
        <f>D71-J71</f>
        <v>0</v>
      </c>
      <c r="L71" s="269"/>
      <c r="M71" s="71"/>
      <c r="N71" s="71"/>
      <c r="O71" s="83"/>
    </row>
    <row r="72" spans="1:15" s="33" customFormat="1" x14ac:dyDescent="0.25">
      <c r="A72" s="182"/>
      <c r="B72" s="177" t="s">
        <v>11</v>
      </c>
      <c r="C72" s="35">
        <f>C78+C84</f>
        <v>50214.74</v>
      </c>
      <c r="D72" s="35">
        <f>D78+D84</f>
        <v>50214.74</v>
      </c>
      <c r="E72" s="35">
        <f>E78+E84</f>
        <v>24063.24</v>
      </c>
      <c r="F72" s="100">
        <f>E72/D72</f>
        <v>0.48</v>
      </c>
      <c r="G72" s="35">
        <f>G78+G84</f>
        <v>24063.24</v>
      </c>
      <c r="H72" s="100">
        <f>G72/D72</f>
        <v>0.48</v>
      </c>
      <c r="I72" s="35"/>
      <c r="J72" s="35">
        <f>J78+J84</f>
        <v>50214.74</v>
      </c>
      <c r="K72" s="35">
        <f>D72-J72</f>
        <v>0</v>
      </c>
      <c r="L72" s="269"/>
      <c r="M72" s="71"/>
      <c r="N72" s="71"/>
      <c r="O72" s="83"/>
    </row>
    <row r="73" spans="1:15" s="33" customFormat="1" x14ac:dyDescent="0.25">
      <c r="A73" s="182"/>
      <c r="B73" s="177" t="s">
        <v>13</v>
      </c>
      <c r="C73" s="35"/>
      <c r="D73" s="35"/>
      <c r="E73" s="35"/>
      <c r="F73" s="100">
        <v>0</v>
      </c>
      <c r="G73" s="35">
        <f>G85+G79</f>
        <v>0</v>
      </c>
      <c r="H73" s="100">
        <v>0</v>
      </c>
      <c r="I73" s="35"/>
      <c r="J73" s="35">
        <f>J85+J79</f>
        <v>0</v>
      </c>
      <c r="K73" s="35">
        <v>0</v>
      </c>
      <c r="L73" s="269"/>
      <c r="M73" s="71"/>
      <c r="N73" s="71"/>
      <c r="O73" s="83"/>
    </row>
    <row r="74" spans="1:15" s="33" customFormat="1" x14ac:dyDescent="0.25">
      <c r="A74" s="182"/>
      <c r="B74" s="177" t="s">
        <v>5</v>
      </c>
      <c r="C74" s="35">
        <f>C80+C86</f>
        <v>0</v>
      </c>
      <c r="D74" s="35">
        <f t="shared" ref="D74:K74" si="36">D80+D86</f>
        <v>0</v>
      </c>
      <c r="E74" s="35">
        <f t="shared" si="36"/>
        <v>0</v>
      </c>
      <c r="F74" s="35"/>
      <c r="G74" s="35">
        <f t="shared" si="36"/>
        <v>0</v>
      </c>
      <c r="H74" s="35"/>
      <c r="I74" s="35"/>
      <c r="J74" s="35">
        <f t="shared" si="36"/>
        <v>0</v>
      </c>
      <c r="K74" s="35">
        <f t="shared" si="36"/>
        <v>0</v>
      </c>
      <c r="L74" s="270"/>
      <c r="M74" s="71"/>
      <c r="N74" s="71"/>
      <c r="O74" s="83"/>
    </row>
    <row r="75" spans="1:15" s="32" customFormat="1" x14ac:dyDescent="0.25">
      <c r="A75" s="173" t="s">
        <v>50</v>
      </c>
      <c r="B75" s="174" t="s">
        <v>42</v>
      </c>
      <c r="C75" s="133">
        <f>SUM(C76:C80)</f>
        <v>218756.74</v>
      </c>
      <c r="D75" s="133">
        <f>SUM(D76:D80)</f>
        <v>218756.74</v>
      </c>
      <c r="E75" s="133">
        <f>SUM(E76:E80)</f>
        <v>218756.74</v>
      </c>
      <c r="F75" s="175">
        <f>E75/D75</f>
        <v>1</v>
      </c>
      <c r="G75" s="133">
        <f>SUM(G76:G80)</f>
        <v>218756.74</v>
      </c>
      <c r="H75" s="175">
        <f>G75/D75</f>
        <v>1</v>
      </c>
      <c r="I75" s="133"/>
      <c r="J75" s="133">
        <f>SUM(J76:J80)</f>
        <v>218756.74</v>
      </c>
      <c r="K75" s="134">
        <f>K76+K77+K78+K79+K80</f>
        <v>0</v>
      </c>
      <c r="L75" s="192" t="s">
        <v>98</v>
      </c>
      <c r="M75" s="71"/>
      <c r="N75" s="70"/>
      <c r="O75" s="83"/>
    </row>
    <row r="76" spans="1:15" s="33" customFormat="1" x14ac:dyDescent="0.25">
      <c r="A76" s="173"/>
      <c r="B76" s="177" t="s">
        <v>4</v>
      </c>
      <c r="C76" s="35"/>
      <c r="D76" s="95"/>
      <c r="E76" s="35"/>
      <c r="F76" s="100"/>
      <c r="G76" s="35"/>
      <c r="H76" s="100"/>
      <c r="I76" s="35"/>
      <c r="J76" s="35"/>
      <c r="K76" s="35">
        <f>D76-J76</f>
        <v>0</v>
      </c>
      <c r="L76" s="193"/>
      <c r="M76" s="71"/>
      <c r="N76" s="71"/>
      <c r="O76" s="83"/>
    </row>
    <row r="77" spans="1:15" s="33" customFormat="1" x14ac:dyDescent="0.25">
      <c r="A77" s="173"/>
      <c r="B77" s="177" t="s">
        <v>61</v>
      </c>
      <c r="C77" s="35">
        <v>194693.5</v>
      </c>
      <c r="D77" s="35">
        <v>194693.5</v>
      </c>
      <c r="E77" s="35">
        <v>194693.5</v>
      </c>
      <c r="F77" s="100">
        <f>E77/D77</f>
        <v>1</v>
      </c>
      <c r="G77" s="35">
        <v>194693.5</v>
      </c>
      <c r="H77" s="100">
        <f>G77/D77</f>
        <v>1</v>
      </c>
      <c r="I77" s="35"/>
      <c r="J77" s="35">
        <v>194693.5</v>
      </c>
      <c r="K77" s="35">
        <f>D77-J77</f>
        <v>0</v>
      </c>
      <c r="L77" s="193"/>
      <c r="M77" s="71"/>
      <c r="N77" s="71"/>
      <c r="O77" s="83"/>
    </row>
    <row r="78" spans="1:15" s="33" customFormat="1" x14ac:dyDescent="0.25">
      <c r="A78" s="173"/>
      <c r="B78" s="177" t="s">
        <v>43</v>
      </c>
      <c r="C78" s="35">
        <v>24063.24</v>
      </c>
      <c r="D78" s="35">
        <v>24063.24</v>
      </c>
      <c r="E78" s="35">
        <v>24063.24</v>
      </c>
      <c r="F78" s="100">
        <f>E78/D78</f>
        <v>1</v>
      </c>
      <c r="G78" s="35">
        <v>24063.24</v>
      </c>
      <c r="H78" s="100">
        <f>G78/D78</f>
        <v>1</v>
      </c>
      <c r="I78" s="35"/>
      <c r="J78" s="35">
        <v>24063.24</v>
      </c>
      <c r="K78" s="35">
        <f>D78-J78</f>
        <v>0</v>
      </c>
      <c r="L78" s="193"/>
      <c r="M78" s="71"/>
      <c r="N78" s="71"/>
      <c r="O78" s="83"/>
    </row>
    <row r="79" spans="1:15" s="33" customFormat="1" x14ac:dyDescent="0.25">
      <c r="A79" s="173"/>
      <c r="B79" s="177" t="s">
        <v>13</v>
      </c>
      <c r="C79" s="35"/>
      <c r="D79" s="35"/>
      <c r="E79" s="35"/>
      <c r="F79" s="100"/>
      <c r="G79" s="35"/>
      <c r="H79" s="100"/>
      <c r="I79" s="35"/>
      <c r="J79" s="35"/>
      <c r="K79" s="35"/>
      <c r="L79" s="193"/>
      <c r="M79" s="71"/>
      <c r="N79" s="71"/>
      <c r="O79" s="83"/>
    </row>
    <row r="80" spans="1:15" s="33" customFormat="1" x14ac:dyDescent="0.25">
      <c r="A80" s="173"/>
      <c r="B80" s="177" t="s">
        <v>5</v>
      </c>
      <c r="C80" s="35"/>
      <c r="D80" s="95"/>
      <c r="E80" s="35"/>
      <c r="F80" s="100"/>
      <c r="G80" s="35"/>
      <c r="H80" s="100"/>
      <c r="I80" s="35"/>
      <c r="J80" s="35"/>
      <c r="K80" s="35"/>
      <c r="L80" s="194"/>
      <c r="M80" s="71"/>
      <c r="N80" s="71"/>
      <c r="O80" s="83"/>
    </row>
    <row r="81" spans="1:15" s="32" customFormat="1" ht="63" customHeight="1" x14ac:dyDescent="0.25">
      <c r="A81" s="173" t="s">
        <v>82</v>
      </c>
      <c r="B81" s="174" t="s">
        <v>44</v>
      </c>
      <c r="C81" s="133">
        <f>SUM(C82:C86)</f>
        <v>130757.4</v>
      </c>
      <c r="D81" s="133">
        <f>SUM(D82:D86)</f>
        <v>130757.4</v>
      </c>
      <c r="E81" s="133">
        <f>SUM(E82:E86)</f>
        <v>0</v>
      </c>
      <c r="F81" s="175">
        <f>E81/D81</f>
        <v>0</v>
      </c>
      <c r="G81" s="133">
        <f>SUM(G82:G86)</f>
        <v>0</v>
      </c>
      <c r="H81" s="175">
        <f>G81/D81</f>
        <v>0</v>
      </c>
      <c r="I81" s="133"/>
      <c r="J81" s="133">
        <f>SUM(J82:J86)</f>
        <v>130757.4</v>
      </c>
      <c r="K81" s="134">
        <f>K82+K83+K84+K85+K86</f>
        <v>0</v>
      </c>
      <c r="L81" s="265"/>
      <c r="M81" s="71"/>
      <c r="N81" s="70"/>
      <c r="O81" s="83"/>
    </row>
    <row r="82" spans="1:15" s="33" customFormat="1" ht="30.75" customHeight="1" x14ac:dyDescent="0.25">
      <c r="A82" s="173"/>
      <c r="B82" s="177" t="s">
        <v>4</v>
      </c>
      <c r="C82" s="35">
        <f>C88</f>
        <v>0</v>
      </c>
      <c r="D82" s="35">
        <f>D88</f>
        <v>0</v>
      </c>
      <c r="E82" s="35">
        <f>E88</f>
        <v>0</v>
      </c>
      <c r="F82" s="100"/>
      <c r="G82" s="35"/>
      <c r="H82" s="100"/>
      <c r="I82" s="35"/>
      <c r="J82" s="35"/>
      <c r="K82" s="35">
        <f>D82-J82</f>
        <v>0</v>
      </c>
      <c r="L82" s="266"/>
      <c r="M82" s="71"/>
      <c r="N82" s="71"/>
      <c r="O82" s="83"/>
    </row>
    <row r="83" spans="1:15" s="33" customFormat="1" ht="30.75" customHeight="1" x14ac:dyDescent="0.25">
      <c r="A83" s="173"/>
      <c r="B83" s="177" t="s">
        <v>61</v>
      </c>
      <c r="C83" s="35">
        <f t="shared" ref="C83:D86" si="37">C89</f>
        <v>104605.9</v>
      </c>
      <c r="D83" s="35">
        <f t="shared" si="37"/>
        <v>104605.9</v>
      </c>
      <c r="E83" s="35">
        <f xml:space="preserve"> E89</f>
        <v>0</v>
      </c>
      <c r="F83" s="126">
        <f>E83/D83</f>
        <v>0</v>
      </c>
      <c r="G83" s="35">
        <f>E83</f>
        <v>0</v>
      </c>
      <c r="H83" s="126">
        <f>G83/D83</f>
        <v>0</v>
      </c>
      <c r="I83" s="35"/>
      <c r="J83" s="35">
        <f t="shared" ref="J83:J85" si="38">J89</f>
        <v>104605.9</v>
      </c>
      <c r="K83" s="35">
        <f>D83-J83</f>
        <v>0</v>
      </c>
      <c r="L83" s="266"/>
      <c r="M83" s="71"/>
      <c r="N83" s="71"/>
      <c r="O83" s="83"/>
    </row>
    <row r="84" spans="1:15" s="33" customFormat="1" ht="30.75" customHeight="1" x14ac:dyDescent="0.25">
      <c r="A84" s="173"/>
      <c r="B84" s="177" t="s">
        <v>43</v>
      </c>
      <c r="C84" s="35">
        <f t="shared" si="37"/>
        <v>26151.5</v>
      </c>
      <c r="D84" s="35">
        <f t="shared" si="37"/>
        <v>26151.5</v>
      </c>
      <c r="E84" s="35">
        <f>E90</f>
        <v>0</v>
      </c>
      <c r="F84" s="100">
        <f>E84/D84</f>
        <v>0</v>
      </c>
      <c r="G84" s="35">
        <f>G90</f>
        <v>0</v>
      </c>
      <c r="H84" s="100">
        <f>G84/D84</f>
        <v>0</v>
      </c>
      <c r="I84" s="35"/>
      <c r="J84" s="35">
        <f t="shared" si="38"/>
        <v>26151.5</v>
      </c>
      <c r="K84" s="35">
        <f>D84-J84</f>
        <v>0</v>
      </c>
      <c r="L84" s="266"/>
      <c r="M84" s="71"/>
      <c r="N84" s="71"/>
      <c r="O84" s="83"/>
    </row>
    <row r="85" spans="1:15" s="33" customFormat="1" ht="30.75" customHeight="1" x14ac:dyDescent="0.25">
      <c r="A85" s="173"/>
      <c r="B85" s="177" t="s">
        <v>13</v>
      </c>
      <c r="C85" s="35">
        <f t="shared" si="37"/>
        <v>0</v>
      </c>
      <c r="D85" s="35">
        <f t="shared" si="37"/>
        <v>0</v>
      </c>
      <c r="E85" s="35">
        <f>E91</f>
        <v>0</v>
      </c>
      <c r="F85" s="100"/>
      <c r="G85" s="35">
        <f>G91</f>
        <v>0</v>
      </c>
      <c r="H85" s="100"/>
      <c r="I85" s="35"/>
      <c r="J85" s="35">
        <f t="shared" si="38"/>
        <v>0</v>
      </c>
      <c r="K85" s="35">
        <f>D85-J85</f>
        <v>0</v>
      </c>
      <c r="L85" s="266"/>
      <c r="M85" s="71"/>
      <c r="N85" s="71"/>
      <c r="O85" s="83"/>
    </row>
    <row r="86" spans="1:15" s="33" customFormat="1" ht="30.75" customHeight="1" x14ac:dyDescent="0.25">
      <c r="A86" s="173"/>
      <c r="B86" s="177" t="s">
        <v>5</v>
      </c>
      <c r="C86" s="35">
        <f t="shared" si="37"/>
        <v>0</v>
      </c>
      <c r="D86" s="35">
        <f t="shared" si="37"/>
        <v>0</v>
      </c>
      <c r="E86" s="35">
        <f>E92</f>
        <v>0</v>
      </c>
      <c r="F86" s="100"/>
      <c r="G86" s="35"/>
      <c r="H86" s="100"/>
      <c r="I86" s="35"/>
      <c r="J86" s="35"/>
      <c r="K86" s="35"/>
      <c r="L86" s="267"/>
      <c r="M86" s="71"/>
      <c r="N86" s="71"/>
      <c r="O86" s="83"/>
    </row>
    <row r="87" spans="1:15" s="176" customFormat="1" ht="78" customHeight="1" x14ac:dyDescent="0.25">
      <c r="A87" s="178" t="s">
        <v>83</v>
      </c>
      <c r="B87" s="179" t="s">
        <v>69</v>
      </c>
      <c r="C87" s="134">
        <f>SUM(C88:C92)</f>
        <v>130757.4</v>
      </c>
      <c r="D87" s="134">
        <f>SUM(D88:D92)</f>
        <v>130757.4</v>
      </c>
      <c r="E87" s="134">
        <f>SUM(E88:E92)</f>
        <v>0</v>
      </c>
      <c r="F87" s="180">
        <f>E87/D87</f>
        <v>0</v>
      </c>
      <c r="G87" s="134">
        <f>SUM(G88:G92)</f>
        <v>0</v>
      </c>
      <c r="H87" s="180">
        <f>G87/D87</f>
        <v>0</v>
      </c>
      <c r="I87" s="134">
        <v>0</v>
      </c>
      <c r="J87" s="134">
        <f>SUM(J88:J92)</f>
        <v>130757.4</v>
      </c>
      <c r="K87" s="134">
        <f>K88+K89+K90+K91+K92</f>
        <v>0</v>
      </c>
      <c r="L87" s="192" t="s">
        <v>105</v>
      </c>
      <c r="M87" s="71"/>
      <c r="N87" s="70"/>
      <c r="O87" s="83"/>
    </row>
    <row r="88" spans="1:15" s="33" customFormat="1" ht="78" customHeight="1" x14ac:dyDescent="0.25">
      <c r="A88" s="173"/>
      <c r="B88" s="177" t="s">
        <v>4</v>
      </c>
      <c r="C88" s="35"/>
      <c r="D88" s="95"/>
      <c r="E88" s="35"/>
      <c r="F88" s="100"/>
      <c r="G88" s="35"/>
      <c r="H88" s="100"/>
      <c r="I88" s="35"/>
      <c r="J88" s="35"/>
      <c r="K88" s="35">
        <f>D88-J88</f>
        <v>0</v>
      </c>
      <c r="L88" s="193"/>
      <c r="M88" s="71"/>
      <c r="N88" s="71"/>
      <c r="O88" s="83"/>
    </row>
    <row r="89" spans="1:15" s="33" customFormat="1" ht="78" customHeight="1" x14ac:dyDescent="0.25">
      <c r="A89" s="173"/>
      <c r="B89" s="177" t="s">
        <v>61</v>
      </c>
      <c r="C89" s="35">
        <v>104605.9</v>
      </c>
      <c r="D89" s="35">
        <v>104605.9</v>
      </c>
      <c r="E89" s="35">
        <v>0</v>
      </c>
      <c r="F89" s="126">
        <f>E89/D89</f>
        <v>0</v>
      </c>
      <c r="G89" s="35">
        <v>0</v>
      </c>
      <c r="H89" s="126">
        <f>G89/D89</f>
        <v>0</v>
      </c>
      <c r="I89" s="35">
        <v>0</v>
      </c>
      <c r="J89" s="35">
        <v>104605.9</v>
      </c>
      <c r="K89" s="35">
        <f>D89-J89</f>
        <v>0</v>
      </c>
      <c r="L89" s="193"/>
      <c r="M89" s="71"/>
      <c r="N89" s="71"/>
      <c r="O89" s="83"/>
    </row>
    <row r="90" spans="1:15" s="33" customFormat="1" ht="78" customHeight="1" x14ac:dyDescent="0.25">
      <c r="A90" s="173"/>
      <c r="B90" s="177" t="s">
        <v>43</v>
      </c>
      <c r="C90" s="35">
        <v>26151.5</v>
      </c>
      <c r="D90" s="35">
        <v>26151.5</v>
      </c>
      <c r="E90" s="35">
        <v>0</v>
      </c>
      <c r="F90" s="100">
        <f>E90/D90</f>
        <v>0</v>
      </c>
      <c r="G90" s="35">
        <v>0</v>
      </c>
      <c r="H90" s="100">
        <f>G90/D90</f>
        <v>0</v>
      </c>
      <c r="I90" s="35"/>
      <c r="J90" s="35">
        <v>26151.5</v>
      </c>
      <c r="K90" s="35">
        <f>D90-J90</f>
        <v>0</v>
      </c>
      <c r="L90" s="193"/>
      <c r="M90" s="71"/>
      <c r="N90" s="71"/>
      <c r="O90" s="83"/>
    </row>
    <row r="91" spans="1:15" s="33" customFormat="1" ht="78" customHeight="1" x14ac:dyDescent="0.25">
      <c r="A91" s="173"/>
      <c r="B91" s="177" t="s">
        <v>13</v>
      </c>
      <c r="C91" s="35">
        <v>0</v>
      </c>
      <c r="D91" s="35">
        <v>0</v>
      </c>
      <c r="E91" s="35"/>
      <c r="F91" s="100"/>
      <c r="G91" s="35"/>
      <c r="H91" s="100">
        <v>0</v>
      </c>
      <c r="I91" s="35"/>
      <c r="J91" s="35"/>
      <c r="K91" s="35">
        <v>0</v>
      </c>
      <c r="L91" s="193"/>
      <c r="M91" s="71"/>
      <c r="N91" s="71"/>
      <c r="O91" s="83"/>
    </row>
    <row r="92" spans="1:15" s="33" customFormat="1" ht="78" customHeight="1" x14ac:dyDescent="0.25">
      <c r="A92" s="173"/>
      <c r="B92" s="177" t="s">
        <v>5</v>
      </c>
      <c r="C92" s="35"/>
      <c r="D92" s="95"/>
      <c r="E92" s="35"/>
      <c r="F92" s="100"/>
      <c r="G92" s="35"/>
      <c r="H92" s="100"/>
      <c r="I92" s="35"/>
      <c r="J92" s="100"/>
      <c r="K92" s="35"/>
      <c r="L92" s="194"/>
      <c r="M92" s="71"/>
      <c r="N92" s="71"/>
      <c r="O92" s="83"/>
    </row>
    <row r="93" spans="1:15" s="42" customFormat="1" ht="84.75" customHeight="1" x14ac:dyDescent="0.25">
      <c r="A93" s="155" t="s">
        <v>51</v>
      </c>
      <c r="B93" s="156" t="s">
        <v>58</v>
      </c>
      <c r="C93" s="57">
        <f>SUM(C94:C98)</f>
        <v>28575.78</v>
      </c>
      <c r="D93" s="57">
        <f t="shared" ref="D93" si="39">SUM(D94:D98)</f>
        <v>27991.59</v>
      </c>
      <c r="E93" s="57">
        <f>SUM(E94:E98)</f>
        <v>18784.52</v>
      </c>
      <c r="F93" s="58">
        <f t="shared" ref="F93:F102" si="40">E93/D93</f>
        <v>0.67100000000000004</v>
      </c>
      <c r="G93" s="134">
        <f>SUM(G94:G98)</f>
        <v>10148.709999999999</v>
      </c>
      <c r="H93" s="58">
        <f t="shared" ref="H93:H102" si="41">G93/D93</f>
        <v>0.36299999999999999</v>
      </c>
      <c r="I93" s="57"/>
      <c r="J93" s="57">
        <f>SUM(J94:J98)</f>
        <v>25329.43</v>
      </c>
      <c r="K93" s="57">
        <f t="shared" ref="K93" si="42">K94+K95+K96+K97+K98</f>
        <v>2662.16</v>
      </c>
      <c r="L93" s="274"/>
      <c r="M93" s="68"/>
      <c r="N93" s="68"/>
      <c r="O93" s="72"/>
    </row>
    <row r="94" spans="1:15" s="43" customFormat="1" x14ac:dyDescent="0.25">
      <c r="A94" s="157"/>
      <c r="B94" s="146" t="s">
        <v>4</v>
      </c>
      <c r="C94" s="24">
        <f>C118+C100+C106+C112+C124</f>
        <v>20743.41</v>
      </c>
      <c r="D94" s="24">
        <f t="shared" ref="D94" si="43">D118+D100+D106+D112+D124</f>
        <v>20159.22</v>
      </c>
      <c r="E94" s="24">
        <f>E100+E106+E112+E118+E124</f>
        <v>15897.76</v>
      </c>
      <c r="F94" s="25">
        <f t="shared" si="40"/>
        <v>0.79</v>
      </c>
      <c r="G94" s="35">
        <f>G118+G100+G106+G112+G124</f>
        <v>8211.11</v>
      </c>
      <c r="H94" s="25">
        <f t="shared" si="41"/>
        <v>0.41</v>
      </c>
      <c r="I94" s="24"/>
      <c r="J94" s="24">
        <f>J100+J106+J112+J118+J124</f>
        <v>17497.060000000001</v>
      </c>
      <c r="K94" s="24">
        <f>D94-J94</f>
        <v>2662.16</v>
      </c>
      <c r="L94" s="275"/>
      <c r="M94" s="68"/>
      <c r="N94" s="68"/>
      <c r="O94" s="72"/>
    </row>
    <row r="95" spans="1:15" s="43" customFormat="1" x14ac:dyDescent="0.25">
      <c r="A95" s="157"/>
      <c r="B95" s="146" t="s">
        <v>41</v>
      </c>
      <c r="C95" s="24">
        <f>C119+C101+C107+C113+C125</f>
        <v>7463.72</v>
      </c>
      <c r="D95" s="24">
        <f t="shared" ref="C95:E98" si="44">D119+D101+D107+D113+D125</f>
        <v>7463.72</v>
      </c>
      <c r="E95" s="24">
        <f>E101++E107+E113+E119+E125</f>
        <v>2855.62</v>
      </c>
      <c r="F95" s="25">
        <f t="shared" si="40"/>
        <v>0.38</v>
      </c>
      <c r="G95" s="35">
        <f>G119+G101+G107+G113+G125</f>
        <v>1906.46</v>
      </c>
      <c r="H95" s="25">
        <f t="shared" si="41"/>
        <v>0.26</v>
      </c>
      <c r="I95" s="24"/>
      <c r="J95" s="24">
        <f>J101+J107+J113+J119+J125</f>
        <v>7463.72</v>
      </c>
      <c r="K95" s="24">
        <f>D95-J95</f>
        <v>0</v>
      </c>
      <c r="L95" s="275"/>
      <c r="M95" s="68"/>
      <c r="N95" s="68"/>
      <c r="O95" s="72"/>
    </row>
    <row r="96" spans="1:15" s="43" customFormat="1" x14ac:dyDescent="0.25">
      <c r="A96" s="157"/>
      <c r="B96" s="146" t="s">
        <v>43</v>
      </c>
      <c r="C96" s="24">
        <f t="shared" si="44"/>
        <v>368.65</v>
      </c>
      <c r="D96" s="24">
        <f t="shared" si="44"/>
        <v>368.65</v>
      </c>
      <c r="E96" s="24">
        <f>E120+E102+E108+E114+E126</f>
        <v>31.14</v>
      </c>
      <c r="F96" s="25">
        <f t="shared" si="40"/>
        <v>0.08</v>
      </c>
      <c r="G96" s="35">
        <f>G120+G102+G108+G114+G126</f>
        <v>31.14</v>
      </c>
      <c r="H96" s="25">
        <f t="shared" si="41"/>
        <v>0.08</v>
      </c>
      <c r="I96" s="24"/>
      <c r="J96" s="24">
        <f>J102+J108+J114+J120+J126</f>
        <v>368.65</v>
      </c>
      <c r="K96" s="24">
        <f>D96-J96</f>
        <v>0</v>
      </c>
      <c r="L96" s="275"/>
      <c r="M96" s="68"/>
      <c r="N96" s="68"/>
      <c r="O96" s="72"/>
    </row>
    <row r="97" spans="1:15" s="43" customFormat="1" x14ac:dyDescent="0.25">
      <c r="A97" s="157"/>
      <c r="B97" s="146" t="s">
        <v>13</v>
      </c>
      <c r="C97" s="24">
        <f t="shared" si="44"/>
        <v>0</v>
      </c>
      <c r="D97" s="24">
        <f t="shared" si="44"/>
        <v>0</v>
      </c>
      <c r="E97" s="24">
        <f t="shared" si="44"/>
        <v>0</v>
      </c>
      <c r="F97" s="25"/>
      <c r="G97" s="35"/>
      <c r="H97" s="25"/>
      <c r="I97" s="24"/>
      <c r="J97" s="24"/>
      <c r="K97" s="17"/>
      <c r="L97" s="275"/>
      <c r="M97" s="68"/>
      <c r="N97" s="68"/>
      <c r="O97" s="72"/>
    </row>
    <row r="98" spans="1:15" s="43" customFormat="1" collapsed="1" x14ac:dyDescent="0.25">
      <c r="A98" s="157"/>
      <c r="B98" s="146" t="s">
        <v>5</v>
      </c>
      <c r="C98" s="24">
        <f t="shared" si="44"/>
        <v>0</v>
      </c>
      <c r="D98" s="24">
        <f t="shared" si="44"/>
        <v>0</v>
      </c>
      <c r="E98" s="24">
        <f t="shared" si="44"/>
        <v>0</v>
      </c>
      <c r="F98" s="25"/>
      <c r="G98" s="35"/>
      <c r="H98" s="25"/>
      <c r="I98" s="24"/>
      <c r="J98" s="24"/>
      <c r="K98" s="17"/>
      <c r="L98" s="276"/>
      <c r="M98" s="68"/>
      <c r="N98" s="68"/>
      <c r="O98" s="72"/>
    </row>
    <row r="99" spans="1:15" s="61" customFormat="1" ht="51.75" customHeight="1" x14ac:dyDescent="0.25">
      <c r="A99" s="158" t="s">
        <v>52</v>
      </c>
      <c r="B99" s="159" t="s">
        <v>45</v>
      </c>
      <c r="C99" s="55">
        <f t="shared" ref="C99:E99" si="45">SUM(C100:C104)</f>
        <v>6286.05</v>
      </c>
      <c r="D99" s="55">
        <f t="shared" si="45"/>
        <v>6286.05</v>
      </c>
      <c r="E99" s="55">
        <f t="shared" si="45"/>
        <v>622.87</v>
      </c>
      <c r="F99" s="59">
        <f>E99/D99</f>
        <v>0.1</v>
      </c>
      <c r="G99" s="133">
        <f>SUM(G100:G104)</f>
        <v>622.87</v>
      </c>
      <c r="H99" s="59">
        <f t="shared" si="41"/>
        <v>0.1</v>
      </c>
      <c r="I99" s="55"/>
      <c r="J99" s="55">
        <f>J100+J101+J102</f>
        <v>6286.05</v>
      </c>
      <c r="K99" s="16">
        <f t="shared" ref="K99" si="46">K100+K101+K102+K103+K104</f>
        <v>0</v>
      </c>
      <c r="L99" s="278" t="s">
        <v>109</v>
      </c>
      <c r="M99" s="68"/>
      <c r="N99" s="68"/>
      <c r="O99" s="72"/>
    </row>
    <row r="100" spans="1:15" s="45" customFormat="1" ht="39.75" customHeight="1" x14ac:dyDescent="0.25">
      <c r="A100" s="158"/>
      <c r="B100" s="146" t="s">
        <v>63</v>
      </c>
      <c r="C100" s="24">
        <v>797.3</v>
      </c>
      <c r="D100" s="24">
        <v>797.3</v>
      </c>
      <c r="E100" s="24">
        <v>79.73</v>
      </c>
      <c r="F100" s="59">
        <f>E100/D100</f>
        <v>0.1</v>
      </c>
      <c r="G100" s="35">
        <v>79.73</v>
      </c>
      <c r="H100" s="59">
        <f>G100/D100</f>
        <v>0.1</v>
      </c>
      <c r="I100" s="55"/>
      <c r="J100" s="108">
        <v>797.3</v>
      </c>
      <c r="K100" s="17">
        <f>D100-J100</f>
        <v>0</v>
      </c>
      <c r="L100" s="278"/>
      <c r="M100" s="68"/>
      <c r="N100" s="68"/>
      <c r="O100" s="72"/>
    </row>
    <row r="101" spans="1:15" s="45" customFormat="1" ht="36" customHeight="1" x14ac:dyDescent="0.25">
      <c r="A101" s="158"/>
      <c r="B101" s="146" t="s">
        <v>61</v>
      </c>
      <c r="C101" s="24">
        <v>5120.1000000000004</v>
      </c>
      <c r="D101" s="24">
        <v>5120.1000000000004</v>
      </c>
      <c r="E101" s="24">
        <v>512</v>
      </c>
      <c r="F101" s="59">
        <f>E101/D101</f>
        <v>0.1</v>
      </c>
      <c r="G101" s="34">
        <v>512</v>
      </c>
      <c r="H101" s="59">
        <f>G101/D101</f>
        <v>0.1</v>
      </c>
      <c r="I101" s="55"/>
      <c r="J101" s="108">
        <v>5120.1000000000004</v>
      </c>
      <c r="K101" s="17">
        <f>D101-J101</f>
        <v>0</v>
      </c>
      <c r="L101" s="278"/>
      <c r="M101" s="68"/>
      <c r="N101" s="68"/>
      <c r="O101" s="72"/>
    </row>
    <row r="102" spans="1:15" s="45" customFormat="1" ht="36" customHeight="1" x14ac:dyDescent="0.25">
      <c r="A102" s="158"/>
      <c r="B102" s="146" t="s">
        <v>43</v>
      </c>
      <c r="C102" s="24">
        <v>368.65</v>
      </c>
      <c r="D102" s="24">
        <v>368.65</v>
      </c>
      <c r="E102" s="24">
        <v>31.14</v>
      </c>
      <c r="F102" s="25">
        <f t="shared" si="40"/>
        <v>0.08</v>
      </c>
      <c r="G102" s="24">
        <v>31.14</v>
      </c>
      <c r="H102" s="59">
        <f t="shared" si="41"/>
        <v>0.08</v>
      </c>
      <c r="I102" s="55"/>
      <c r="J102" s="108">
        <v>368.65</v>
      </c>
      <c r="K102" s="17">
        <f>D102-J102</f>
        <v>0</v>
      </c>
      <c r="L102" s="278"/>
      <c r="M102" s="68"/>
      <c r="N102" s="68"/>
      <c r="O102" s="72"/>
    </row>
    <row r="103" spans="1:15" s="45" customFormat="1" ht="36" customHeight="1" x14ac:dyDescent="0.25">
      <c r="A103" s="158"/>
      <c r="B103" s="146" t="s">
        <v>13</v>
      </c>
      <c r="C103" s="24"/>
      <c r="D103" s="106"/>
      <c r="E103" s="24"/>
      <c r="F103" s="25"/>
      <c r="G103" s="35"/>
      <c r="H103" s="25"/>
      <c r="I103" s="24"/>
      <c r="J103" s="25"/>
      <c r="K103" s="17"/>
      <c r="L103" s="278"/>
      <c r="M103" s="68"/>
      <c r="N103" s="68"/>
      <c r="O103" s="72"/>
    </row>
    <row r="104" spans="1:15" s="45" customFormat="1" ht="36" customHeight="1" collapsed="1" x14ac:dyDescent="0.25">
      <c r="A104" s="158"/>
      <c r="B104" s="146" t="s">
        <v>5</v>
      </c>
      <c r="C104" s="24"/>
      <c r="D104" s="106"/>
      <c r="E104" s="24"/>
      <c r="F104" s="25"/>
      <c r="G104" s="35"/>
      <c r="H104" s="25"/>
      <c r="I104" s="24"/>
      <c r="J104" s="25"/>
      <c r="K104" s="17"/>
      <c r="L104" s="278"/>
      <c r="M104" s="68"/>
      <c r="N104" s="68"/>
      <c r="O104" s="72"/>
    </row>
    <row r="105" spans="1:15" s="61" customFormat="1" ht="174.75" customHeight="1" x14ac:dyDescent="0.25">
      <c r="A105" s="158" t="s">
        <v>53</v>
      </c>
      <c r="B105" s="159" t="s">
        <v>46</v>
      </c>
      <c r="C105" s="55">
        <f t="shared" ref="C105:E105" si="47">SUM(C106:C110)</f>
        <v>13.1</v>
      </c>
      <c r="D105" s="55">
        <f t="shared" si="47"/>
        <v>13.1</v>
      </c>
      <c r="E105" s="55">
        <f t="shared" si="47"/>
        <v>13.1</v>
      </c>
      <c r="F105" s="59">
        <f t="shared" ref="F105:F129" si="48">E105/D105</f>
        <v>1</v>
      </c>
      <c r="G105" s="133">
        <f>G107</f>
        <v>13.1</v>
      </c>
      <c r="H105" s="107">
        <f t="shared" ref="H105:H129" si="49">G105/D105</f>
        <v>1</v>
      </c>
      <c r="I105" s="55"/>
      <c r="J105" s="108">
        <f>J107</f>
        <v>13.1</v>
      </c>
      <c r="K105" s="16">
        <f t="shared" ref="K105" si="50">K106+K107+K108+K109+K110</f>
        <v>0</v>
      </c>
      <c r="L105" s="264" t="s">
        <v>100</v>
      </c>
      <c r="M105" s="68"/>
      <c r="N105" s="68"/>
      <c r="O105" s="72"/>
    </row>
    <row r="106" spans="1:15" s="45" customFormat="1" x14ac:dyDescent="0.25">
      <c r="A106" s="158"/>
      <c r="B106" s="146" t="s">
        <v>4</v>
      </c>
      <c r="C106" s="24"/>
      <c r="D106" s="24"/>
      <c r="E106" s="24"/>
      <c r="F106" s="25"/>
      <c r="G106" s="35"/>
      <c r="H106" s="25"/>
      <c r="I106" s="24"/>
      <c r="J106" s="25"/>
      <c r="K106" s="17">
        <f>D106-J106</f>
        <v>0</v>
      </c>
      <c r="L106" s="264"/>
      <c r="M106" s="68"/>
      <c r="N106" s="68"/>
      <c r="O106" s="72"/>
    </row>
    <row r="107" spans="1:15" s="45" customFormat="1" x14ac:dyDescent="0.25">
      <c r="A107" s="158"/>
      <c r="B107" s="146" t="s">
        <v>41</v>
      </c>
      <c r="C107" s="24">
        <v>13.1</v>
      </c>
      <c r="D107" s="24">
        <v>13.1</v>
      </c>
      <c r="E107" s="24">
        <v>13.1</v>
      </c>
      <c r="F107" s="25">
        <f t="shared" si="48"/>
        <v>1</v>
      </c>
      <c r="G107" s="35">
        <v>13.1</v>
      </c>
      <c r="H107" s="49">
        <f t="shared" si="49"/>
        <v>1</v>
      </c>
      <c r="I107" s="24"/>
      <c r="J107" s="108">
        <v>13.1</v>
      </c>
      <c r="K107" s="17">
        <f>D107-J107</f>
        <v>0</v>
      </c>
      <c r="L107" s="264"/>
      <c r="M107" s="68"/>
      <c r="N107" s="68"/>
      <c r="O107" s="72"/>
    </row>
    <row r="108" spans="1:15" s="45" customFormat="1" x14ac:dyDescent="0.25">
      <c r="A108" s="158"/>
      <c r="B108" s="146" t="s">
        <v>43</v>
      </c>
      <c r="C108" s="24"/>
      <c r="D108" s="24"/>
      <c r="E108" s="24"/>
      <c r="F108" s="25"/>
      <c r="G108" s="35"/>
      <c r="H108" s="25"/>
      <c r="I108" s="24"/>
      <c r="J108" s="25"/>
      <c r="K108" s="17">
        <f>D108-J108</f>
        <v>0</v>
      </c>
      <c r="L108" s="264"/>
      <c r="M108" s="68"/>
      <c r="N108" s="68"/>
      <c r="O108" s="72"/>
    </row>
    <row r="109" spans="1:15" s="45" customFormat="1" x14ac:dyDescent="0.25">
      <c r="A109" s="158"/>
      <c r="B109" s="146" t="s">
        <v>13</v>
      </c>
      <c r="C109" s="24"/>
      <c r="D109" s="24"/>
      <c r="E109" s="24"/>
      <c r="F109" s="25"/>
      <c r="G109" s="35"/>
      <c r="H109" s="25"/>
      <c r="I109" s="24"/>
      <c r="J109" s="25"/>
      <c r="K109" s="17"/>
      <c r="L109" s="264"/>
      <c r="M109" s="68"/>
      <c r="N109" s="68"/>
      <c r="O109" s="72"/>
    </row>
    <row r="110" spans="1:15" s="45" customFormat="1" collapsed="1" x14ac:dyDescent="0.25">
      <c r="A110" s="158"/>
      <c r="B110" s="146" t="s">
        <v>5</v>
      </c>
      <c r="C110" s="24"/>
      <c r="D110" s="24"/>
      <c r="E110" s="24"/>
      <c r="F110" s="25"/>
      <c r="G110" s="35"/>
      <c r="H110" s="25"/>
      <c r="I110" s="24"/>
      <c r="J110" s="25"/>
      <c r="K110" s="17"/>
      <c r="L110" s="264"/>
      <c r="M110" s="68"/>
      <c r="N110" s="68"/>
      <c r="O110" s="72"/>
    </row>
    <row r="111" spans="1:15" s="62" customFormat="1" ht="89.25" customHeight="1" outlineLevel="1" x14ac:dyDescent="0.25">
      <c r="A111" s="158" t="s">
        <v>54</v>
      </c>
      <c r="B111" s="159" t="s">
        <v>47</v>
      </c>
      <c r="C111" s="55">
        <f>SUM(C112:C116)</f>
        <v>9152.57</v>
      </c>
      <c r="D111" s="55">
        <f t="shared" ref="D111:E111" si="51">SUM(D112:D116)</f>
        <v>8568.3799999999992</v>
      </c>
      <c r="E111" s="55">
        <f t="shared" si="51"/>
        <v>7686.65</v>
      </c>
      <c r="F111" s="59">
        <f t="shared" si="48"/>
        <v>0.9</v>
      </c>
      <c r="G111" s="133">
        <f>SUM(G112:G116)</f>
        <v>1525.43</v>
      </c>
      <c r="H111" s="59">
        <f t="shared" si="49"/>
        <v>0.18</v>
      </c>
      <c r="I111" s="55"/>
      <c r="J111" s="24">
        <f>J112</f>
        <v>8568.3799999999992</v>
      </c>
      <c r="K111" s="16">
        <f t="shared" ref="K111" si="52">K112+K113+K114+K115+K116</f>
        <v>0</v>
      </c>
      <c r="L111" s="264" t="s">
        <v>110</v>
      </c>
      <c r="M111" s="68"/>
      <c r="N111" s="68"/>
      <c r="O111" s="72"/>
    </row>
    <row r="112" spans="1:15" s="45" customFormat="1" outlineLevel="1" x14ac:dyDescent="0.25">
      <c r="A112" s="158"/>
      <c r="B112" s="146" t="s">
        <v>4</v>
      </c>
      <c r="C112" s="24">
        <v>9152.57</v>
      </c>
      <c r="D112" s="24">
        <v>8568.3799999999992</v>
      </c>
      <c r="E112" s="24">
        <v>7686.65</v>
      </c>
      <c r="F112" s="25">
        <f t="shared" si="48"/>
        <v>0.9</v>
      </c>
      <c r="G112" s="35">
        <v>1525.43</v>
      </c>
      <c r="H112" s="25">
        <f t="shared" si="49"/>
        <v>0.18</v>
      </c>
      <c r="I112" s="24"/>
      <c r="J112" s="24">
        <v>8568.3799999999992</v>
      </c>
      <c r="K112" s="17">
        <f>D112-J112</f>
        <v>0</v>
      </c>
      <c r="L112" s="264"/>
      <c r="M112" s="68"/>
      <c r="N112" s="68"/>
      <c r="O112" s="72"/>
    </row>
    <row r="113" spans="1:15" s="45" customFormat="1" outlineLevel="1" x14ac:dyDescent="0.25">
      <c r="A113" s="158"/>
      <c r="B113" s="146" t="s">
        <v>41</v>
      </c>
      <c r="C113" s="24"/>
      <c r="D113" s="24"/>
      <c r="E113" s="24"/>
      <c r="F113" s="25"/>
      <c r="G113" s="35"/>
      <c r="H113" s="25"/>
      <c r="I113" s="24"/>
      <c r="J113" s="25"/>
      <c r="K113" s="17">
        <f>D113-J113</f>
        <v>0</v>
      </c>
      <c r="L113" s="264"/>
      <c r="M113" s="68"/>
      <c r="N113" s="68"/>
      <c r="O113" s="72"/>
    </row>
    <row r="114" spans="1:15" s="45" customFormat="1" outlineLevel="1" x14ac:dyDescent="0.25">
      <c r="A114" s="158"/>
      <c r="B114" s="146" t="s">
        <v>43</v>
      </c>
      <c r="C114" s="24"/>
      <c r="D114" s="24"/>
      <c r="E114" s="24"/>
      <c r="F114" s="25"/>
      <c r="G114" s="35"/>
      <c r="H114" s="25"/>
      <c r="I114" s="24"/>
      <c r="J114" s="25"/>
      <c r="K114" s="17">
        <f>D114-J114</f>
        <v>0</v>
      </c>
      <c r="L114" s="264"/>
      <c r="M114" s="68"/>
      <c r="N114" s="68"/>
      <c r="O114" s="72"/>
    </row>
    <row r="115" spans="1:15" s="45" customFormat="1" outlineLevel="1" x14ac:dyDescent="0.25">
      <c r="A115" s="158"/>
      <c r="B115" s="146" t="s">
        <v>13</v>
      </c>
      <c r="C115" s="24"/>
      <c r="D115" s="106"/>
      <c r="E115" s="24"/>
      <c r="F115" s="25"/>
      <c r="G115" s="35"/>
      <c r="H115" s="25"/>
      <c r="I115" s="24"/>
      <c r="J115" s="25"/>
      <c r="K115" s="17"/>
      <c r="L115" s="264"/>
      <c r="M115" s="68"/>
      <c r="N115" s="68"/>
      <c r="O115" s="72"/>
    </row>
    <row r="116" spans="1:15" s="45" customFormat="1" outlineLevel="1" collapsed="1" x14ac:dyDescent="0.25">
      <c r="A116" s="158"/>
      <c r="B116" s="146" t="s">
        <v>5</v>
      </c>
      <c r="C116" s="24"/>
      <c r="D116" s="106"/>
      <c r="E116" s="24"/>
      <c r="F116" s="25"/>
      <c r="G116" s="35"/>
      <c r="H116" s="25"/>
      <c r="I116" s="24"/>
      <c r="J116" s="25"/>
      <c r="K116" s="17"/>
      <c r="L116" s="264"/>
      <c r="M116" s="68"/>
      <c r="N116" s="68"/>
      <c r="O116" s="72"/>
    </row>
    <row r="117" spans="1:15" s="176" customFormat="1" ht="104.25" customHeight="1" x14ac:dyDescent="0.25">
      <c r="A117" s="173" t="s">
        <v>55</v>
      </c>
      <c r="B117" s="174" t="s">
        <v>48</v>
      </c>
      <c r="C117" s="133">
        <f t="shared" ref="C117:E117" si="53">SUM(C118:C122)</f>
        <v>9957.66</v>
      </c>
      <c r="D117" s="133">
        <f t="shared" si="53"/>
        <v>9957.66</v>
      </c>
      <c r="E117" s="133">
        <f t="shared" si="53"/>
        <v>9957.66</v>
      </c>
      <c r="F117" s="175">
        <f t="shared" si="48"/>
        <v>1</v>
      </c>
      <c r="G117" s="133">
        <f>SUM(G118:G122)</f>
        <v>7483.07</v>
      </c>
      <c r="H117" s="175">
        <f t="shared" si="49"/>
        <v>0.75</v>
      </c>
      <c r="I117" s="133"/>
      <c r="J117" s="133">
        <f>SUM(J118:J122)</f>
        <v>9957.66</v>
      </c>
      <c r="K117" s="133">
        <f t="shared" ref="K117" si="54">K118+K119+K120+K121+K122</f>
        <v>0</v>
      </c>
      <c r="L117" s="277" t="s">
        <v>106</v>
      </c>
      <c r="M117" s="71"/>
      <c r="N117" s="71"/>
      <c r="O117" s="83"/>
    </row>
    <row r="118" spans="1:15" s="33" customFormat="1" ht="25.5" customHeight="1" x14ac:dyDescent="0.25">
      <c r="A118" s="173"/>
      <c r="B118" s="177" t="s">
        <v>4</v>
      </c>
      <c r="C118" s="35">
        <v>7627.14</v>
      </c>
      <c r="D118" s="35">
        <v>7627.14</v>
      </c>
      <c r="E118" s="35">
        <v>7627.14</v>
      </c>
      <c r="F118" s="100">
        <f t="shared" si="48"/>
        <v>1</v>
      </c>
      <c r="G118" s="35">
        <v>6101.71</v>
      </c>
      <c r="H118" s="100">
        <f t="shared" si="49"/>
        <v>0.8</v>
      </c>
      <c r="I118" s="35"/>
      <c r="J118" s="35">
        <v>7627.14</v>
      </c>
      <c r="K118" s="35">
        <f>D118-J118</f>
        <v>0</v>
      </c>
      <c r="L118" s="277"/>
      <c r="M118" s="71"/>
      <c r="N118" s="71"/>
      <c r="O118" s="83"/>
    </row>
    <row r="119" spans="1:15" s="33" customFormat="1" ht="25.5" customHeight="1" x14ac:dyDescent="0.25">
      <c r="A119" s="173"/>
      <c r="B119" s="177" t="s">
        <v>41</v>
      </c>
      <c r="C119" s="35">
        <v>2330.52</v>
      </c>
      <c r="D119" s="35">
        <v>2330.52</v>
      </c>
      <c r="E119" s="35">
        <v>2330.52</v>
      </c>
      <c r="F119" s="100">
        <f t="shared" si="48"/>
        <v>1</v>
      </c>
      <c r="G119" s="35">
        <v>1381.36</v>
      </c>
      <c r="H119" s="100">
        <f t="shared" si="49"/>
        <v>0.59</v>
      </c>
      <c r="I119" s="35"/>
      <c r="J119" s="35">
        <v>2330.52</v>
      </c>
      <c r="K119" s="35">
        <f>D119-J119</f>
        <v>0</v>
      </c>
      <c r="L119" s="277"/>
      <c r="M119" s="71"/>
      <c r="N119" s="71"/>
      <c r="O119" s="83"/>
    </row>
    <row r="120" spans="1:15" s="33" customFormat="1" ht="25.5" customHeight="1" x14ac:dyDescent="0.25">
      <c r="A120" s="173"/>
      <c r="B120" s="177" t="s">
        <v>43</v>
      </c>
      <c r="C120" s="35"/>
      <c r="D120" s="35"/>
      <c r="E120" s="35"/>
      <c r="F120" s="100"/>
      <c r="G120" s="35"/>
      <c r="H120" s="100"/>
      <c r="I120" s="35"/>
      <c r="J120" s="100"/>
      <c r="K120" s="35">
        <f>D120-J120</f>
        <v>0</v>
      </c>
      <c r="L120" s="277"/>
      <c r="M120" s="71"/>
      <c r="N120" s="71"/>
      <c r="O120" s="83"/>
    </row>
    <row r="121" spans="1:15" s="33" customFormat="1" ht="25.5" customHeight="1" x14ac:dyDescent="0.25">
      <c r="A121" s="173"/>
      <c r="B121" s="177" t="s">
        <v>13</v>
      </c>
      <c r="C121" s="35"/>
      <c r="D121" s="95"/>
      <c r="E121" s="35"/>
      <c r="F121" s="100"/>
      <c r="G121" s="35"/>
      <c r="H121" s="100"/>
      <c r="I121" s="35"/>
      <c r="J121" s="100"/>
      <c r="K121" s="35"/>
      <c r="L121" s="277"/>
      <c r="M121" s="71"/>
      <c r="N121" s="71"/>
      <c r="O121" s="83"/>
    </row>
    <row r="122" spans="1:15" s="33" customFormat="1" ht="25.5" customHeight="1" x14ac:dyDescent="0.25">
      <c r="A122" s="173"/>
      <c r="B122" s="177" t="s">
        <v>5</v>
      </c>
      <c r="C122" s="35"/>
      <c r="D122" s="95"/>
      <c r="E122" s="35"/>
      <c r="F122" s="100"/>
      <c r="G122" s="35"/>
      <c r="H122" s="100"/>
      <c r="I122" s="35"/>
      <c r="J122" s="100"/>
      <c r="K122" s="35"/>
      <c r="L122" s="277"/>
      <c r="M122" s="71"/>
      <c r="N122" s="71"/>
      <c r="O122" s="83"/>
    </row>
    <row r="123" spans="1:15" s="44" customFormat="1" ht="85.5" customHeight="1" x14ac:dyDescent="0.25">
      <c r="A123" s="158" t="s">
        <v>56</v>
      </c>
      <c r="B123" s="159" t="s">
        <v>64</v>
      </c>
      <c r="C123" s="55">
        <f t="shared" ref="C123:E123" si="55">SUM(C124:C128)</f>
        <v>3166.4</v>
      </c>
      <c r="D123" s="55">
        <f t="shared" si="55"/>
        <v>3166.4</v>
      </c>
      <c r="E123" s="55">
        <f t="shared" si="55"/>
        <v>504.24</v>
      </c>
      <c r="F123" s="59">
        <f t="shared" si="48"/>
        <v>0.16</v>
      </c>
      <c r="G123" s="133">
        <f>SUM(G124:G128)</f>
        <v>504.24</v>
      </c>
      <c r="H123" s="59">
        <f t="shared" si="49"/>
        <v>0.16</v>
      </c>
      <c r="I123" s="55"/>
      <c r="J123" s="24">
        <f>J124</f>
        <v>504.24</v>
      </c>
      <c r="K123" s="24">
        <f t="shared" ref="K123" si="56">K124+K125+K126+K127+K128</f>
        <v>2662.16</v>
      </c>
      <c r="L123" s="271" t="s">
        <v>111</v>
      </c>
      <c r="M123" s="68"/>
      <c r="N123" s="68"/>
      <c r="O123" s="72"/>
    </row>
    <row r="124" spans="1:15" s="43" customFormat="1" x14ac:dyDescent="0.25">
      <c r="A124" s="160"/>
      <c r="B124" s="146" t="s">
        <v>4</v>
      </c>
      <c r="C124" s="24">
        <v>3166.4</v>
      </c>
      <c r="D124" s="24">
        <v>3166.4</v>
      </c>
      <c r="E124" s="24">
        <v>504.24</v>
      </c>
      <c r="F124" s="25">
        <f t="shared" si="48"/>
        <v>0.16</v>
      </c>
      <c r="G124" s="35">
        <v>504.24</v>
      </c>
      <c r="H124" s="25">
        <f t="shared" si="49"/>
        <v>0.16</v>
      </c>
      <c r="I124" s="24"/>
      <c r="J124" s="24">
        <v>504.24</v>
      </c>
      <c r="K124" s="24">
        <f>D124-J124</f>
        <v>2662.16</v>
      </c>
      <c r="L124" s="272"/>
      <c r="M124" s="68"/>
      <c r="N124" s="68"/>
      <c r="O124" s="72"/>
    </row>
    <row r="125" spans="1:15" s="43" customFormat="1" x14ac:dyDescent="0.25">
      <c r="A125" s="160"/>
      <c r="B125" s="146" t="s">
        <v>41</v>
      </c>
      <c r="C125" s="24"/>
      <c r="D125" s="24"/>
      <c r="E125" s="24"/>
      <c r="F125" s="25"/>
      <c r="G125" s="35"/>
      <c r="H125" s="25"/>
      <c r="I125" s="24"/>
      <c r="J125" s="25"/>
      <c r="K125" s="24">
        <f>D125-J125</f>
        <v>0</v>
      </c>
      <c r="L125" s="272"/>
      <c r="M125" s="68"/>
      <c r="N125" s="68"/>
      <c r="O125" s="72"/>
    </row>
    <row r="126" spans="1:15" s="43" customFormat="1" x14ac:dyDescent="0.25">
      <c r="A126" s="160"/>
      <c r="B126" s="146" t="s">
        <v>43</v>
      </c>
      <c r="C126" s="24"/>
      <c r="D126" s="24"/>
      <c r="E126" s="24"/>
      <c r="F126" s="25"/>
      <c r="G126" s="35"/>
      <c r="H126" s="25"/>
      <c r="I126" s="24"/>
      <c r="J126" s="25"/>
      <c r="K126" s="24">
        <f>D126-J126</f>
        <v>0</v>
      </c>
      <c r="L126" s="272"/>
      <c r="M126" s="68"/>
      <c r="N126" s="68"/>
      <c r="O126" s="72"/>
    </row>
    <row r="127" spans="1:15" s="43" customFormat="1" x14ac:dyDescent="0.25">
      <c r="A127" s="160"/>
      <c r="B127" s="146" t="s">
        <v>13</v>
      </c>
      <c r="C127" s="24"/>
      <c r="D127" s="106"/>
      <c r="E127" s="24"/>
      <c r="F127" s="25"/>
      <c r="G127" s="35"/>
      <c r="H127" s="25"/>
      <c r="I127" s="24"/>
      <c r="J127" s="25"/>
      <c r="K127" s="24"/>
      <c r="L127" s="272"/>
      <c r="M127" s="68"/>
      <c r="N127" s="68"/>
      <c r="O127" s="72"/>
    </row>
    <row r="128" spans="1:15" s="43" customFormat="1" x14ac:dyDescent="0.25">
      <c r="A128" s="160"/>
      <c r="B128" s="146" t="s">
        <v>5</v>
      </c>
      <c r="C128" s="24"/>
      <c r="D128" s="106"/>
      <c r="E128" s="24"/>
      <c r="F128" s="25"/>
      <c r="G128" s="35"/>
      <c r="H128" s="25"/>
      <c r="I128" s="24"/>
      <c r="J128" s="25"/>
      <c r="K128" s="24"/>
      <c r="L128" s="273"/>
      <c r="M128" s="68"/>
      <c r="N128" s="68"/>
      <c r="O128" s="72"/>
    </row>
    <row r="129" spans="1:15" s="40" customFormat="1" ht="409.5" customHeight="1" x14ac:dyDescent="0.25">
      <c r="A129" s="201" t="s">
        <v>21</v>
      </c>
      <c r="B129" s="185" t="s">
        <v>89</v>
      </c>
      <c r="C129" s="187">
        <f>SUM(C131:C135)</f>
        <v>373327.56</v>
      </c>
      <c r="D129" s="187">
        <f>SUM(D131:D135)</f>
        <v>381243.92</v>
      </c>
      <c r="E129" s="187">
        <f t="shared" ref="E129:G129" si="57">SUM(E131:E135)</f>
        <v>85334.58</v>
      </c>
      <c r="F129" s="217">
        <f t="shared" si="48"/>
        <v>0.22</v>
      </c>
      <c r="G129" s="187">
        <f t="shared" si="57"/>
        <v>83705.98</v>
      </c>
      <c r="H129" s="217">
        <f t="shared" si="49"/>
        <v>0.22</v>
      </c>
      <c r="I129" s="137"/>
      <c r="J129" s="206">
        <f>J131+J132+J133+J134+J135</f>
        <v>362515.61</v>
      </c>
      <c r="K129" s="206">
        <f>SUM(K131:K135)</f>
        <v>18728.310000000001</v>
      </c>
      <c r="L129" s="200" t="s">
        <v>120</v>
      </c>
      <c r="M129" s="68"/>
      <c r="N129" s="68"/>
      <c r="O129" s="72"/>
    </row>
    <row r="130" spans="1:15" s="40" customFormat="1" ht="259.5" customHeight="1" x14ac:dyDescent="0.25">
      <c r="A130" s="201"/>
      <c r="B130" s="186"/>
      <c r="C130" s="188"/>
      <c r="D130" s="188"/>
      <c r="E130" s="188"/>
      <c r="F130" s="218"/>
      <c r="G130" s="188"/>
      <c r="H130" s="218"/>
      <c r="I130" s="138"/>
      <c r="J130" s="207"/>
      <c r="K130" s="207"/>
      <c r="L130" s="200"/>
      <c r="M130" s="68"/>
      <c r="N130" s="68"/>
      <c r="O130" s="72"/>
    </row>
    <row r="131" spans="1:15" s="37" customFormat="1" ht="115.5" customHeight="1" x14ac:dyDescent="0.25">
      <c r="A131" s="201"/>
      <c r="B131" s="143" t="s">
        <v>4</v>
      </c>
      <c r="C131" s="35"/>
      <c r="D131" s="35">
        <v>19749.939999999999</v>
      </c>
      <c r="E131" s="35"/>
      <c r="F131" s="100"/>
      <c r="G131" s="35"/>
      <c r="H131" s="100">
        <f>G131/D131</f>
        <v>0</v>
      </c>
      <c r="I131" s="35"/>
      <c r="J131" s="35">
        <f>9094+9360.26+1271.1</f>
        <v>19725.36</v>
      </c>
      <c r="K131" s="163">
        <f>D131-J131</f>
        <v>24.58</v>
      </c>
      <c r="L131" s="200"/>
      <c r="M131" s="68"/>
      <c r="N131" s="68"/>
      <c r="O131" s="72"/>
    </row>
    <row r="132" spans="1:15" s="74" customFormat="1" ht="115.5" customHeight="1" x14ac:dyDescent="0.25">
      <c r="A132" s="201"/>
      <c r="B132" s="153" t="s">
        <v>16</v>
      </c>
      <c r="C132" s="35">
        <f>20636.7+107023.8</f>
        <v>127660.5</v>
      </c>
      <c r="D132" s="35">
        <v>121569.66</v>
      </c>
      <c r="E132" s="35">
        <v>4153.09</v>
      </c>
      <c r="F132" s="100">
        <f>E132/D132</f>
        <v>0.03</v>
      </c>
      <c r="G132" s="35">
        <v>2524.4899999999998</v>
      </c>
      <c r="H132" s="100">
        <f>G132/D132</f>
        <v>0.02</v>
      </c>
      <c r="I132" s="35"/>
      <c r="J132" s="35">
        <f>59415.59+39904.267+5418.9</f>
        <v>104738.76</v>
      </c>
      <c r="K132" s="24">
        <f>D132-J132</f>
        <v>16830.900000000001</v>
      </c>
      <c r="L132" s="200"/>
      <c r="M132" s="68"/>
      <c r="N132" s="71"/>
      <c r="O132" s="72"/>
    </row>
    <row r="133" spans="1:15" s="74" customFormat="1" ht="115.5" customHeight="1" x14ac:dyDescent="0.25">
      <c r="A133" s="201"/>
      <c r="B133" s="153" t="s">
        <v>11</v>
      </c>
      <c r="C133" s="35">
        <v>89553.38</v>
      </c>
      <c r="D133" s="35">
        <v>83810.64</v>
      </c>
      <c r="E133" s="35">
        <f>G133</f>
        <v>38683.4</v>
      </c>
      <c r="F133" s="100">
        <f>E133/D133</f>
        <v>0.46</v>
      </c>
      <c r="G133" s="35">
        <v>38683.4</v>
      </c>
      <c r="H133" s="100">
        <f>G133/D133</f>
        <v>0.46</v>
      </c>
      <c r="I133" s="35"/>
      <c r="J133" s="35">
        <f>75720.64+5473.8364+743.33</f>
        <v>81937.81</v>
      </c>
      <c r="K133" s="56">
        <f>D133-J133</f>
        <v>1872.83</v>
      </c>
      <c r="L133" s="200"/>
      <c r="M133" s="68"/>
      <c r="N133" s="71"/>
      <c r="O133" s="72"/>
    </row>
    <row r="134" spans="1:15" s="37" customFormat="1" ht="115.5" customHeight="1" x14ac:dyDescent="0.25">
      <c r="A134" s="201"/>
      <c r="B134" s="143" t="s">
        <v>13</v>
      </c>
      <c r="C134" s="35"/>
      <c r="D134" s="35"/>
      <c r="E134" s="101"/>
      <c r="F134" s="100"/>
      <c r="G134" s="101"/>
      <c r="H134" s="100"/>
      <c r="I134" s="35"/>
      <c r="J134" s="34"/>
      <c r="K134" s="34">
        <f>D134-J134</f>
        <v>0</v>
      </c>
      <c r="L134" s="200"/>
      <c r="M134" s="68"/>
      <c r="N134" s="68"/>
      <c r="O134" s="72"/>
    </row>
    <row r="135" spans="1:15" s="37" customFormat="1" ht="238.5" customHeight="1" x14ac:dyDescent="0.25">
      <c r="A135" s="201"/>
      <c r="B135" s="143" t="s">
        <v>5</v>
      </c>
      <c r="C135" s="35">
        <v>156113.68</v>
      </c>
      <c r="D135" s="35">
        <v>156113.68</v>
      </c>
      <c r="E135" s="35">
        <f>G135</f>
        <v>42498.09</v>
      </c>
      <c r="F135" s="100">
        <f t="shared" ref="F135:F151" si="58">E135/D135</f>
        <v>0.27</v>
      </c>
      <c r="G135" s="35">
        <v>42498.09</v>
      </c>
      <c r="H135" s="100">
        <f t="shared" ref="H135:H141" si="59">G135/D135</f>
        <v>0.27</v>
      </c>
      <c r="I135" s="35"/>
      <c r="J135" s="35">
        <v>156113.68</v>
      </c>
      <c r="K135" s="34">
        <f>D135-J135</f>
        <v>0</v>
      </c>
      <c r="L135" s="200"/>
      <c r="M135" s="68"/>
      <c r="N135" s="68"/>
      <c r="O135" s="72"/>
    </row>
    <row r="136" spans="1:15" s="40" customFormat="1" ht="409.5" customHeight="1" x14ac:dyDescent="0.25">
      <c r="A136" s="202" t="s">
        <v>22</v>
      </c>
      <c r="B136" s="204" t="s">
        <v>90</v>
      </c>
      <c r="C136" s="183">
        <f>C138+C139+C140+C141+C142</f>
        <v>48181.27</v>
      </c>
      <c r="D136" s="183">
        <f>D138+D139+D140+D141+D142</f>
        <v>49318.37</v>
      </c>
      <c r="E136" s="183">
        <f>E138+E139+E140+E141+E142</f>
        <v>29119.03</v>
      </c>
      <c r="F136" s="208">
        <f t="shared" si="58"/>
        <v>0.59</v>
      </c>
      <c r="G136" s="220">
        <f>G138+G139+G140+G141+G142</f>
        <v>28217.96</v>
      </c>
      <c r="H136" s="208">
        <f t="shared" si="59"/>
        <v>0.56999999999999995</v>
      </c>
      <c r="I136" s="212">
        <f>I139+I140</f>
        <v>2535.8000000000002</v>
      </c>
      <c r="J136" s="219">
        <f>J138+J139+J140+J141+J142</f>
        <v>49318.37</v>
      </c>
      <c r="K136" s="219">
        <f>K139+K138+K140+K141+K142</f>
        <v>0</v>
      </c>
      <c r="L136" s="198" t="s">
        <v>114</v>
      </c>
      <c r="M136" s="68"/>
      <c r="N136" s="68"/>
      <c r="O136" s="72"/>
    </row>
    <row r="137" spans="1:15" s="40" customFormat="1" ht="154.5" customHeight="1" x14ac:dyDescent="0.25">
      <c r="A137" s="203"/>
      <c r="B137" s="205"/>
      <c r="C137" s="184"/>
      <c r="D137" s="184"/>
      <c r="E137" s="184"/>
      <c r="F137" s="209"/>
      <c r="G137" s="221"/>
      <c r="H137" s="209"/>
      <c r="I137" s="213"/>
      <c r="J137" s="219"/>
      <c r="K137" s="219"/>
      <c r="L137" s="199"/>
      <c r="M137" s="68"/>
      <c r="N137" s="68"/>
      <c r="O137" s="72"/>
    </row>
    <row r="138" spans="1:15" s="37" customFormat="1" ht="32.25" customHeight="1" x14ac:dyDescent="0.25">
      <c r="A138" s="151"/>
      <c r="B138" s="143" t="s">
        <v>4</v>
      </c>
      <c r="C138" s="24">
        <v>94</v>
      </c>
      <c r="D138" s="24">
        <v>16.600000000000001</v>
      </c>
      <c r="E138" s="24">
        <v>16.600000000000001</v>
      </c>
      <c r="F138" s="25">
        <f t="shared" si="58"/>
        <v>1</v>
      </c>
      <c r="G138" s="35">
        <v>5.37</v>
      </c>
      <c r="H138" s="25">
        <f t="shared" si="59"/>
        <v>0.32</v>
      </c>
      <c r="I138" s="24"/>
      <c r="J138" s="24">
        <v>16.600000000000001</v>
      </c>
      <c r="K138" s="35">
        <f>D138-J138</f>
        <v>0</v>
      </c>
      <c r="L138" s="199"/>
      <c r="M138" s="68"/>
      <c r="N138" s="68"/>
      <c r="O138" s="72"/>
    </row>
    <row r="139" spans="1:15" s="37" customFormat="1" ht="32.25" customHeight="1" x14ac:dyDescent="0.25">
      <c r="A139" s="151"/>
      <c r="B139" s="143" t="s">
        <v>16</v>
      </c>
      <c r="C139" s="24">
        <v>25451.8</v>
      </c>
      <c r="D139" s="24">
        <v>26586.3</v>
      </c>
      <c r="E139" s="24">
        <v>19517.45</v>
      </c>
      <c r="F139" s="25">
        <f t="shared" si="58"/>
        <v>0.73</v>
      </c>
      <c r="G139" s="35">
        <v>18627.61</v>
      </c>
      <c r="H139" s="25">
        <f t="shared" si="59"/>
        <v>0.7</v>
      </c>
      <c r="I139" s="24">
        <f>388.7+1161</f>
        <v>1549.7</v>
      </c>
      <c r="J139" s="24">
        <f>375+15904.3+9172.5+200+934.5</f>
        <v>26586.3</v>
      </c>
      <c r="K139" s="35">
        <f>D139-J139</f>
        <v>0</v>
      </c>
      <c r="L139" s="199"/>
      <c r="M139" s="68"/>
      <c r="N139" s="68"/>
      <c r="O139" s="72"/>
    </row>
    <row r="140" spans="1:15" s="37" customFormat="1" ht="32.25" customHeight="1" x14ac:dyDescent="0.25">
      <c r="A140" s="151"/>
      <c r="B140" s="143" t="s">
        <v>11</v>
      </c>
      <c r="C140" s="24">
        <f>534.75+275.8+3280.5</f>
        <v>4091.05</v>
      </c>
      <c r="D140" s="24">
        <f>C140</f>
        <v>4091.05</v>
      </c>
      <c r="E140" s="24">
        <f>G140</f>
        <v>2481.65</v>
      </c>
      <c r="F140" s="25">
        <f t="shared" si="58"/>
        <v>0.61</v>
      </c>
      <c r="G140" s="24">
        <v>2481.65</v>
      </c>
      <c r="H140" s="25">
        <f t="shared" si="59"/>
        <v>0.61</v>
      </c>
      <c r="I140" s="24">
        <f>133.7+32.2+820.2</f>
        <v>986.1</v>
      </c>
      <c r="J140" s="24">
        <f>22715.47-J141</f>
        <v>4091.05</v>
      </c>
      <c r="K140" s="35">
        <f>D140-J140</f>
        <v>0</v>
      </c>
      <c r="L140" s="199"/>
      <c r="M140" s="68"/>
      <c r="N140" s="68"/>
      <c r="O140" s="72"/>
    </row>
    <row r="141" spans="1:15" s="37" customFormat="1" ht="32.25" customHeight="1" x14ac:dyDescent="0.25">
      <c r="A141" s="151"/>
      <c r="B141" s="143" t="s">
        <v>13</v>
      </c>
      <c r="C141" s="24">
        <f>22635.47-C140</f>
        <v>18544.419999999998</v>
      </c>
      <c r="D141" s="24">
        <f>22715.47-D140</f>
        <v>18624.419999999998</v>
      </c>
      <c r="E141" s="24">
        <f>G141</f>
        <v>7103.33</v>
      </c>
      <c r="F141" s="25">
        <f t="shared" si="58"/>
        <v>0.38</v>
      </c>
      <c r="G141" s="24">
        <f>9584.98-G140</f>
        <v>7103.33</v>
      </c>
      <c r="H141" s="25">
        <f t="shared" si="59"/>
        <v>0.38</v>
      </c>
      <c r="I141" s="24"/>
      <c r="J141" s="24">
        <f>D141</f>
        <v>18624.419999999998</v>
      </c>
      <c r="K141" s="35">
        <f>D141-J141</f>
        <v>0</v>
      </c>
      <c r="L141" s="199"/>
      <c r="M141" s="68"/>
      <c r="N141" s="68"/>
      <c r="O141" s="72"/>
    </row>
    <row r="142" spans="1:15" s="37" customFormat="1" ht="39.75" customHeight="1" x14ac:dyDescent="0.25">
      <c r="A142" s="151"/>
      <c r="B142" s="143" t="s">
        <v>5</v>
      </c>
      <c r="C142" s="24"/>
      <c r="D142" s="24"/>
      <c r="E142" s="24"/>
      <c r="F142" s="25"/>
      <c r="G142" s="35"/>
      <c r="H142" s="25"/>
      <c r="I142" s="24"/>
      <c r="J142" s="24"/>
      <c r="K142" s="69"/>
      <c r="L142" s="199"/>
      <c r="M142" s="68"/>
      <c r="N142" s="68"/>
      <c r="O142" s="72"/>
    </row>
    <row r="143" spans="1:15" s="40" customFormat="1" ht="111" customHeight="1" x14ac:dyDescent="0.25">
      <c r="A143" s="147" t="s">
        <v>23</v>
      </c>
      <c r="B143" s="142" t="s">
        <v>74</v>
      </c>
      <c r="C143" s="109"/>
      <c r="D143" s="109"/>
      <c r="E143" s="109"/>
      <c r="F143" s="25"/>
      <c r="G143" s="121"/>
      <c r="H143" s="110"/>
      <c r="I143" s="95"/>
      <c r="J143" s="110"/>
      <c r="K143" s="18"/>
      <c r="L143" s="261" t="s">
        <v>40</v>
      </c>
      <c r="M143" s="68"/>
      <c r="N143" s="68"/>
      <c r="O143" s="72"/>
    </row>
    <row r="144" spans="1:15" s="40" customFormat="1" x14ac:dyDescent="0.25">
      <c r="A144" s="147"/>
      <c r="B144" s="143" t="s">
        <v>4</v>
      </c>
      <c r="C144" s="109"/>
      <c r="D144" s="109"/>
      <c r="E144" s="109"/>
      <c r="F144" s="25"/>
      <c r="G144" s="121"/>
      <c r="H144" s="110"/>
      <c r="I144" s="76"/>
      <c r="J144" s="110"/>
      <c r="K144" s="18"/>
      <c r="L144" s="262"/>
      <c r="M144" s="68"/>
      <c r="N144" s="68"/>
      <c r="O144" s="72"/>
    </row>
    <row r="145" spans="1:15" s="40" customFormat="1" x14ac:dyDescent="0.25">
      <c r="A145" s="147"/>
      <c r="B145" s="143" t="s">
        <v>16</v>
      </c>
      <c r="C145" s="109"/>
      <c r="D145" s="109"/>
      <c r="E145" s="109"/>
      <c r="F145" s="25"/>
      <c r="G145" s="121"/>
      <c r="H145" s="110"/>
      <c r="I145" s="76"/>
      <c r="J145" s="110"/>
      <c r="K145" s="18"/>
      <c r="L145" s="262"/>
      <c r="M145" s="68"/>
      <c r="N145" s="68"/>
      <c r="O145" s="72"/>
    </row>
    <row r="146" spans="1:15" s="40" customFormat="1" x14ac:dyDescent="0.25">
      <c r="A146" s="147"/>
      <c r="B146" s="143" t="s">
        <v>11</v>
      </c>
      <c r="C146" s="109"/>
      <c r="D146" s="109"/>
      <c r="E146" s="109"/>
      <c r="F146" s="25"/>
      <c r="G146" s="121"/>
      <c r="H146" s="110"/>
      <c r="I146" s="76"/>
      <c r="J146" s="110"/>
      <c r="K146" s="18"/>
      <c r="L146" s="262"/>
      <c r="M146" s="68"/>
      <c r="N146" s="68"/>
      <c r="O146" s="72"/>
    </row>
    <row r="147" spans="1:15" s="40" customFormat="1" x14ac:dyDescent="0.25">
      <c r="A147" s="147"/>
      <c r="B147" s="143" t="s">
        <v>13</v>
      </c>
      <c r="C147" s="109"/>
      <c r="D147" s="109"/>
      <c r="E147" s="109"/>
      <c r="F147" s="25"/>
      <c r="G147" s="121"/>
      <c r="H147" s="110"/>
      <c r="I147" s="76"/>
      <c r="J147" s="110"/>
      <c r="K147" s="18"/>
      <c r="L147" s="262"/>
      <c r="M147" s="68"/>
      <c r="N147" s="68"/>
      <c r="O147" s="72"/>
    </row>
    <row r="148" spans="1:15" s="40" customFormat="1" x14ac:dyDescent="0.25">
      <c r="A148" s="147"/>
      <c r="B148" s="143" t="s">
        <v>5</v>
      </c>
      <c r="C148" s="109"/>
      <c r="D148" s="109"/>
      <c r="E148" s="109"/>
      <c r="F148" s="25"/>
      <c r="G148" s="121"/>
      <c r="H148" s="110"/>
      <c r="I148" s="76"/>
      <c r="J148" s="110"/>
      <c r="K148" s="18"/>
      <c r="L148" s="263"/>
      <c r="M148" s="68"/>
      <c r="N148" s="68"/>
      <c r="O148" s="72"/>
    </row>
    <row r="149" spans="1:15" s="41" customFormat="1" ht="191.25" customHeight="1" x14ac:dyDescent="0.25">
      <c r="A149" s="147" t="s">
        <v>24</v>
      </c>
      <c r="B149" s="141" t="s">
        <v>91</v>
      </c>
      <c r="C149" s="95">
        <f>SUM(C150:C154)</f>
        <v>84.1</v>
      </c>
      <c r="D149" s="95">
        <f t="shared" ref="D149:K149" si="60">SUM(D150:D154)</f>
        <v>84.1</v>
      </c>
      <c r="E149" s="95">
        <f t="shared" si="60"/>
        <v>84.1</v>
      </c>
      <c r="F149" s="25">
        <f t="shared" si="58"/>
        <v>1</v>
      </c>
      <c r="G149" s="95">
        <f t="shared" si="60"/>
        <v>76.63</v>
      </c>
      <c r="H149" s="15">
        <f>G149/D149*100</f>
        <v>91.12</v>
      </c>
      <c r="I149" s="95"/>
      <c r="J149" s="95">
        <f t="shared" si="60"/>
        <v>84.1</v>
      </c>
      <c r="K149" s="95">
        <f t="shared" si="60"/>
        <v>0</v>
      </c>
      <c r="L149" s="258" t="s">
        <v>103</v>
      </c>
      <c r="M149" s="68"/>
      <c r="N149" s="68"/>
      <c r="O149" s="72"/>
    </row>
    <row r="150" spans="1:15" s="41" customFormat="1" x14ac:dyDescent="0.25">
      <c r="A150" s="147"/>
      <c r="B150" s="153" t="s">
        <v>4</v>
      </c>
      <c r="C150" s="76"/>
      <c r="D150" s="76"/>
      <c r="E150" s="76"/>
      <c r="F150" s="25"/>
      <c r="G150" s="76"/>
      <c r="H150" s="104"/>
      <c r="I150" s="76"/>
      <c r="J150" s="76"/>
      <c r="K150" s="104"/>
      <c r="L150" s="259"/>
      <c r="M150" s="68"/>
      <c r="N150" s="68"/>
      <c r="O150" s="72"/>
    </row>
    <row r="151" spans="1:15" s="41" customFormat="1" x14ac:dyDescent="0.25">
      <c r="A151" s="147"/>
      <c r="B151" s="153" t="s">
        <v>16</v>
      </c>
      <c r="C151" s="76">
        <v>84.1</v>
      </c>
      <c r="D151" s="76">
        <v>84.1</v>
      </c>
      <c r="E151" s="76">
        <v>84.1</v>
      </c>
      <c r="F151" s="25">
        <f t="shared" si="58"/>
        <v>1</v>
      </c>
      <c r="G151" s="76">
        <v>76.63</v>
      </c>
      <c r="H151" s="76">
        <f>G151/D151*100</f>
        <v>91.12</v>
      </c>
      <c r="I151" s="76"/>
      <c r="J151" s="76">
        <f>79.34+4.76</f>
        <v>84.1</v>
      </c>
      <c r="K151" s="104">
        <f>D151-J151</f>
        <v>0</v>
      </c>
      <c r="L151" s="259"/>
      <c r="M151" s="68"/>
      <c r="N151" s="68"/>
      <c r="O151" s="72"/>
    </row>
    <row r="152" spans="1:15" s="41" customFormat="1" x14ac:dyDescent="0.25">
      <c r="A152" s="147"/>
      <c r="B152" s="153" t="s">
        <v>11</v>
      </c>
      <c r="C152" s="76"/>
      <c r="D152" s="76"/>
      <c r="E152" s="76"/>
      <c r="F152" s="104"/>
      <c r="G152" s="76"/>
      <c r="H152" s="104"/>
      <c r="I152" s="76"/>
      <c r="J152" s="76"/>
      <c r="K152" s="104">
        <f>D152-J152</f>
        <v>0</v>
      </c>
      <c r="L152" s="259"/>
      <c r="M152" s="68"/>
      <c r="N152" s="68"/>
      <c r="O152" s="72"/>
    </row>
    <row r="153" spans="1:15" s="41" customFormat="1" x14ac:dyDescent="0.25">
      <c r="A153" s="147"/>
      <c r="B153" s="153" t="s">
        <v>13</v>
      </c>
      <c r="C153" s="76"/>
      <c r="D153" s="76"/>
      <c r="E153" s="76"/>
      <c r="F153" s="104"/>
      <c r="G153" s="76"/>
      <c r="H153" s="104"/>
      <c r="I153" s="76"/>
      <c r="J153" s="76"/>
      <c r="K153" s="104">
        <f>D153-J153</f>
        <v>0</v>
      </c>
      <c r="L153" s="259"/>
      <c r="M153" s="68"/>
      <c r="N153" s="68"/>
      <c r="O153" s="72"/>
    </row>
    <row r="154" spans="1:15" s="41" customFormat="1" x14ac:dyDescent="0.25">
      <c r="A154" s="147"/>
      <c r="B154" s="153" t="s">
        <v>5</v>
      </c>
      <c r="C154" s="76"/>
      <c r="D154" s="76"/>
      <c r="E154" s="76"/>
      <c r="F154" s="104"/>
      <c r="G154" s="76"/>
      <c r="H154" s="104"/>
      <c r="I154" s="76"/>
      <c r="J154" s="76"/>
      <c r="K154" s="104">
        <f>D154-J154</f>
        <v>0</v>
      </c>
      <c r="L154" s="260"/>
      <c r="M154" s="68"/>
      <c r="N154" s="68"/>
      <c r="O154" s="72"/>
    </row>
    <row r="155" spans="1:15" s="63" customFormat="1" ht="312" customHeight="1" x14ac:dyDescent="0.25">
      <c r="A155" s="147" t="s">
        <v>25</v>
      </c>
      <c r="B155" s="141" t="s">
        <v>92</v>
      </c>
      <c r="C155" s="106">
        <f>C157+C156+C158+C159+C160</f>
        <v>175813.13</v>
      </c>
      <c r="D155" s="106">
        <f>D157+D156+D158+D159+D160</f>
        <v>175736.95999999999</v>
      </c>
      <c r="E155" s="106">
        <f t="shared" ref="E155:K155" si="61">E157+E156+E158+E159+E160</f>
        <v>131721.59</v>
      </c>
      <c r="F155" s="127">
        <f>E155/D155</f>
        <v>0.75</v>
      </c>
      <c r="G155" s="135">
        <f>G157+G156+G158+G159+G160</f>
        <v>131721.59</v>
      </c>
      <c r="H155" s="127">
        <f t="shared" ref="H155" si="62">G155/D155</f>
        <v>0.75</v>
      </c>
      <c r="I155" s="24"/>
      <c r="J155" s="106">
        <f>J157+J156+J158+J159+J160</f>
        <v>175736.95999999999</v>
      </c>
      <c r="K155" s="77">
        <f t="shared" si="61"/>
        <v>0</v>
      </c>
      <c r="L155" s="257" t="s">
        <v>112</v>
      </c>
      <c r="M155" s="68"/>
      <c r="N155" s="68"/>
      <c r="O155" s="72"/>
    </row>
    <row r="156" spans="1:15" s="37" customFormat="1" ht="44.25" customHeight="1" x14ac:dyDescent="0.25">
      <c r="A156" s="147"/>
      <c r="B156" s="143" t="s">
        <v>4</v>
      </c>
      <c r="C156" s="24"/>
      <c r="D156" s="24"/>
      <c r="E156" s="24"/>
      <c r="F156" s="25"/>
      <c r="G156" s="35"/>
      <c r="H156" s="25"/>
      <c r="I156" s="24"/>
      <c r="J156" s="24"/>
      <c r="K156" s="79"/>
      <c r="L156" s="196"/>
      <c r="M156" s="68"/>
      <c r="N156" s="68"/>
      <c r="O156" s="72"/>
    </row>
    <row r="157" spans="1:15" s="37" customFormat="1" ht="44.25" customHeight="1" x14ac:dyDescent="0.25">
      <c r="A157" s="147"/>
      <c r="B157" s="143" t="s">
        <v>16</v>
      </c>
      <c r="C157" s="24">
        <v>155445.79999999999</v>
      </c>
      <c r="D157" s="24">
        <v>155445.79999999999</v>
      </c>
      <c r="E157" s="24">
        <v>119435.35</v>
      </c>
      <c r="F157" s="25">
        <f>E157/D157</f>
        <v>0.77</v>
      </c>
      <c r="G157" s="35">
        <v>119435.35</v>
      </c>
      <c r="H157" s="25">
        <f>G157/D157</f>
        <v>0.77</v>
      </c>
      <c r="I157" s="24"/>
      <c r="J157" s="24">
        <f>142344.9+13100.9</f>
        <v>155445.79999999999</v>
      </c>
      <c r="K157" s="79">
        <f>D157-J157</f>
        <v>0</v>
      </c>
      <c r="L157" s="196"/>
      <c r="M157" s="68"/>
      <c r="N157" s="68"/>
      <c r="O157" s="72"/>
    </row>
    <row r="158" spans="1:15" s="37" customFormat="1" ht="44.25" customHeight="1" x14ac:dyDescent="0.25">
      <c r="A158" s="147"/>
      <c r="B158" s="143" t="s">
        <v>11</v>
      </c>
      <c r="C158" s="24">
        <f>20367.33-C159</f>
        <v>20362.400000000001</v>
      </c>
      <c r="D158" s="24">
        <f>20291.16-D159</f>
        <v>20286.23</v>
      </c>
      <c r="E158" s="35">
        <f>G158</f>
        <v>12286.24</v>
      </c>
      <c r="F158" s="100">
        <f>E158/D158</f>
        <v>0.61</v>
      </c>
      <c r="G158" s="35">
        <v>12286.24</v>
      </c>
      <c r="H158" s="25">
        <f>G158/D158</f>
        <v>0.61</v>
      </c>
      <c r="I158" s="24"/>
      <c r="J158" s="24">
        <f>9897.93+10388.3</f>
        <v>20286.23</v>
      </c>
      <c r="K158" s="79">
        <f>D158-J158</f>
        <v>0</v>
      </c>
      <c r="L158" s="196"/>
      <c r="M158" s="68"/>
      <c r="N158" s="68"/>
      <c r="O158" s="72"/>
    </row>
    <row r="159" spans="1:15" s="37" customFormat="1" ht="44.25" customHeight="1" x14ac:dyDescent="0.25">
      <c r="A159" s="147"/>
      <c r="B159" s="143" t="s">
        <v>13</v>
      </c>
      <c r="C159" s="24">
        <v>4.93</v>
      </c>
      <c r="D159" s="24">
        <f>C159</f>
        <v>4.93</v>
      </c>
      <c r="E159" s="24">
        <f>G159</f>
        <v>0</v>
      </c>
      <c r="F159" s="25"/>
      <c r="G159" s="35"/>
      <c r="H159" s="25"/>
      <c r="I159" s="24"/>
      <c r="J159" s="24">
        <f>D159</f>
        <v>4.93</v>
      </c>
      <c r="K159" s="79">
        <f>D159-J159</f>
        <v>0</v>
      </c>
      <c r="L159" s="196"/>
      <c r="M159" s="68"/>
      <c r="N159" s="68"/>
      <c r="O159" s="72"/>
    </row>
    <row r="160" spans="1:15" s="37" customFormat="1" ht="105.75" customHeight="1" x14ac:dyDescent="0.25">
      <c r="A160" s="147"/>
      <c r="B160" s="143" t="s">
        <v>5</v>
      </c>
      <c r="C160" s="79"/>
      <c r="D160" s="79"/>
      <c r="E160" s="79"/>
      <c r="F160" s="78"/>
      <c r="G160" s="105"/>
      <c r="H160" s="78"/>
      <c r="I160" s="79"/>
      <c r="J160" s="79"/>
      <c r="K160" s="79"/>
      <c r="L160" s="197"/>
      <c r="M160" s="68"/>
      <c r="N160" s="68"/>
      <c r="O160" s="72"/>
    </row>
    <row r="161" spans="1:15" s="14" customFormat="1" ht="63.75" customHeight="1" x14ac:dyDescent="0.25">
      <c r="A161" s="147" t="s">
        <v>26</v>
      </c>
      <c r="B161" s="142" t="s">
        <v>75</v>
      </c>
      <c r="C161" s="109"/>
      <c r="D161" s="109"/>
      <c r="E161" s="111"/>
      <c r="F161" s="112"/>
      <c r="G161" s="120"/>
      <c r="H161" s="112"/>
      <c r="I161" s="113"/>
      <c r="J161" s="112"/>
      <c r="K161" s="18"/>
      <c r="L161" s="170" t="s">
        <v>40</v>
      </c>
      <c r="M161" s="68"/>
      <c r="N161" s="68"/>
      <c r="O161" s="72"/>
    </row>
    <row r="162" spans="1:15" ht="118.5" customHeight="1" x14ac:dyDescent="0.4">
      <c r="A162" s="147" t="s">
        <v>27</v>
      </c>
      <c r="B162" s="142" t="s">
        <v>93</v>
      </c>
      <c r="C162" s="15">
        <f>SUM(C163:C167)</f>
        <v>463233.57</v>
      </c>
      <c r="D162" s="15">
        <f t="shared" ref="D162:G162" si="63">SUM(D163:D167)</f>
        <v>463423.79</v>
      </c>
      <c r="E162" s="15">
        <f t="shared" si="63"/>
        <v>274482</v>
      </c>
      <c r="F162" s="92">
        <f>E162/D162</f>
        <v>0.59</v>
      </c>
      <c r="G162" s="15">
        <f t="shared" si="63"/>
        <v>274482</v>
      </c>
      <c r="H162" s="92">
        <f>G162/D162</f>
        <v>0.59</v>
      </c>
      <c r="I162" s="93">
        <v>0</v>
      </c>
      <c r="J162" s="95">
        <f>SUM(J163:J167)</f>
        <v>463423.79</v>
      </c>
      <c r="K162" s="16">
        <f>D162-J162</f>
        <v>0</v>
      </c>
      <c r="L162" s="200" t="s">
        <v>116</v>
      </c>
      <c r="M162" s="68"/>
      <c r="N162" s="68"/>
      <c r="O162" s="72"/>
    </row>
    <row r="163" spans="1:15" x14ac:dyDescent="0.4">
      <c r="A163" s="147"/>
      <c r="B163" s="143" t="s">
        <v>4</v>
      </c>
      <c r="C163" s="34"/>
      <c r="D163" s="34"/>
      <c r="E163" s="34"/>
      <c r="F163" s="99"/>
      <c r="G163" s="34"/>
      <c r="H163" s="99"/>
      <c r="I163" s="34"/>
      <c r="J163" s="35"/>
      <c r="K163" s="16">
        <f>D163-G163</f>
        <v>0</v>
      </c>
      <c r="L163" s="199"/>
      <c r="M163" s="68"/>
      <c r="N163" s="68"/>
      <c r="O163" s="72"/>
    </row>
    <row r="164" spans="1:15" s="75" customFormat="1" x14ac:dyDescent="0.4">
      <c r="A164" s="161"/>
      <c r="B164" s="153" t="s">
        <v>16</v>
      </c>
      <c r="C164" s="34">
        <v>440071.1</v>
      </c>
      <c r="D164" s="34">
        <v>440071.1</v>
      </c>
      <c r="E164" s="34">
        <v>255844.14</v>
      </c>
      <c r="F164" s="99">
        <f>E164/D164</f>
        <v>0.57999999999999996</v>
      </c>
      <c r="G164" s="34">
        <v>255844.14</v>
      </c>
      <c r="H164" s="99">
        <f>G164/D164</f>
        <v>0.57999999999999996</v>
      </c>
      <c r="I164" s="34"/>
      <c r="J164" s="35">
        <f>D164</f>
        <v>440071.1</v>
      </c>
      <c r="K164" s="34">
        <f>D164-J164</f>
        <v>0</v>
      </c>
      <c r="L164" s="199"/>
      <c r="M164" s="68"/>
      <c r="N164" s="71"/>
      <c r="O164" s="72"/>
    </row>
    <row r="165" spans="1:15" s="75" customFormat="1" x14ac:dyDescent="0.4">
      <c r="A165" s="161"/>
      <c r="B165" s="153" t="s">
        <v>11</v>
      </c>
      <c r="C165" s="34">
        <v>23162.47</v>
      </c>
      <c r="D165" s="34">
        <v>23352.69</v>
      </c>
      <c r="E165" s="34">
        <f>G165</f>
        <v>18637.86</v>
      </c>
      <c r="F165" s="99">
        <f>E165/D165</f>
        <v>0.8</v>
      </c>
      <c r="G165" s="34">
        <v>18637.86</v>
      </c>
      <c r="H165" s="99">
        <f>G165/D165</f>
        <v>0.8</v>
      </c>
      <c r="I165" s="34"/>
      <c r="J165" s="35">
        <f>D165</f>
        <v>23352.69</v>
      </c>
      <c r="K165" s="34">
        <f>D165-J165</f>
        <v>0</v>
      </c>
      <c r="L165" s="199"/>
      <c r="M165" s="68"/>
      <c r="N165" s="71"/>
      <c r="O165" s="72"/>
    </row>
    <row r="166" spans="1:15" x14ac:dyDescent="0.4">
      <c r="A166" s="147"/>
      <c r="B166" s="143" t="s">
        <v>13</v>
      </c>
      <c r="C166" s="34">
        <v>0</v>
      </c>
      <c r="D166" s="34">
        <v>0</v>
      </c>
      <c r="E166" s="34">
        <v>0</v>
      </c>
      <c r="F166" s="102"/>
      <c r="G166" s="103"/>
      <c r="H166" s="102"/>
      <c r="I166" s="103"/>
      <c r="J166" s="34">
        <v>0</v>
      </c>
      <c r="K166" s="60">
        <f>D166-J166</f>
        <v>0</v>
      </c>
      <c r="L166" s="199"/>
      <c r="M166" s="68"/>
      <c r="N166" s="68"/>
      <c r="O166" s="72"/>
    </row>
    <row r="167" spans="1:15" x14ac:dyDescent="0.4">
      <c r="A167" s="147"/>
      <c r="B167" s="143" t="s">
        <v>5</v>
      </c>
      <c r="C167" s="17"/>
      <c r="D167" s="17"/>
      <c r="E167" s="17"/>
      <c r="F167" s="19"/>
      <c r="G167" s="34"/>
      <c r="H167" s="19"/>
      <c r="I167" s="17"/>
      <c r="J167" s="17"/>
      <c r="K167" s="17"/>
      <c r="L167" s="199"/>
      <c r="M167" s="68"/>
      <c r="N167" s="68"/>
      <c r="O167" s="72"/>
    </row>
    <row r="168" spans="1:15" s="46" customFormat="1" ht="60.75" x14ac:dyDescent="0.25">
      <c r="A168" s="147" t="s">
        <v>28</v>
      </c>
      <c r="B168" s="142" t="s">
        <v>76</v>
      </c>
      <c r="C168" s="109"/>
      <c r="D168" s="109"/>
      <c r="E168" s="111"/>
      <c r="F168" s="112"/>
      <c r="G168" s="120"/>
      <c r="H168" s="112"/>
      <c r="I168" s="113"/>
      <c r="J168" s="112"/>
      <c r="K168" s="18"/>
      <c r="L168" s="170" t="s">
        <v>40</v>
      </c>
      <c r="M168" s="68"/>
      <c r="N168" s="68"/>
      <c r="O168" s="72"/>
    </row>
    <row r="169" spans="1:15" s="114" customFormat="1" ht="216.75" customHeight="1" x14ac:dyDescent="0.25">
      <c r="A169" s="161" t="s">
        <v>31</v>
      </c>
      <c r="B169" s="141" t="s">
        <v>94</v>
      </c>
      <c r="C169" s="15">
        <f>C170+C171+C172</f>
        <v>73836.490000000005</v>
      </c>
      <c r="D169" s="15">
        <f t="shared" ref="D169:E169" si="64">D170+D171+D172</f>
        <v>73836.490000000005</v>
      </c>
      <c r="E169" s="15">
        <f t="shared" si="64"/>
        <v>54780.21</v>
      </c>
      <c r="F169" s="15">
        <f t="shared" ref="F169" si="65">E169/D169*100</f>
        <v>74.19</v>
      </c>
      <c r="G169" s="15">
        <f>G170+G171+G172</f>
        <v>54376.71</v>
      </c>
      <c r="H169" s="15">
        <f t="shared" ref="H169" si="66">G169/D169*100</f>
        <v>73.64</v>
      </c>
      <c r="I169" s="15"/>
      <c r="J169" s="15">
        <f>J170+J171+J172</f>
        <v>73836.490000000005</v>
      </c>
      <c r="K169" s="15">
        <f>K170+K171+K172</f>
        <v>0</v>
      </c>
      <c r="L169" s="195" t="s">
        <v>117</v>
      </c>
      <c r="M169" s="68"/>
      <c r="N169" s="71"/>
      <c r="O169" s="83"/>
    </row>
    <row r="170" spans="1:15" s="74" customFormat="1" x14ac:dyDescent="0.25">
      <c r="A170" s="162"/>
      <c r="B170" s="153" t="s">
        <v>4</v>
      </c>
      <c r="C170" s="34"/>
      <c r="D170" s="34"/>
      <c r="E170" s="34"/>
      <c r="F170" s="99"/>
      <c r="G170" s="34"/>
      <c r="H170" s="99"/>
      <c r="I170" s="34"/>
      <c r="J170" s="34"/>
      <c r="K170" s="34">
        <f>E170-J170</f>
        <v>0</v>
      </c>
      <c r="L170" s="196"/>
      <c r="M170" s="68"/>
      <c r="N170" s="71"/>
      <c r="O170" s="83"/>
    </row>
    <row r="171" spans="1:15" s="74" customFormat="1" x14ac:dyDescent="0.25">
      <c r="A171" s="162"/>
      <c r="B171" s="153" t="s">
        <v>16</v>
      </c>
      <c r="C171" s="34">
        <v>70144.7</v>
      </c>
      <c r="D171" s="34">
        <v>70144.7</v>
      </c>
      <c r="E171" s="34">
        <v>52261.9</v>
      </c>
      <c r="F171" s="99">
        <f>E171/D171</f>
        <v>0.75</v>
      </c>
      <c r="G171" s="34">
        <v>51858.400000000001</v>
      </c>
      <c r="H171" s="99">
        <f>G171/D171</f>
        <v>0.74</v>
      </c>
      <c r="I171" s="34"/>
      <c r="J171" s="34">
        <f>23906.4+8000.1+38238.2</f>
        <v>70144.7</v>
      </c>
      <c r="K171" s="34">
        <f>D171-J171</f>
        <v>0</v>
      </c>
      <c r="L171" s="196"/>
      <c r="M171" s="68"/>
      <c r="N171" s="71"/>
      <c r="O171" s="83"/>
    </row>
    <row r="172" spans="1:15" s="74" customFormat="1" x14ac:dyDescent="0.25">
      <c r="A172" s="162"/>
      <c r="B172" s="153" t="s">
        <v>11</v>
      </c>
      <c r="C172" s="34">
        <v>3691.79</v>
      </c>
      <c r="D172" s="34">
        <v>3691.79</v>
      </c>
      <c r="E172" s="34">
        <f>G172</f>
        <v>2518.31</v>
      </c>
      <c r="F172" s="99">
        <f>E172/D172</f>
        <v>0.68</v>
      </c>
      <c r="G172" s="34">
        <v>2518.31</v>
      </c>
      <c r="H172" s="99">
        <f>G172/D172</f>
        <v>0.68</v>
      </c>
      <c r="I172" s="34"/>
      <c r="J172" s="34">
        <f>1258.23+421.02+2012.54</f>
        <v>3691.79</v>
      </c>
      <c r="K172" s="34">
        <f>D172-J172</f>
        <v>0</v>
      </c>
      <c r="L172" s="196"/>
      <c r="M172" s="68"/>
      <c r="N172" s="71"/>
      <c r="O172" s="83"/>
    </row>
    <row r="173" spans="1:15" s="74" customFormat="1" x14ac:dyDescent="0.25">
      <c r="A173" s="162"/>
      <c r="B173" s="153" t="s">
        <v>13</v>
      </c>
      <c r="C173" s="34"/>
      <c r="D173" s="34"/>
      <c r="E173" s="34"/>
      <c r="F173" s="99"/>
      <c r="G173" s="34"/>
      <c r="H173" s="99"/>
      <c r="I173" s="34"/>
      <c r="J173" s="34"/>
      <c r="K173" s="34">
        <f>E173-J173</f>
        <v>0</v>
      </c>
      <c r="L173" s="196"/>
      <c r="M173" s="68"/>
      <c r="N173" s="71"/>
      <c r="O173" s="83"/>
    </row>
    <row r="174" spans="1:15" s="74" customFormat="1" x14ac:dyDescent="0.25">
      <c r="A174" s="162"/>
      <c r="B174" s="153" t="s">
        <v>5</v>
      </c>
      <c r="C174" s="34"/>
      <c r="D174" s="34"/>
      <c r="E174" s="34"/>
      <c r="F174" s="99"/>
      <c r="G174" s="34"/>
      <c r="H174" s="99"/>
      <c r="I174" s="34"/>
      <c r="J174" s="34"/>
      <c r="K174" s="34">
        <f>E174-J174</f>
        <v>0</v>
      </c>
      <c r="L174" s="197"/>
      <c r="M174" s="68"/>
      <c r="N174" s="71"/>
      <c r="O174" s="83"/>
    </row>
    <row r="175" spans="1:15" s="39" customFormat="1" ht="74.25" customHeight="1" x14ac:dyDescent="0.25">
      <c r="A175" s="147" t="s">
        <v>30</v>
      </c>
      <c r="B175" s="142" t="s">
        <v>77</v>
      </c>
      <c r="C175" s="121"/>
      <c r="D175" s="121"/>
      <c r="E175" s="121"/>
      <c r="F175" s="122"/>
      <c r="G175" s="121"/>
      <c r="H175" s="122"/>
      <c r="I175" s="121"/>
      <c r="J175" s="122"/>
      <c r="K175" s="18"/>
      <c r="L175" s="170" t="s">
        <v>40</v>
      </c>
      <c r="M175" s="68"/>
      <c r="N175" s="68"/>
      <c r="O175" s="72"/>
    </row>
    <row r="176" spans="1:15" s="39" customFormat="1" ht="72.75" customHeight="1" x14ac:dyDescent="0.25">
      <c r="A176" s="147" t="s">
        <v>29</v>
      </c>
      <c r="B176" s="142" t="s">
        <v>78</v>
      </c>
      <c r="C176" s="121"/>
      <c r="D176" s="121"/>
      <c r="E176" s="121"/>
      <c r="F176" s="122"/>
      <c r="G176" s="121"/>
      <c r="H176" s="122"/>
      <c r="I176" s="121"/>
      <c r="J176" s="122"/>
      <c r="K176" s="18"/>
      <c r="L176" s="170" t="s">
        <v>40</v>
      </c>
      <c r="M176" s="68"/>
      <c r="N176" s="68"/>
      <c r="O176" s="72"/>
    </row>
    <row r="177" spans="1:15" s="39" customFormat="1" ht="69" customHeight="1" x14ac:dyDescent="0.25">
      <c r="A177" s="147" t="s">
        <v>38</v>
      </c>
      <c r="B177" s="142" t="s">
        <v>79</v>
      </c>
      <c r="C177" s="121"/>
      <c r="D177" s="121"/>
      <c r="E177" s="123"/>
      <c r="F177" s="122"/>
      <c r="G177" s="121"/>
      <c r="H177" s="122"/>
      <c r="I177" s="121"/>
      <c r="J177" s="122"/>
      <c r="K177" s="18"/>
      <c r="L177" s="170" t="s">
        <v>40</v>
      </c>
      <c r="M177" s="68"/>
      <c r="N177" s="68"/>
      <c r="O177" s="72"/>
    </row>
    <row r="178" spans="1:15" ht="94.5" customHeight="1" x14ac:dyDescent="0.4">
      <c r="A178" s="147" t="s">
        <v>37</v>
      </c>
      <c r="B178" s="142" t="s">
        <v>80</v>
      </c>
      <c r="C178" s="121"/>
      <c r="D178" s="121"/>
      <c r="E178" s="123"/>
      <c r="F178" s="122"/>
      <c r="G178" s="121"/>
      <c r="H178" s="122"/>
      <c r="I178" s="121"/>
      <c r="J178" s="122"/>
      <c r="K178" s="18"/>
      <c r="L178" s="170" t="s">
        <v>40</v>
      </c>
      <c r="M178" s="68"/>
      <c r="N178" s="68"/>
      <c r="O178" s="72"/>
    </row>
    <row r="179" spans="1:15" ht="226.5" customHeight="1" x14ac:dyDescent="0.4">
      <c r="A179" s="147" t="s">
        <v>70</v>
      </c>
      <c r="B179" s="142" t="s">
        <v>95</v>
      </c>
      <c r="C179" s="106">
        <f>SUM(C180:C183)</f>
        <v>30315</v>
      </c>
      <c r="D179" s="106">
        <f>SUM(D180:D183)</f>
        <v>30315</v>
      </c>
      <c r="E179" s="106">
        <f>SUM(E180:E183)</f>
        <v>25396.2</v>
      </c>
      <c r="F179" s="127">
        <f>E179/D179</f>
        <v>0.84</v>
      </c>
      <c r="G179" s="135">
        <f>SUM(G180:G183)</f>
        <v>21683.56</v>
      </c>
      <c r="H179" s="127">
        <f>G179/D179</f>
        <v>0.72</v>
      </c>
      <c r="I179" s="24"/>
      <c r="J179" s="106">
        <f>SUM(J180:J183)</f>
        <v>30315</v>
      </c>
      <c r="K179" s="88">
        <f>SUM(K180:K183)</f>
        <v>0</v>
      </c>
      <c r="L179" s="171" t="s">
        <v>107</v>
      </c>
      <c r="M179" s="68"/>
      <c r="N179" s="68"/>
      <c r="O179" s="72"/>
    </row>
    <row r="180" spans="1:15" s="80" customFormat="1" ht="33.75" customHeight="1" x14ac:dyDescent="0.4">
      <c r="A180" s="147"/>
      <c r="B180" s="143" t="s">
        <v>4</v>
      </c>
      <c r="C180" s="24">
        <v>23499.1</v>
      </c>
      <c r="D180" s="24">
        <v>23499.1</v>
      </c>
      <c r="E180" s="24">
        <v>20166.2</v>
      </c>
      <c r="F180" s="25">
        <f>E180/D180</f>
        <v>0.86</v>
      </c>
      <c r="G180" s="35">
        <v>16679.07</v>
      </c>
      <c r="H180" s="25">
        <f t="shared" ref="H180:H181" si="67">G180/D180</f>
        <v>0.71</v>
      </c>
      <c r="I180" s="24"/>
      <c r="J180" s="24">
        <v>23499.1</v>
      </c>
      <c r="K180" s="35">
        <f>D180-J180</f>
        <v>0</v>
      </c>
      <c r="L180" s="168"/>
      <c r="M180" s="68"/>
      <c r="N180" s="68"/>
      <c r="O180" s="73"/>
    </row>
    <row r="181" spans="1:15" s="80" customFormat="1" ht="33.75" customHeight="1" x14ac:dyDescent="0.4">
      <c r="A181" s="147"/>
      <c r="B181" s="143" t="s">
        <v>16</v>
      </c>
      <c r="C181" s="24">
        <v>6815.9</v>
      </c>
      <c r="D181" s="24">
        <v>6815.9</v>
      </c>
      <c r="E181" s="24">
        <v>5230</v>
      </c>
      <c r="F181" s="25">
        <f>E181/D181</f>
        <v>0.77</v>
      </c>
      <c r="G181" s="35">
        <v>5004.49</v>
      </c>
      <c r="H181" s="25">
        <f t="shared" si="67"/>
        <v>0.73</v>
      </c>
      <c r="I181" s="24"/>
      <c r="J181" s="24">
        <v>6815.9</v>
      </c>
      <c r="K181" s="35">
        <f>D181-J181</f>
        <v>0</v>
      </c>
      <c r="L181" s="168"/>
      <c r="M181" s="68"/>
      <c r="N181" s="68"/>
      <c r="O181" s="73"/>
    </row>
    <row r="182" spans="1:15" s="80" customFormat="1" ht="33.75" customHeight="1" x14ac:dyDescent="0.4">
      <c r="A182" s="147"/>
      <c r="B182" s="143" t="s">
        <v>11</v>
      </c>
      <c r="C182" s="24"/>
      <c r="D182" s="24"/>
      <c r="E182" s="24"/>
      <c r="F182" s="25"/>
      <c r="G182" s="35"/>
      <c r="H182" s="25"/>
      <c r="I182" s="25"/>
      <c r="J182" s="24"/>
      <c r="K182" s="35">
        <f>D182-J182</f>
        <v>0</v>
      </c>
      <c r="L182" s="168"/>
      <c r="M182" s="68"/>
      <c r="N182" s="68"/>
      <c r="O182" s="73"/>
    </row>
    <row r="183" spans="1:15" s="80" customFormat="1" ht="33.75" customHeight="1" x14ac:dyDescent="0.4">
      <c r="A183" s="147"/>
      <c r="B183" s="143" t="s">
        <v>13</v>
      </c>
      <c r="C183" s="79"/>
      <c r="D183" s="79"/>
      <c r="E183" s="79"/>
      <c r="F183" s="78"/>
      <c r="G183" s="105"/>
      <c r="H183" s="78"/>
      <c r="I183" s="78"/>
      <c r="J183" s="79"/>
      <c r="K183" s="79">
        <f>E183-J183</f>
        <v>0</v>
      </c>
      <c r="L183" s="169"/>
      <c r="M183" s="68"/>
      <c r="N183" s="68"/>
      <c r="O183" s="73"/>
    </row>
    <row r="184" spans="1:15" ht="141.75" customHeight="1" x14ac:dyDescent="0.4">
      <c r="A184" s="189"/>
      <c r="B184" s="190"/>
      <c r="C184" s="190"/>
      <c r="D184" s="190"/>
      <c r="E184" s="190"/>
      <c r="F184" s="190"/>
      <c r="G184" s="190"/>
      <c r="H184" s="190"/>
      <c r="I184" s="190"/>
      <c r="J184" s="190"/>
      <c r="K184" s="190"/>
      <c r="L184" s="191"/>
      <c r="M184" s="68"/>
      <c r="N184" s="68"/>
      <c r="O184" s="72"/>
    </row>
    <row r="399" spans="10:11" x14ac:dyDescent="0.4">
      <c r="J399" s="6"/>
      <c r="K399" s="6"/>
    </row>
    <row r="400" spans="10:11" x14ac:dyDescent="0.4">
      <c r="J400" s="6"/>
      <c r="K400" s="6"/>
    </row>
    <row r="401" spans="10:11" x14ac:dyDescent="0.4">
      <c r="J401" s="6"/>
      <c r="K401" s="6"/>
    </row>
  </sheetData>
  <autoFilter ref="A7:L386"/>
  <customSheetViews>
    <customSheetView guid="{A0A3CD9B-2436-40D7-91DB-589A95FBBF00}" scale="40" showPageBreaks="1" outlineSymbols="0" zeroValues="0" fitToPage="1" printArea="1" showAutoFilter="1" hiddenColumns="1" view="pageBreakPreview">
      <pane xSplit="2" ySplit="8" topLeftCell="J93" activePane="bottomRight" state="frozen"/>
      <selection pane="bottomRight" activeCell="M1" sqref="M1:O1048576"/>
      <rowBreaks count="29" manualBreakCount="29">
        <brk id="174" max="11"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44" fitToHeight="0" orientation="landscape" r:id="rId1"/>
      <autoFilter ref="A7:L386"/>
    </customSheetView>
    <customSheetView guid="{67ADFAE6-A9AF-44D7-8539-93CD0F6B7849}" scale="50" showPageBreaks="1" outlineSymbols="0" zeroValues="0" fitToPage="1" printArea="1" showAutoFilter="1" hiddenColumns="1" view="pageBreakPreview" topLeftCell="A4">
      <pane xSplit="4" ySplit="7" topLeftCell="E176" activePane="bottomRight" state="frozen"/>
      <selection pane="bottomRight" activeCell="B62" sqref="B62"/>
      <rowBreaks count="29" manualBreakCount="29">
        <brk id="154" max="11" man="1"/>
        <brk id="207" max="18" man="1"/>
        <brk id="1030" max="18" man="1"/>
        <brk id="1080" max="18" man="1"/>
        <brk id="1137" max="18" man="1"/>
        <brk id="1208" max="18" man="1"/>
        <brk id="1263" max="14" man="1"/>
        <brk id="1278" max="10" man="1"/>
        <brk id="1314" max="10" man="1"/>
        <brk id="1354" max="10" man="1"/>
        <brk id="1393" max="10" man="1"/>
        <brk id="1431" max="10" man="1"/>
        <brk id="1467" max="10" man="1"/>
        <brk id="1504" max="10" man="1"/>
        <brk id="1542" max="10" man="1"/>
        <brk id="1577" max="10" man="1"/>
        <brk id="1613" max="10" man="1"/>
        <brk id="1653" max="10" man="1"/>
        <brk id="1692" max="10" man="1"/>
        <brk id="1731" max="10" man="1"/>
        <brk id="1771" max="10" man="1"/>
        <brk id="1809" max="10" man="1"/>
        <brk id="1844" max="10" man="1"/>
        <brk id="1874" max="10" man="1"/>
        <brk id="1911" max="10" man="1"/>
        <brk id="1948" max="10" man="1"/>
        <brk id="1983" max="10" man="1"/>
        <brk id="2025" max="10" man="1"/>
        <brk id="2079" max="10" man="1"/>
      </rowBreaks>
      <pageMargins left="0" right="0" top="0.9055118110236221" bottom="0" header="0" footer="0"/>
      <printOptions horizontalCentered="1"/>
      <pageSetup paperSize="8" scale="44" fitToHeight="0" orientation="landscape" r:id="rId2"/>
      <autoFilter ref="A7:L386"/>
    </customSheetView>
    <customSheetView guid="{13BE7114-35DF-4699-8779-61985C68F6C3}" scale="50" showPageBreaks="1" outlineSymbols="0" zeroValues="0" fitToPage="1" printArea="1" showAutoFilter="1" view="pageBreakPreview" topLeftCell="A5">
      <pane xSplit="4" ySplit="10" topLeftCell="L35" activePane="bottomRight" state="frozen"/>
      <selection pane="bottomRight" activeCell="L37" sqref="L37:L42"/>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horizontalDpi="4294967293" r:id="rId3"/>
      <autoFilter ref="A7:L386"/>
    </customSheetView>
    <customSheetView guid="{3EEA7E1A-5F2B-4408-A34C-1F0223B5B245}" scale="40" showPageBreaks="1" outlineSymbols="0" zeroValues="0" fitToPage="1" printArea="1" showAutoFilter="1" view="pageBreakPreview" topLeftCell="A5">
      <pane xSplit="4" ySplit="10" topLeftCell="K162" activePane="bottomRight" state="frozen"/>
      <selection pane="bottomRight" activeCell="L169" sqref="L169:L174"/>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horizontalDpi="4294967293" r:id="rId4"/>
      <autoFilter ref="A7:L386"/>
    </customSheetView>
    <customSheetView guid="{D95852A1-B0FC-4AC5-B62B-5CCBE05B0D15}" scale="40" showPageBreaks="1" outlineSymbols="0" zeroValues="0" fitToPage="1" showAutoFilter="1" view="pageBreakPreview" topLeftCell="A5">
      <pane xSplit="4" ySplit="4" topLeftCell="J27" activePane="bottomRight" state="frozen"/>
      <selection pane="bottomRight" activeCell="L29" sqref="L29:L35"/>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36" fitToHeight="0" orientation="landscape" r:id="rId5"/>
      <autoFilter ref="A7:L386"/>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6"/>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99950613-28E7-4EC2-B918-559A2757B0A9}" scale="50" showPageBreaks="1" outlineSymbols="0" zeroValues="0" fitToPage="1" printArea="1" showAutoFilter="1" view="pageBreakPreview" topLeftCell="A3">
      <pane xSplit="2" ySplit="5" topLeftCell="C60" activePane="bottomRight" state="frozen"/>
      <selection pane="bottomRight" activeCell="K72" sqref="K72"/>
      <rowBreaks count="33" manualBreakCount="33">
        <brk id="42" max="10" man="1"/>
        <brk id="93" max="10" man="1"/>
        <brk id="135" max="10" man="1"/>
        <brk id="155" max="10" man="1"/>
        <brk id="181" max="10" man="1"/>
        <brk id="210" max="18" man="1"/>
        <brk id="1027" max="18" man="1"/>
        <brk id="1077" max="18" man="1"/>
        <brk id="1134" max="18" man="1"/>
        <brk id="1205" max="18" man="1"/>
        <brk id="1260" max="14" man="1"/>
        <brk id="1275" max="10" man="1"/>
        <brk id="1311" max="10" man="1"/>
        <brk id="1351" max="10" man="1"/>
        <brk id="1390" max="10" man="1"/>
        <brk id="1428" max="10" man="1"/>
        <brk id="1464" max="10" man="1"/>
        <brk id="1501" max="10" man="1"/>
        <brk id="1539" max="10" man="1"/>
        <brk id="1574" max="10" man="1"/>
        <brk id="1610" max="10" man="1"/>
        <brk id="1650" max="10" man="1"/>
        <brk id="1689" max="10" man="1"/>
        <brk id="1728" max="10" man="1"/>
        <brk id="1768" max="10" man="1"/>
        <brk id="1806" max="10" man="1"/>
        <brk id="1841" max="10" man="1"/>
        <brk id="1871" max="10" man="1"/>
        <brk id="1908" max="10" man="1"/>
        <brk id="1945" max="10" man="1"/>
        <brk id="1980" max="10" man="1"/>
        <brk id="2022" max="10" man="1"/>
        <brk id="2076" max="10" man="1"/>
      </rowBreaks>
      <colBreaks count="1" manualBreakCount="1">
        <brk id="11" max="182" man="1"/>
      </colBreaks>
      <pageMargins left="0" right="0" top="0.9055118110236221" bottom="0" header="0" footer="0"/>
      <printOptions horizontalCentered="1"/>
      <pageSetup paperSize="8" scale="41" fitToHeight="0" orientation="landscape" horizontalDpi="4294967293" r:id="rId7"/>
      <autoFilter ref="A7:L386"/>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8"/>
      <autoFilter ref="A7:L386"/>
    </customSheetView>
    <customSheetView guid="{0CCCFAED-79CE-4449-BC23-D60C794B65C2}" scale="50" showPageBreaks="1" outlineSymbols="0" zeroValues="0" fitToPage="1" printArea="1" showAutoFilter="1" view="pageBreakPreview" topLeftCell="A5">
      <pane xSplit="2" ySplit="4" topLeftCell="K33" activePane="bottomRight" state="frozen"/>
      <selection pane="bottomRight" activeCell="L37" sqref="L37:L42"/>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1" fitToHeight="0" orientation="landscape" horizontalDpi="4294967293" r:id="rId9"/>
      <autoFilter ref="A7:L386"/>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10"/>
      <autoFilter ref="A7:K386"/>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11"/>
      <autoFilter ref="A7:P398"/>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12"/>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13"/>
      <autoFilter ref="A7:P401"/>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4"/>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5"/>
      <autoFilter ref="A9:S1185"/>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6"/>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7"/>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8"/>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9"/>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2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21"/>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22"/>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3"/>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24"/>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25"/>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26"/>
      <autoFilter ref="A9:S1185"/>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27"/>
      <autoFilter ref="A7:P404"/>
    </customSheetView>
    <customSheetView guid="{CA384592-0CFD-4322-A4EB-34EC04693944}" scale="33" showPageBreaks="1" outlineSymbols="0" zeroValues="0" fitToPage="1" printArea="1" showAutoFilter="1" view="pageBreakPreview" topLeftCell="A17">
      <selection activeCell="J27" sqref="J27"/>
      <rowBreaks count="31" manualBreakCount="31">
        <brk id="28" max="10" man="1"/>
        <brk id="147" max="10" man="1"/>
        <brk id="171" max="10"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1" fitToHeight="0" orientation="landscape" r:id="rId28"/>
      <autoFilter ref="A7:L386"/>
    </customSheetView>
    <customSheetView guid="{45DE1976-7F07-4EB4-8A9C-FB72D060BEFA}" scale="40" showPageBreaks="1" outlineSymbols="0" zeroValues="0" fitToPage="1" printArea="1" showAutoFilter="1" hiddenColumns="1" view="pageBreakPreview" topLeftCell="C154">
      <selection activeCell="L155" sqref="L155:L160"/>
      <rowBreaks count="32" manualBreakCount="32">
        <brk id="30" max="11" man="1"/>
        <brk id="128" max="11" man="1"/>
        <brk id="147" max="11" man="1"/>
        <brk id="171" max="11" man="1"/>
        <brk id="206" max="18"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4" fitToHeight="0" orientation="landscape" r:id="rId29"/>
      <autoFilter ref="A7:L386"/>
    </customSheetView>
    <customSheetView guid="{CCF533A2-322B-40E2-88B2-065E6D1D35B4}" scale="39" showPageBreaks="1" outlineSymbols="0" zeroValues="0" fitToPage="1" printArea="1" showAutoFilter="1" hiddenColumns="1" view="pageBreakPreview" topLeftCell="A4">
      <pane xSplit="2" ySplit="5" topLeftCell="E129" activePane="bottomRight" state="frozen"/>
      <selection pane="bottomRight" activeCell="K132" sqref="K132"/>
      <rowBreaks count="31" manualBreakCount="31">
        <brk id="28" max="11" man="1"/>
        <brk id="61" max="11" man="1"/>
        <brk id="128"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4" fitToHeight="0" orientation="landscape" horizontalDpi="4294967293" r:id="rId30"/>
      <autoFilter ref="A7:L386"/>
    </customSheetView>
    <customSheetView guid="{BEA0FDBA-BB07-4C19-8BBD-5E57EE395C09}" scale="50" showPageBreaks="1" outlineSymbols="0" zeroValues="0" printArea="1" showAutoFilter="1" hiddenColumns="1" view="pageBreakPreview" topLeftCell="A5">
      <pane xSplit="2" ySplit="4" topLeftCell="L36" activePane="bottomRight" state="frozen"/>
      <selection pane="bottomRight" activeCell="B37" sqref="B37"/>
      <rowBreaks count="33" manualBreakCount="33">
        <brk id="28" max="11" man="1"/>
        <brk id="83" max="11" man="1"/>
        <brk id="117" max="11" man="1"/>
        <brk id="141" max="11" man="1"/>
        <brk id="160"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3" fitToHeight="0" orientation="landscape" r:id="rId31"/>
      <autoFilter ref="A7:L386"/>
    </customSheetView>
  </customSheetViews>
  <mergeCells count="85">
    <mergeCell ref="H21:H23"/>
    <mergeCell ref="I29:I30"/>
    <mergeCell ref="I21:I23"/>
    <mergeCell ref="L155:L160"/>
    <mergeCell ref="L149:L154"/>
    <mergeCell ref="L143:L148"/>
    <mergeCell ref="L105:L110"/>
    <mergeCell ref="L111:L116"/>
    <mergeCell ref="L81:L86"/>
    <mergeCell ref="L75:L80"/>
    <mergeCell ref="L69:L74"/>
    <mergeCell ref="L123:L128"/>
    <mergeCell ref="L93:L98"/>
    <mergeCell ref="L117:L122"/>
    <mergeCell ref="L99:L104"/>
    <mergeCell ref="E5:H5"/>
    <mergeCell ref="L9:L14"/>
    <mergeCell ref="I5:I7"/>
    <mergeCell ref="L15:L20"/>
    <mergeCell ref="L37:L42"/>
    <mergeCell ref="L21:L28"/>
    <mergeCell ref="L29:L35"/>
    <mergeCell ref="F21:F23"/>
    <mergeCell ref="G21:G23"/>
    <mergeCell ref="J21:J23"/>
    <mergeCell ref="K29:K30"/>
    <mergeCell ref="G29:G30"/>
    <mergeCell ref="H29:H30"/>
    <mergeCell ref="J29:J30"/>
    <mergeCell ref="K21:K23"/>
    <mergeCell ref="F29:F30"/>
    <mergeCell ref="B29:B30"/>
    <mergeCell ref="A29:A30"/>
    <mergeCell ref="C29:C30"/>
    <mergeCell ref="D29:D30"/>
    <mergeCell ref="A3:L3"/>
    <mergeCell ref="G6:H6"/>
    <mergeCell ref="A9:A14"/>
    <mergeCell ref="A5:A7"/>
    <mergeCell ref="E6:F6"/>
    <mergeCell ref="D6:D7"/>
    <mergeCell ref="C5:D5"/>
    <mergeCell ref="C6:C7"/>
    <mergeCell ref="B5:B7"/>
    <mergeCell ref="J5:J7"/>
    <mergeCell ref="K5:K7"/>
    <mergeCell ref="L5:L7"/>
    <mergeCell ref="A15:A20"/>
    <mergeCell ref="B21:B23"/>
    <mergeCell ref="C21:C23"/>
    <mergeCell ref="D21:D23"/>
    <mergeCell ref="E21:E23"/>
    <mergeCell ref="A21:A22"/>
    <mergeCell ref="E29:E30"/>
    <mergeCell ref="L49:L54"/>
    <mergeCell ref="L43:L48"/>
    <mergeCell ref="L55:L60"/>
    <mergeCell ref="I136:I137"/>
    <mergeCell ref="L63:L68"/>
    <mergeCell ref="E129:E130"/>
    <mergeCell ref="F129:F130"/>
    <mergeCell ref="K136:K137"/>
    <mergeCell ref="G136:G137"/>
    <mergeCell ref="G129:G130"/>
    <mergeCell ref="H129:H130"/>
    <mergeCell ref="J129:J130"/>
    <mergeCell ref="J136:J137"/>
    <mergeCell ref="F136:F137"/>
    <mergeCell ref="E136:E137"/>
    <mergeCell ref="C136:C137"/>
    <mergeCell ref="B129:B130"/>
    <mergeCell ref="C129:C130"/>
    <mergeCell ref="A184:L184"/>
    <mergeCell ref="L87:L92"/>
    <mergeCell ref="L169:L174"/>
    <mergeCell ref="L136:L142"/>
    <mergeCell ref="L162:L167"/>
    <mergeCell ref="A129:A135"/>
    <mergeCell ref="L129:L135"/>
    <mergeCell ref="A136:A137"/>
    <mergeCell ref="B136:B137"/>
    <mergeCell ref="D129:D130"/>
    <mergeCell ref="D136:D137"/>
    <mergeCell ref="K129:K130"/>
    <mergeCell ref="H136:H137"/>
  </mergeCells>
  <phoneticPr fontId="4" type="noConversion"/>
  <printOptions horizontalCentered="1"/>
  <pageMargins left="0" right="0" top="0.9055118110236221" bottom="0" header="0" footer="0"/>
  <pageSetup paperSize="8" scale="44" fitToHeight="0" orientation="landscape" r:id="rId32"/>
  <rowBreaks count="29" manualBreakCount="29">
    <brk id="174" max="11"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legacyDrawing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01.10.2017</vt:lpstr>
      <vt:lpstr>'на 01.10.2017'!Заголовки_для_печати</vt:lpstr>
      <vt:lpstr>'на 01.10.2017'!Область_печати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2017-10-06T12:21:53Z</cp:lastPrinted>
  <dcterms:created xsi:type="dcterms:W3CDTF">2011-12-13T05:34:09Z</dcterms:created>
  <dcterms:modified xsi:type="dcterms:W3CDTF">2017-10-12T09:21:05Z</dcterms:modified>
</cp:coreProperties>
</file>