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300" windowWidth="1980" windowHeight="1170" tabRatio="518"/>
  </bookViews>
  <sheets>
    <sheet name="на 01.10.2016" sheetId="1" r:id="rId1"/>
  </sheets>
  <definedNames>
    <definedName name="_xlnm._FilterDatabase" localSheetId="0" hidden="1">'на 01.10.2016'!$A$7:$P$401</definedName>
    <definedName name="Z_0217F586_7BE2_4803_B88F_1646729DF76E_.wvu.FilterData" localSheetId="0" hidden="1">'на 01.10.2016'!$A$7:$P$401</definedName>
    <definedName name="Z_040F7A53_882C_426B_A971_3BA4E7F819F6_.wvu.FilterData" localSheetId="0" hidden="1">'на 01.10.2016'!$A$7:$K$143</definedName>
    <definedName name="Z_05C1E2BB_B583_44DD_A8AC_FBF87A053735_.wvu.FilterData" localSheetId="0" hidden="1">'на 01.10.2016'!$A$7:$K$143</definedName>
    <definedName name="Z_05C9DD0B_EBEE_40E7_A642_8B2CDCC810BA_.wvu.FilterData" localSheetId="0" hidden="1">'на 01.10.2016'!$A$7:$K$143</definedName>
    <definedName name="Z_0623BA59_06E0_47C4_A9E0_EFF8949456C2_.wvu.FilterData" localSheetId="0" hidden="1">'на 01.10.2016'!$A$7:$K$143</definedName>
    <definedName name="Z_0644E522_2545_474C_824A_2ED6C2798897_.wvu.FilterData" localSheetId="0" hidden="1">'на 01.10.2016'!$A$7:$P$401</definedName>
    <definedName name="Z_071188D9_4773_41E2_8227_482316F94E22_.wvu.FilterData" localSheetId="0" hidden="1">'на 01.10.2016'!$A$7:$P$401</definedName>
    <definedName name="Z_079216EF_F396_45DE_93AA_DF26C49F532F_.wvu.FilterData" localSheetId="0" hidden="1">'на 01.10.2016'!$A$7:$K$143</definedName>
    <definedName name="Z_081D092E_BCFD_434D_99DD_F262EBF81A7D_.wvu.FilterData" localSheetId="0" hidden="1">'на 01.10.2016'!$A$7:$K$143</definedName>
    <definedName name="Z_081D1E71_FAB1_490F_8347_4363E467A6B8_.wvu.FilterData" localSheetId="0" hidden="1">'на 01.10.2016'!$A$7:$P$401</definedName>
    <definedName name="Z_09EDEF91_2CA5_4F56_B67B_9D290C461670_.wvu.FilterData" localSheetId="0" hidden="1">'на 01.10.2016'!$A$7:$K$143</definedName>
    <definedName name="Z_0AC3FA68_E0C8_4657_AD81_AF6345EA501C_.wvu.FilterData" localSheetId="0" hidden="1">'на 01.10.2016'!$A$7:$K$143</definedName>
    <definedName name="Z_0B579593_C56D_4394_91C1_F024BBE56EB1_.wvu.FilterData" localSheetId="0" hidden="1">'на 01.10.2016'!$A$7:$K$143</definedName>
    <definedName name="Z_0BC55D76_817D_4871_ADFD_780685E85798_.wvu.FilterData" localSheetId="0" hidden="1">'на 01.10.2016'!$A$7:$P$401</definedName>
    <definedName name="Z_0C6B39CB_8BE2_4437_B7EF_2B863FB64A7A_.wvu.FilterData" localSheetId="0" hidden="1">'на 01.10.2016'!$A$7:$K$143</definedName>
    <definedName name="Z_0C81132D_0EFB_424B_A2C0_D694846C9416_.wvu.FilterData" localSheetId="0" hidden="1">'на 01.10.2016'!$A$7:$P$401</definedName>
    <definedName name="Z_0C8C20D3_1DCE_4FE1_95B1_F35D8D398254_.wvu.FilterData" localSheetId="0" hidden="1">'на 01.10.2016'!$A$7:$K$143</definedName>
    <definedName name="Z_0CC9441C_88E9_46D0_951D_A49C84EDA8CE_.wvu.FilterData" localSheetId="0" hidden="1">'на 01.10.2016'!$A$7:$P$401</definedName>
    <definedName name="Z_0CF3E93E_60F6_45C8_AD33_C2CE08831546_.wvu.FilterData" localSheetId="0" hidden="1">'на 01.10.2016'!$A$7:$K$143</definedName>
    <definedName name="Z_0D69C398_7947_4D78_B1FE_A2A25AB79E10_.wvu.FilterData" localSheetId="0" hidden="1">'на 01.10.2016'!$A$7:$P$401</definedName>
    <definedName name="Z_0D7F5190_D20E_42FD_AD77_53CB309C7272_.wvu.FilterData" localSheetId="0" hidden="1">'на 01.10.2016'!$A$7:$K$143</definedName>
    <definedName name="Z_0E6786D8_AC3A_48D5_9AD7_4E7485DB6D9C_.wvu.FilterData" localSheetId="0" hidden="1">'на 01.10.2016'!$A$7:$K$143</definedName>
    <definedName name="Z_105D23B5_3830_4B2C_A4D4_FBFBD3BEFB9C_.wvu.FilterData" localSheetId="0" hidden="1">'на 01.10.2016'!$A$7:$K$143</definedName>
    <definedName name="Z_113A0779_204C_451B_8401_73E507046130_.wvu.FilterData" localSheetId="0" hidden="1">'на 01.10.2016'!$A$7:$P$401</definedName>
    <definedName name="Z_12397037_6208_4B36_BC95_11438284A9DE_.wvu.FilterData" localSheetId="0" hidden="1">'на 01.10.2016'!$A$7:$K$143</definedName>
    <definedName name="Z_1315266B_953C_4E7F_B538_74B6DF400647_.wvu.FilterData" localSheetId="0" hidden="1">'на 01.10.2016'!$A$7:$K$143</definedName>
    <definedName name="Z_13E7ADA2_058C_4412_9AEA_31547694DD5C_.wvu.FilterData" localSheetId="0" hidden="1">'на 01.10.2016'!$A$7:$K$143</definedName>
    <definedName name="Z_1474826F_81A7_45CE_9E32_539008BC6006_.wvu.FilterData" localSheetId="0" hidden="1">'на 01.10.2016'!$A$7:$P$401</definedName>
    <definedName name="Z_158130B9_9537_4E7D_AC4C_ED389C9B13A6_.wvu.FilterData" localSheetId="0" hidden="1">'на 01.10.2016'!$A$7:$P$401</definedName>
    <definedName name="Z_16533C21_4A9A_450C_8A94_553B88C3A9CF_.wvu.FilterData" localSheetId="0" hidden="1">'на 01.10.2016'!$A$7:$K$143</definedName>
    <definedName name="Z_1682CF4C_6BE2_4E45_A613_382D117E51BF_.wvu.FilterData" localSheetId="0" hidden="1">'на 01.10.2016'!$A$7:$P$401</definedName>
    <definedName name="Z_168FD5D4_D13B_47B9_8E56_61C627E3620F_.wvu.FilterData" localSheetId="0" hidden="1">'на 01.10.2016'!$A$7:$K$143</definedName>
    <definedName name="Z_176FBEC7_B2AF_4702_A894_382F81F9ECF6_.wvu.FilterData" localSheetId="0" hidden="1">'на 01.10.2016'!$A$7:$K$143</definedName>
    <definedName name="Z_17AEC02B_67B1_483A_97D2_C1C6DFD21518_.wvu.FilterData" localSheetId="0" hidden="1">'на 01.10.2016'!$A$7:$P$401</definedName>
    <definedName name="Z_1902C2E4_C521_44EB_B934_0EBD6E871DD8_.wvu.FilterData" localSheetId="0" hidden="1">'на 01.10.2016'!$A$7:$P$401</definedName>
    <definedName name="Z_19510E6E_7565_4AC2_BCB4_A345501456B6_.wvu.FilterData" localSheetId="0" hidden="1">'на 01.10.2016'!$A$7:$K$143</definedName>
    <definedName name="Z_1ADD4354_436F_41C7_AFD6_B73FA2D9BC20_.wvu.FilterData" localSheetId="0" hidden="1">'на 01.10.2016'!$A$7:$P$401</definedName>
    <definedName name="Z_1B943BCB_9609_428B_963E_E25F01748D7C_.wvu.FilterData" localSheetId="0" hidden="1">'на 01.10.2016'!$A$7:$P$401</definedName>
    <definedName name="Z_1C384A54_E3F0_4C1E_862E_6CD9154B364F_.wvu.FilterData" localSheetId="0" hidden="1">'на 01.10.2016'!$A$7:$P$401</definedName>
    <definedName name="Z_1C3DF549_BEC3_47F7_8F0B_A96D42597ECF_.wvu.FilterData" localSheetId="0" hidden="1">'на 01.10.2016'!$A$7:$K$143</definedName>
    <definedName name="Z_1C681B2A_8932_44D9_BF50_EA5DBCC10436_.wvu.FilterData" localSheetId="0" hidden="1">'на 01.10.2016'!$A$7:$K$143</definedName>
    <definedName name="Z_1CEF9102_6C60_416B_8820_19DA6CA2FF8F_.wvu.FilterData" localSheetId="0" hidden="1">'на 01.10.2016'!$A$7:$P$401</definedName>
    <definedName name="Z_1D2C2901_70D8_494F_B885_AA5F7F9A1D2E_.wvu.FilterData" localSheetId="0" hidden="1">'на 01.10.2016'!$A$7:$P$401</definedName>
    <definedName name="Z_1F274A4D_4DCC_44CA_A1BD_90B7EE180486_.wvu.FilterData" localSheetId="0" hidden="1">'на 01.10.2016'!$A$7:$K$143</definedName>
    <definedName name="Z_1F6B5B08_FAE9_43CF_A27B_EE7ACD6D4DF6_.wvu.FilterData" localSheetId="0" hidden="1">'на 01.10.2016'!$A$7:$P$401</definedName>
    <definedName name="Z_1F885BC0_FA2D_45E9_BC66_C7BA68F6529B_.wvu.FilterData" localSheetId="0" hidden="1">'на 01.10.2016'!$A$7:$P$401</definedName>
    <definedName name="Z_1FF678B1_7F2B_4362_81E7_D3C79ED64B95_.wvu.FilterData" localSheetId="0" hidden="1">'на 01.10.2016'!$A$7:$K$143</definedName>
    <definedName name="Z_216AEA56_C079_4104_83C7_B22F3C2C4895_.wvu.FilterData" localSheetId="0" hidden="1">'на 01.10.2016'!$A$7:$K$143</definedName>
    <definedName name="Z_2181C7D4_AA52_40AC_A808_5D532F9A4DB9_.wvu.FilterData" localSheetId="0" hidden="1">'на 01.10.2016'!$A$7:$K$143</definedName>
    <definedName name="Z_222CB208_6EE7_4ACF_9056_A80606B8DEAE_.wvu.FilterData" localSheetId="0" hidden="1">'на 01.10.2016'!$A$7:$P$401</definedName>
    <definedName name="Z_22A3361C_6866_4206_B8FA_E848438D95B8_.wvu.FilterData" localSheetId="0" hidden="1">'на 01.10.2016'!$A$7:$K$143</definedName>
    <definedName name="Z_24D1D1DF_90B3_41D1_82E1_05DE887CC58D_.wvu.FilterData" localSheetId="0" hidden="1">'на 01.10.2016'!$A$7:$K$143</definedName>
    <definedName name="Z_24E5C1BC_322C_4FEF_B964_F0DCC04482C1_.wvu.Cols" localSheetId="0" hidden="1">'на 01.10.2016'!#REF!,'на 01.10.2016'!#REF!</definedName>
    <definedName name="Z_24E5C1BC_322C_4FEF_B964_F0DCC04482C1_.wvu.FilterData" localSheetId="0" hidden="1">'на 01.10.2016'!$A$7:$K$143</definedName>
    <definedName name="Z_24E5C1BC_322C_4FEF_B964_F0DCC04482C1_.wvu.Rows" localSheetId="0" hidden="1">'на 01.10.2016'!#REF!</definedName>
    <definedName name="Z_26E7CD7D_71FD_4075_B268_E6444384CE7D_.wvu.FilterData" localSheetId="0" hidden="1">'на 01.10.2016'!$A$7:$K$143</definedName>
    <definedName name="Z_2751B79E_F60F_449F_9B1A_ED01F0EE4A3F_.wvu.FilterData" localSheetId="0" hidden="1">'на 01.10.2016'!$A$7:$P$401</definedName>
    <definedName name="Z_28008BE5_0693_468D_890E_2AE562EDDFCA_.wvu.FilterData" localSheetId="0" hidden="1">'на 01.10.2016'!$A$7:$K$143</definedName>
    <definedName name="Z_2B4EF399_1F78_4650_9196_70339D27DB54_.wvu.FilterData" localSheetId="0" hidden="1">'на 01.10.2016'!$A$7:$P$401</definedName>
    <definedName name="Z_2B67E997_66AF_4883_9EE5_9876648FDDE9_.wvu.FilterData" localSheetId="0" hidden="1">'на 01.10.2016'!$A$7:$P$401</definedName>
    <definedName name="Z_2C029299_5EEC_4151_A9E2_241D31E08692_.wvu.FilterData" localSheetId="0" hidden="1">'на 01.10.2016'!$A$7:$P$401</definedName>
    <definedName name="Z_2C47EAD7_6B0B_40AB_9599_0BF3302E35F1_.wvu.FilterData" localSheetId="0" hidden="1">'на 01.10.2016'!$A$7:$K$143</definedName>
    <definedName name="Z_2CD18B03_71F5_4B8A_8C6C_592F5A66335B_.wvu.FilterData" localSheetId="0" hidden="1">'на 01.10.2016'!$A$7:$P$401</definedName>
    <definedName name="Z_2D011736_53B8_48A8_8C2E_71DD995F6546_.wvu.FilterData" localSheetId="0" hidden="1">'на 01.10.2016'!$A$7:$P$401</definedName>
    <definedName name="Z_2D540280_F40F_4530_A32A_1FF2E78E7147_.wvu.FilterData" localSheetId="0" hidden="1">'на 01.10.2016'!$A$7:$P$401</definedName>
    <definedName name="Z_2D918A37_6905_4BEF_BC3A_DA45E968DAC3_.wvu.FilterData" localSheetId="0" hidden="1">'на 01.10.2016'!$A$7:$K$143</definedName>
    <definedName name="Z_2DF88C31_E5A0_4DFE_877D_5A31D3992603_.wvu.Rows" localSheetId="0" hidden="1">'на 01.10.2016'!#REF!,'на 01.10.2016'!#REF!,'на 01.10.2016'!#REF!,'на 01.10.2016'!#REF!,'на 01.10.2016'!#REF!,'на 01.10.2016'!#REF!,'на 01.10.2016'!#REF!,'на 01.10.2016'!#REF!,'на 01.10.2016'!#REF!,'на 01.10.2016'!#REF!,'на 01.10.2016'!#REF!</definedName>
    <definedName name="Z_2F3BAFC5_8792_4BC0_833F_5CB9ACB14A14_.wvu.FilterData" localSheetId="0" hidden="1">'на 01.10.2016'!$A$7:$K$143</definedName>
    <definedName name="Z_2F7AC811_CA37_46E3_866E_6E10DF43054A_.wvu.FilterData" localSheetId="0" hidden="1">'на 01.10.2016'!$A$7:$P$401</definedName>
    <definedName name="Z_300D3722_BC5B_4EFC_A306_CB3461E96075_.wvu.FilterData" localSheetId="0" hidden="1">'на 01.10.2016'!$A$7:$P$401</definedName>
    <definedName name="Z_30F94082_E7C8_4DE7_AE26_19B3A4317363_.wvu.FilterData" localSheetId="0" hidden="1">'на 01.10.2016'!$A$7:$P$401</definedName>
    <definedName name="Z_315B3829_E75D_48BB_A407_88A96C0D6A4B_.wvu.FilterData" localSheetId="0" hidden="1">'на 01.10.2016'!$A$7:$P$401</definedName>
    <definedName name="Z_31985263_3556_4B71_A26F_62706F49B320_.wvu.FilterData" localSheetId="0" hidden="1">'на 01.10.2016'!$A$7:$K$143</definedName>
    <definedName name="Z_31EABA3C_DD8D_46BF_85B1_09527EF8E816_.wvu.FilterData" localSheetId="0" hidden="1">'на 01.10.2016'!$A$7:$K$143</definedName>
    <definedName name="Z_328B1FBD_B9E0_4F8C_AA1F_438ED0F19823_.wvu.FilterData" localSheetId="0" hidden="1">'на 01.10.2016'!$A$7:$P$401</definedName>
    <definedName name="Z_33081AFE_875F_4448_8DBB_C2288E582829_.wvu.FilterData" localSheetId="0" hidden="1">'на 01.10.2016'!$A$7:$P$401</definedName>
    <definedName name="Z_34587A22_A707_48EC_A6D8_8CA0D443CB5A_.wvu.FilterData" localSheetId="0" hidden="1">'на 01.10.2016'!$A$7:$P$401</definedName>
    <definedName name="Z_34E97F8E_B808_4C29_AFA8_24160BA8B576_.wvu.FilterData" localSheetId="0" hidden="1">'на 01.10.2016'!$A$7:$K$143</definedName>
    <definedName name="Z_3597F15D_13FB_47E4_B2D7_0713796F1B32_.wvu.FilterData" localSheetId="0" hidden="1">'на 01.10.2016'!$A$7:$K$143</definedName>
    <definedName name="Z_36279478_DEDD_46A7_8B6D_9500CB65A35C_.wvu.FilterData" localSheetId="0" hidden="1">'на 01.10.2016'!$A$7:$K$143</definedName>
    <definedName name="Z_36282042_958F_4D98_9515_9E9271F26AA2_.wvu.FilterData" localSheetId="0" hidden="1">'на 01.10.2016'!$A$7:$K$143</definedName>
    <definedName name="Z_36AEB3FF_FCBC_4E21_8EFE_F20781816ED3_.wvu.FilterData" localSheetId="0" hidden="1">'на 01.10.2016'!$A$7:$K$143</definedName>
    <definedName name="Z_371CA4AD_891B_4B1D_9403_45AB26546607_.wvu.FilterData" localSheetId="0" hidden="1">'на 01.10.2016'!$A$7:$P$401</definedName>
    <definedName name="Z_37F8CE32_8CE8_4D95_9C0E_63112E6EFFE9_.wvu.Cols" localSheetId="0" hidden="1">'на 01.10.2016'!#REF!</definedName>
    <definedName name="Z_37F8CE32_8CE8_4D95_9C0E_63112E6EFFE9_.wvu.FilterData" localSheetId="0" hidden="1">'на 01.10.2016'!$A$7:$K$143</definedName>
    <definedName name="Z_37F8CE32_8CE8_4D95_9C0E_63112E6EFFE9_.wvu.PrintArea" localSheetId="0" hidden="1">'на 01.10.2016'!$A$1:$P$143</definedName>
    <definedName name="Z_37F8CE32_8CE8_4D95_9C0E_63112E6EFFE9_.wvu.PrintTitles" localSheetId="0" hidden="1">'на 01.10.2016'!$5:$8</definedName>
    <definedName name="Z_37F8CE32_8CE8_4D95_9C0E_63112E6EFFE9_.wvu.Rows" localSheetId="0" hidden="1">'на 01.10.2016'!#REF!,'на 01.10.2016'!#REF!,'на 01.10.2016'!#REF!,'на 01.10.2016'!#REF!,'на 01.10.2016'!#REF!,'на 01.10.2016'!#REF!,'на 01.10.2016'!#REF!,'на 01.10.2016'!#REF!,'на 01.10.2016'!#REF!,'на 01.10.2016'!#REF!,'на 01.10.2016'!#REF!,'на 01.10.2016'!#REF!,'на 01.10.2016'!#REF!,'на 01.10.2016'!#REF!,'на 01.10.2016'!#REF!,'на 01.10.2016'!#REF!,'на 01.10.2016'!#REF!</definedName>
    <definedName name="Z_39897EE2_53F6_432A_9A7F_7DBB2FBB08E4_.wvu.FilterData" localSheetId="0" hidden="1">'на 01.10.2016'!$A$7:$P$401</definedName>
    <definedName name="Z_3A3DB971_386F_40FA_8DD4_4A74AFE3B4C9_.wvu.FilterData" localSheetId="0" hidden="1">'на 01.10.2016'!$A$7:$P$401</definedName>
    <definedName name="Z_3AAEA08B_779A_471D_BFA0_0D98BF9A4FAD_.wvu.FilterData" localSheetId="0" hidden="1">'на 01.10.2016'!$A$7:$K$143</definedName>
    <definedName name="Z_3C9F72CF_10C2_48CF_BBB6_A2B9A1393F37_.wvu.FilterData" localSheetId="0" hidden="1">'на 01.10.2016'!$A$7:$K$143</definedName>
    <definedName name="Z_3CBCA6B7_5D7C_44A4_844A_26E2A61FDE86_.wvu.FilterData" localSheetId="0" hidden="1">'на 01.10.2016'!$A$7:$P$401</definedName>
    <definedName name="Z_3D1280C8_646B_4BB2_862F_8A8207220C6A_.wvu.FilterData" localSheetId="0" hidden="1">'на 01.10.2016'!$A$7:$K$143</definedName>
    <definedName name="Z_3D5A28D4_CB7B_405C_9FFF_EB22C14AB77F_.wvu.FilterData" localSheetId="0" hidden="1">'на 01.10.2016'!$A$7:$P$401</definedName>
    <definedName name="Z_3DB4F6FC_CE58_4083_A6ED_88DCB901BB99_.wvu.FilterData" localSheetId="0" hidden="1">'на 01.10.2016'!$A$7:$K$143</definedName>
    <definedName name="Z_3E14FD86_95B1_4D0E_A8F6_A4FFDE0E3FF0_.wvu.FilterData" localSheetId="0" hidden="1">'на 01.10.2016'!$A$7:$P$401</definedName>
    <definedName name="Z_3F839701_87D5_496C_AD9C_2B5AE5742513_.wvu.FilterData" localSheetId="0" hidden="1">'на 01.10.2016'!$A$7:$P$401</definedName>
    <definedName name="Z_3FE8ACF3_2097_4BA9_8230_2DBD30F09632_.wvu.FilterData" localSheetId="0" hidden="1">'на 01.10.2016'!$A$7:$P$401</definedName>
    <definedName name="Z_3FEDCFF8_5450_469D_9A9E_38AB8819A083_.wvu.FilterData" localSheetId="0" hidden="1">'на 01.10.2016'!$A$7:$P$401</definedName>
    <definedName name="Z_402DFE3F_A5E1_41E8_BB4F_E3062FAE22D8_.wvu.FilterData" localSheetId="0" hidden="1">'на 01.10.2016'!$A$7:$P$401</definedName>
    <definedName name="Z_403313B7_B74E_4D03_8AB9_B2A52A5BA330_.wvu.FilterData" localSheetId="0" hidden="1">'на 01.10.2016'!$A$7:$K$143</definedName>
    <definedName name="Z_4055661A_C391_44E3_B71B_DF824D593415_.wvu.FilterData" localSheetId="0" hidden="1">'на 01.10.2016'!$A$7:$K$143</definedName>
    <definedName name="Z_415B8653_FE9C_472E_85AE_9CFA9B00FD5E_.wvu.FilterData" localSheetId="0" hidden="1">'на 01.10.2016'!$A$7:$K$143</definedName>
    <definedName name="Z_41C6EAF5_F389_4A73_A5DF_3E2ABACB9DC1_.wvu.FilterData" localSheetId="0" hidden="1">'на 01.10.2016'!$A$7:$P$401</definedName>
    <definedName name="Z_4388DD05_A74C_4C1C_A344_6EEDB2F4B1B0_.wvu.FilterData" localSheetId="0" hidden="1">'на 01.10.2016'!$A$7:$K$143</definedName>
    <definedName name="Z_445590C0_7350_4A17_AB85_F8DCF9494ECC_.wvu.FilterData" localSheetId="0" hidden="1">'на 01.10.2016'!$A$7:$K$143</definedName>
    <definedName name="Z_45D27932_FD3D_46DE_B431_4E5606457D7F_.wvu.FilterData" localSheetId="0" hidden="1">'на 01.10.2016'!$A$7:$K$143</definedName>
    <definedName name="Z_45DE1976_7F07_4EB4_8A9C_FB72D060BEFA_.wvu.Cols" localSheetId="0" hidden="1">'на 01.10.2016'!$C:$E,'на 01.10.2016'!$M:$N</definedName>
    <definedName name="Z_45DE1976_7F07_4EB4_8A9C_FB72D060BEFA_.wvu.FilterData" localSheetId="0" hidden="1">'на 01.10.2016'!$A$7:$P$401</definedName>
    <definedName name="Z_45DE1976_7F07_4EB4_8A9C_FB72D060BEFA_.wvu.PrintArea" localSheetId="0" hidden="1">'на 01.10.2016'!$A$1:$P$194</definedName>
    <definedName name="Z_45DE1976_7F07_4EB4_8A9C_FB72D060BEFA_.wvu.PrintTitles" localSheetId="0" hidden="1">'на 01.10.2016'!$5:$8</definedName>
    <definedName name="Z_47DE35B6_B347_4C65_8E49_C2008CA773EB_.wvu.FilterData" localSheetId="0" hidden="1">'на 01.10.2016'!$A$7:$K$143</definedName>
    <definedName name="Z_486156AC_4370_4C02_BA8A_CB9B49D1A8EC_.wvu.FilterData" localSheetId="0" hidden="1">'на 01.10.2016'!$A$7:$P$401</definedName>
    <definedName name="Z_49C7329D_3247_4713_BC9A_64F0EE2B0B3C_.wvu.FilterData" localSheetId="0" hidden="1">'на 01.10.2016'!$A$7:$P$401</definedName>
    <definedName name="Z_4AF0FF7E_D940_4246_AB71_AC8FEDA2EF24_.wvu.FilterData" localSheetId="0" hidden="1">'на 01.10.2016'!$A$7:$P$401</definedName>
    <definedName name="Z_4BB7905C_0E11_42F1_848D_90186131796A_.wvu.FilterData" localSheetId="0" hidden="1">'на 01.10.2016'!$A$7:$K$143</definedName>
    <definedName name="Z_4C1FE39D_945F_4F14_94DF_F69B283DCD9F_.wvu.FilterData" localSheetId="0" hidden="1">'на 01.10.2016'!$A$7:$K$143</definedName>
    <definedName name="Z_4CEB490B_58FB_4CA0_AAF2_63178FECD849_.wvu.FilterData" localSheetId="0" hidden="1">'на 01.10.2016'!$A$7:$P$401</definedName>
    <definedName name="Z_4EB9A2EB_6EC6_4AFE_AFFA_537868B4F130_.wvu.FilterData" localSheetId="0" hidden="1">'на 01.10.2016'!$A$7:$P$401</definedName>
    <definedName name="Z_4EF3C623_C372_46C1_AA60_4AC85C37C9F2_.wvu.FilterData" localSheetId="0" hidden="1">'на 01.10.2016'!$A$7:$P$401</definedName>
    <definedName name="Z_4FA4A69A_6589_44A8_8710_9041295BCBA3_.wvu.FilterData" localSheetId="0" hidden="1">'на 01.10.2016'!$A$7:$P$401</definedName>
    <definedName name="Z_5039ACE2_215B_49F3_AC23_F5E171EB2E04_.wvu.FilterData" localSheetId="0" hidden="1">'на 01.10.2016'!$A$7:$P$401</definedName>
    <definedName name="Z_52C40832_4D48_45A4_B802_95C62DCB5A61_.wvu.FilterData" localSheetId="0" hidden="1">'на 01.10.2016'!$A$7:$K$143</definedName>
    <definedName name="Z_539CB3DF_9B66_4BE7_9074_8CE0405EB8A6_.wvu.Cols" localSheetId="0" hidden="1">'на 01.10.2016'!$C:$E,'на 01.10.2016'!$M:$N</definedName>
    <definedName name="Z_539CB3DF_9B66_4BE7_9074_8CE0405EB8A6_.wvu.FilterData" localSheetId="0" hidden="1">'на 01.10.2016'!$A$7:$P$401</definedName>
    <definedName name="Z_539CB3DF_9B66_4BE7_9074_8CE0405EB8A6_.wvu.PrintArea" localSheetId="0" hidden="1">'на 01.10.2016'!$A$1:$P$194</definedName>
    <definedName name="Z_539CB3DF_9B66_4BE7_9074_8CE0405EB8A6_.wvu.PrintTitles" localSheetId="0" hidden="1">'на 01.10.2016'!$5:$8</definedName>
    <definedName name="Z_55266A36_B6A9_42E1_8467_17D14F12BABD_.wvu.FilterData" localSheetId="0" hidden="1">'на 01.10.2016'!$A$7:$K$143</definedName>
    <definedName name="Z_55F24CBB_212F_42F4_BB98_92561BDA95C3_.wvu.FilterData" localSheetId="0" hidden="1">'на 01.10.2016'!$A$7:$P$401</definedName>
    <definedName name="Z_565A1A16_6A4F_4794_B3C1_1808DC7E86C0_.wvu.FilterData" localSheetId="0" hidden="1">'на 01.10.2016'!$A$7:$K$143</definedName>
    <definedName name="Z_568C3823_FEE7_49C8_B4CF_3D48541DA65C_.wvu.FilterData" localSheetId="0" hidden="1">'на 01.10.2016'!$A$7:$K$143</definedName>
    <definedName name="Z_5696C387_34DF_4BED_BB60_2D85436D9DA8_.wvu.FilterData" localSheetId="0" hidden="1">'на 01.10.2016'!$A$7:$P$401</definedName>
    <definedName name="Z_56C18D87_C587_43F7_9147_D7827AADF66D_.wvu.FilterData" localSheetId="0" hidden="1">'на 01.10.2016'!$A$7:$K$143</definedName>
    <definedName name="Z_5729DC83_8713_4B21_9D2C_8A74D021747E_.wvu.FilterData" localSheetId="0" hidden="1">'на 01.10.2016'!$A$7:$K$143</definedName>
    <definedName name="Z_5730431A_42FA_4886_8F76_DA9C1179F65B_.wvu.FilterData" localSheetId="0" hidden="1">'на 01.10.2016'!$A$7:$P$401</definedName>
    <definedName name="Z_58270B81_2C5A_44D4_84D8_B29B6BA03243_.wvu.FilterData" localSheetId="0" hidden="1">'на 01.10.2016'!$A$7:$K$143</definedName>
    <definedName name="Z_58EAD7A7_C312_4E53_9D90_6DB268F00AAE_.wvu.FilterData" localSheetId="0" hidden="1">'на 01.10.2016'!$A$7:$P$401</definedName>
    <definedName name="Z_59074C03_1A19_4344_8FE1_916D5A98CD29_.wvu.FilterData" localSheetId="0" hidden="1">'на 01.10.2016'!$A$7:$P$401</definedName>
    <definedName name="Z_59F91900_CAE9_4608_97BE_FBC0993C389F_.wvu.FilterData" localSheetId="0" hidden="1">'на 01.10.2016'!$A$7:$K$143</definedName>
    <definedName name="Z_5AC843E8_BE7D_4B69_82E5_622B40389D76_.wvu.FilterData" localSheetId="0" hidden="1">'на 01.10.2016'!$A$7:$P$401</definedName>
    <definedName name="Z_5B201F9D_0EC3_499C_A33C_1C4C3BFDAC63_.wvu.FilterData" localSheetId="0" hidden="1">'на 01.10.2016'!$A$7:$P$401</definedName>
    <definedName name="Z_5B8F35C7_BACE_46B7_A289_D37993E37EE6_.wvu.FilterData" localSheetId="0" hidden="1">'на 01.10.2016'!$A$7:$P$401</definedName>
    <definedName name="Z_5C13A1A0_C535_4639_90BE_9B5D72B8AEDB_.wvu.FilterData" localSheetId="0" hidden="1">'на 01.10.2016'!$A$7:$K$143</definedName>
    <definedName name="Z_5C519772_2A20_4B5B_841B_37C4DE3DF25F_.wvu.FilterData" localSheetId="0" hidden="1">'на 01.10.2016'!$A$7:$P$401</definedName>
    <definedName name="Z_5CDE7466_9008_4EE8_8F19_E26D937B15F6_.wvu.FilterData" localSheetId="0" hidden="1">'на 01.10.2016'!$A$7:$K$143</definedName>
    <definedName name="Z_5EB104F4_627D_44E7_960F_6C67063C7D09_.wvu.FilterData" localSheetId="0" hidden="1">'на 01.10.2016'!$A$7:$P$401</definedName>
    <definedName name="Z_5FB953A5_71FF_4056_AF98_C9D06FF0EDF3_.wvu.Cols" localSheetId="0" hidden="1">'на 01.10.2016'!$C:$E,'на 01.10.2016'!$M:$N</definedName>
    <definedName name="Z_5FB953A5_71FF_4056_AF98_C9D06FF0EDF3_.wvu.FilterData" localSheetId="0" hidden="1">'на 01.10.2016'!$A$7:$P$401</definedName>
    <definedName name="Z_5FB953A5_71FF_4056_AF98_C9D06FF0EDF3_.wvu.PrintArea" localSheetId="0" hidden="1">'на 01.10.2016'!$A$1:$P$194</definedName>
    <definedName name="Z_5FB953A5_71FF_4056_AF98_C9D06FF0EDF3_.wvu.PrintTitles" localSheetId="0" hidden="1">'на 01.10.2016'!$5:$8</definedName>
    <definedName name="Z_60155C64_695E_458C_BBFE_B89C53118803_.wvu.FilterData" localSheetId="0" hidden="1">'на 01.10.2016'!$A$7:$P$401</definedName>
    <definedName name="Z_60657231_C99E_4191_A90E_C546FB588843_.wvu.FilterData" localSheetId="0" hidden="1">'на 01.10.2016'!$A$7:$K$143</definedName>
    <definedName name="Z_60B33E92_3815_4061_91AA_8E38B8895054_.wvu.FilterData" localSheetId="0" hidden="1">'на 01.10.2016'!$A$7:$K$143</definedName>
    <definedName name="Z_61D3C2BE_E5C3_4670_8A8C_5EA015D7BE13_.wvu.FilterData" localSheetId="0" hidden="1">'на 01.10.2016'!$A$7:$P$401</definedName>
    <definedName name="Z_6246324E_D224_4FAC_8C67_F9370E7D77EB_.wvu.FilterData" localSheetId="0" hidden="1">'на 01.10.2016'!$A$7:$P$401</definedName>
    <definedName name="Z_62534477_13C5_437C_87A9_3525FC60CE4D_.wvu.FilterData" localSheetId="0" hidden="1">'на 01.10.2016'!$A$7:$P$401</definedName>
    <definedName name="Z_62691467_BD46_47AE_A6DF_52CBD0D9817B_.wvu.FilterData" localSheetId="0" hidden="1">'на 01.10.2016'!$A$7:$K$143</definedName>
    <definedName name="Z_62C4D5B7_88F6_4885_99F7_CBFA0AACC2D9_.wvu.FilterData" localSheetId="0" hidden="1">'на 01.10.2016'!$A$7:$P$401</definedName>
    <definedName name="Z_62F2B5AA_C3D1_4669_A4A0_184285923B8F_.wvu.FilterData" localSheetId="0" hidden="1">'на 01.10.2016'!$A$7:$P$401</definedName>
    <definedName name="Z_63720CAA_47FE_4977_B082_29E1534276C7_.wvu.FilterData" localSheetId="0" hidden="1">'на 01.10.2016'!$A$7:$P$401</definedName>
    <definedName name="Z_638AAAE8_8FF2_44D0_A160_BB2A9AEB5B72_.wvu.FilterData" localSheetId="0" hidden="1">'на 01.10.2016'!$A$7:$K$143</definedName>
    <definedName name="Z_63D45DC6_0D62_438A_9069_0A4378090381_.wvu.FilterData" localSheetId="0" hidden="1">'на 01.10.2016'!$A$7:$K$143</definedName>
    <definedName name="Z_648AB040_BD0E_49A1_BA40_87D3D9C0BA55_.wvu.FilterData" localSheetId="0" hidden="1">'на 01.10.2016'!$A$7:$P$401</definedName>
    <definedName name="Z_649E5CE3_4976_49D9_83DA_4E57FFC714BF_.wvu.Cols" localSheetId="0" hidden="1">'на 01.10.2016'!$C:$E,'на 01.10.2016'!$M:$N</definedName>
    <definedName name="Z_649E5CE3_4976_49D9_83DA_4E57FFC714BF_.wvu.FilterData" localSheetId="0" hidden="1">'на 01.10.2016'!$A$7:$P$401</definedName>
    <definedName name="Z_649E5CE3_4976_49D9_83DA_4E57FFC714BF_.wvu.PrintArea" localSheetId="0" hidden="1">'на 01.10.2016'!$A$1:$P$200</definedName>
    <definedName name="Z_649E5CE3_4976_49D9_83DA_4E57FFC714BF_.wvu.PrintTitles" localSheetId="0" hidden="1">'на 01.10.2016'!$5:$8</definedName>
    <definedName name="Z_64C01F03_E840_4B6E_960F_5E13E0981676_.wvu.FilterData" localSheetId="0" hidden="1">'на 01.10.2016'!$A$7:$P$401</definedName>
    <definedName name="Z_6654CD2E_14AE_4299_8801_306919BA9D32_.wvu.FilterData" localSheetId="0" hidden="1">'на 01.10.2016'!$A$7:$P$401</definedName>
    <definedName name="Z_66550ABE_0FE4_4071_B1FA_6163FA599414_.wvu.FilterData" localSheetId="0" hidden="1">'на 01.10.2016'!$A$7:$P$401</definedName>
    <definedName name="Z_6656F77C_55F8_4E1C_A222_2E884838D2F2_.wvu.FilterData" localSheetId="0" hidden="1">'на 01.10.2016'!$A$7:$P$401</definedName>
    <definedName name="Z_67ADFAE6_A9AF_44D7_8539_93CD0F6B7849_.wvu.Cols" localSheetId="0" hidden="1">'на 01.10.2016'!$C:$E,'на 01.10.2016'!$M:$N</definedName>
    <definedName name="Z_67ADFAE6_A9AF_44D7_8539_93CD0F6B7849_.wvu.FilterData" localSheetId="0" hidden="1">'на 01.10.2016'!$A$7:$P$401</definedName>
    <definedName name="Z_67ADFAE6_A9AF_44D7_8539_93CD0F6B7849_.wvu.PrintArea" localSheetId="0" hidden="1">'на 01.10.2016'!$A$1:$P$203</definedName>
    <definedName name="Z_67ADFAE6_A9AF_44D7_8539_93CD0F6B7849_.wvu.PrintTitles" localSheetId="0" hidden="1">'на 01.10.2016'!$5:$8</definedName>
    <definedName name="Z_69321B6F_CF2A_4DAB_82CF_8CAAD629F257_.wvu.FilterData" localSheetId="0" hidden="1">'на 01.10.2016'!$A$7:$P$401</definedName>
    <definedName name="Z_6BE4E62B_4F97_4F96_9638_8ADCE8F932B1_.wvu.FilterData" localSheetId="0" hidden="1">'на 01.10.2016'!$A$7:$K$143</definedName>
    <definedName name="Z_6BE735CC_AF2E_4F67_B22D_A8AB001D3353_.wvu.FilterData" localSheetId="0" hidden="1">'на 01.10.2016'!$A$7:$K$143</definedName>
    <definedName name="Z_6CF84B0C_144A_4CF4_A34E_B9147B738037_.wvu.FilterData" localSheetId="0" hidden="1">'на 01.10.2016'!$A$7:$K$143</definedName>
    <definedName name="Z_6D091BF8_3118_4C66_BFCF_A396B92963B0_.wvu.FilterData" localSheetId="0" hidden="1">'на 01.10.2016'!$A$7:$P$401</definedName>
    <definedName name="Z_6D692D1F_2186_4B62_878B_AABF13F25116_.wvu.FilterData" localSheetId="0" hidden="1">'на 01.10.2016'!$A$7:$P$401</definedName>
    <definedName name="Z_6E1926CF_4906_4A55_811C_617ED8BB98BA_.wvu.FilterData" localSheetId="0" hidden="1">'на 01.10.2016'!$A$7:$P$401</definedName>
    <definedName name="Z_6E2D6686_B9FD_4BBA_8CD4_95C6386F5509_.wvu.FilterData" localSheetId="0" hidden="1">'на 01.10.2016'!$A$7:$K$143</definedName>
    <definedName name="Z_6ECBF068_1C02_4E6C_B4E6_EB2B6EC464BD_.wvu.FilterData" localSheetId="0" hidden="1">'на 01.10.2016'!$A$7:$P$401</definedName>
    <definedName name="Z_6F1223ED_6D7E_4BDC_97BD_57C6B16DF50B_.wvu.FilterData" localSheetId="0" hidden="1">'на 01.10.2016'!$A$7:$P$401</definedName>
    <definedName name="Z_6F60BF81_D1A9_4E04_93E7_3EE7124B8D23_.wvu.FilterData" localSheetId="0" hidden="1">'на 01.10.2016'!$A$7:$K$143</definedName>
    <definedName name="Z_701E5EC3_E633_4389_A70E_4DD82E713CE4_.wvu.FilterData" localSheetId="0" hidden="1">'на 01.10.2016'!$A$7:$P$401</definedName>
    <definedName name="Z_70567FCD_AD22_4F19_9380_E5332B152F74_.wvu.FilterData" localSheetId="0" hidden="1">'на 01.10.2016'!$A$7:$P$401</definedName>
    <definedName name="Z_706D67E7_3361_40B2_829D_8844AB8060E2_.wvu.FilterData" localSheetId="0" hidden="1">'на 01.10.2016'!$A$7:$K$143</definedName>
    <definedName name="Z_7246383F_5A7C_4469_ABE5_F3DE99D7B98C_.wvu.FilterData" localSheetId="0" hidden="1">'на 01.10.2016'!$A$7:$K$143</definedName>
    <definedName name="Z_72971C39_5C91_4008_BD77_2DC24FDFDCB6_.wvu.FilterData" localSheetId="0" hidden="1">'на 01.10.2016'!$A$7:$P$401</definedName>
    <definedName name="Z_72BCCF18_7B1D_4731_977C_FF5C187A4C82_.wvu.FilterData" localSheetId="0" hidden="1">'на 01.10.2016'!$A$7:$P$401</definedName>
    <definedName name="Z_742C8CE1_B323_4B6C_901C_E2B713ADDB04_.wvu.FilterData" localSheetId="0" hidden="1">'на 01.10.2016'!$A$7:$K$143</definedName>
    <definedName name="Z_762066AC_D656_4392_845D_8C6157B76764_.wvu.FilterData" localSheetId="0" hidden="1">'на 01.10.2016'!$A$7:$K$143</definedName>
    <definedName name="Z_77081AB2_288F_4D22_9FAD_2429DAF1E510_.wvu.FilterData" localSheetId="0" hidden="1">'на 01.10.2016'!$A$7:$P$401</definedName>
    <definedName name="Z_799DB00F_141C_483B_A462_359C05A36D93_.wvu.FilterData" localSheetId="0" hidden="1">'на 01.10.2016'!$A$7:$K$143</definedName>
    <definedName name="Z_79E4D554_5B2C_41A7_B934_B430838AA03E_.wvu.FilterData" localSheetId="0" hidden="1">'на 01.10.2016'!$A$7:$P$401</definedName>
    <definedName name="Z_7A01CF94_90AE_4821_93EE_D3FE8D12D8D5_.wvu.FilterData" localSheetId="0" hidden="1">'на 01.10.2016'!$A$7:$P$401</definedName>
    <definedName name="Z_7A09065A_45D5_4C53_B9DD_121DF6719D64_.wvu.FilterData" localSheetId="0" hidden="1">'на 01.10.2016'!$A$7:$K$143</definedName>
    <definedName name="Z_7AE14342_BF53_4FA2_8C85_1038D8BA9596_.wvu.FilterData" localSheetId="0" hidden="1">'на 01.10.2016'!$A$7:$K$143</definedName>
    <definedName name="Z_7B245AB0_C2AF_4822_BFC4_2399F85856C1_.wvu.Cols" localSheetId="0" hidden="1">'на 01.10.2016'!$C:$E,'на 01.10.2016'!$M:$N</definedName>
    <definedName name="Z_7B245AB0_C2AF_4822_BFC4_2399F85856C1_.wvu.FilterData" localSheetId="0" hidden="1">'на 01.10.2016'!$A$7:$P$401</definedName>
    <definedName name="Z_7B245AB0_C2AF_4822_BFC4_2399F85856C1_.wvu.PrintArea" localSheetId="0" hidden="1">'на 01.10.2016'!$A$1:$P$194</definedName>
    <definedName name="Z_7B245AB0_C2AF_4822_BFC4_2399F85856C1_.wvu.PrintTitles" localSheetId="0" hidden="1">'на 01.10.2016'!$5:$8</definedName>
    <definedName name="Z_7BA445E6_50A0_4F67_81F2_B2945A5BFD3F_.wvu.FilterData" localSheetId="0" hidden="1">'на 01.10.2016'!$A$7:$P$401</definedName>
    <definedName name="Z_7BC27702_AD83_4B6E_860E_D694439F877D_.wvu.FilterData" localSheetId="0" hidden="1">'на 01.10.2016'!$A$7:$K$143</definedName>
    <definedName name="Z_7CB2D520_A8A5_4D6C_BE39_64C505DBAE2C_.wvu.FilterData" localSheetId="0" hidden="1">'на 01.10.2016'!$A$7:$P$401</definedName>
    <definedName name="Z_7DB24378_D193_4D04_9739_831C8625EEAE_.wvu.FilterData" localSheetId="0" hidden="1">'на 01.10.2016'!$A$7:$P$61</definedName>
    <definedName name="Z_7E77AE50_A8E9_48E1_BD6F_0651484E1DB4_.wvu.FilterData" localSheetId="0" hidden="1">'на 01.10.2016'!$A$7:$P$401</definedName>
    <definedName name="Z_81403331_C5EB_4760_B273_D3D9C8D43951_.wvu.FilterData" localSheetId="0" hidden="1">'на 01.10.2016'!$A$7:$K$143</definedName>
    <definedName name="Z_81BE03B7_DE2F_4E82_8496_CAF917D1CC3F_.wvu.FilterData" localSheetId="0" hidden="1">'на 01.10.2016'!$A$7:$P$401</definedName>
    <definedName name="Z_8220CA38_66F1_4F9F_A7AE_CF3DF89B0B66_.wvu.FilterData" localSheetId="0" hidden="1">'на 01.10.2016'!$A$7:$P$401</definedName>
    <definedName name="Z_8280D1E0_5055_49CD_A383_D6B2F2EBD512_.wvu.FilterData" localSheetId="0" hidden="1">'на 01.10.2016'!$A$7:$K$143</definedName>
    <definedName name="Z_840133FA_9546_4ED0_AA3E_E87F8F80931F_.wvu.FilterData" localSheetId="0" hidden="1">'на 01.10.2016'!$A$7:$P$401</definedName>
    <definedName name="Z_8462E4B7_FF49_4401_9CB1_027D70C3D86B_.wvu.FilterData" localSheetId="0" hidden="1">'на 01.10.2016'!$A$7:$K$143</definedName>
    <definedName name="Z_8518EF96_21CF_4CEA_B17C_8AA8E48B82CF_.wvu.FilterData" localSheetId="0" hidden="1">'на 01.10.2016'!$A$7:$P$401</definedName>
    <definedName name="Z_8649CC96_F63A_4F83_8C89_AA8F47AC05F3_.wvu.FilterData" localSheetId="0" hidden="1">'на 01.10.2016'!$A$7:$K$143</definedName>
    <definedName name="Z_8789C1A0_51C5_46EF_B1F1_B319BE008AC1_.wvu.FilterData" localSheetId="0" hidden="1">'на 01.10.2016'!$A$7:$P$401</definedName>
    <definedName name="Z_87AE545F_036F_4E8B_9D04_AE59AB8BAC14_.wvu.FilterData" localSheetId="0" hidden="1">'на 01.10.2016'!$A$7:$K$143</definedName>
    <definedName name="Z_87D86486_B5EF_4463_9350_9D1E042A42DF_.wvu.FilterData" localSheetId="0" hidden="1">'на 01.10.2016'!$A$7:$P$401</definedName>
    <definedName name="Z_8878B53B_0E8A_4A11_8A26_C2AC9BB8A4A9_.wvu.FilterData" localSheetId="0" hidden="1">'на 01.10.2016'!$A$7:$K$143</definedName>
    <definedName name="Z_888B8943_9277_42CB_A862_699801009D7B_.wvu.FilterData" localSheetId="0" hidden="1">'на 01.10.2016'!$A$7:$P$401</definedName>
    <definedName name="Z_8C04CD6E_A1CC_4EF8_8DD5_B859F52073A0_.wvu.FilterData" localSheetId="0" hidden="1">'на 01.10.2016'!$A$7:$P$401</definedName>
    <definedName name="Z_8C654415_86D2_479D_A511_8A4B3774E375_.wvu.FilterData" localSheetId="0" hidden="1">'на 01.10.2016'!$A$7:$K$143</definedName>
    <definedName name="Z_8CAD663B_CD5E_4846_B4FD_69BCB6D1EB12_.wvu.FilterData" localSheetId="0" hidden="1">'на 01.10.2016'!$A$7:$K$143</definedName>
    <definedName name="Z_8CB267BE_E783_4914_8FFF_50D79F1D75CF_.wvu.FilterData" localSheetId="0" hidden="1">'на 01.10.2016'!$A$7:$K$143</definedName>
    <definedName name="Z_8D0153EB_A3EC_4213_A12B_74D6D827770F_.wvu.FilterData" localSheetId="0" hidden="1">'на 01.10.2016'!$A$7:$P$401</definedName>
    <definedName name="Z_8D7BE686_9FAF_4C26_8FD5_5395E55E0797_.wvu.FilterData" localSheetId="0" hidden="1">'на 01.10.2016'!$A$7:$K$143</definedName>
    <definedName name="Z_8D8D2F4C_3B7E_4C1F_A367_4BA418733E1A_.wvu.FilterData" localSheetId="0" hidden="1">'на 01.10.2016'!$A$7:$K$143</definedName>
    <definedName name="Z_8E62A2BE_7CE7_496E_AC79_F133ABDC98BF_.wvu.FilterData" localSheetId="0" hidden="1">'на 01.10.2016'!$A$7:$K$143</definedName>
    <definedName name="Z_8EEB3EFB_2D0D_474D_A904_853356F13984_.wvu.FilterData" localSheetId="0" hidden="1">'на 01.10.2016'!$A$7:$P$401</definedName>
    <definedName name="Z_9089CAE7_C9D5_4B44_BF40_622C1D4BEC1A_.wvu.FilterData" localSheetId="0" hidden="1">'на 01.10.2016'!$A$7:$P$401</definedName>
    <definedName name="Z_90B62036_E8E2_47F2_BA67_9490969E5E89_.wvu.FilterData" localSheetId="0" hidden="1">'на 01.10.2016'!$A$7:$P$401</definedName>
    <definedName name="Z_91A44DD7_EFA1_45BC_BF8A_C6EBAED142C3_.wvu.FilterData" localSheetId="0" hidden="1">'на 01.10.2016'!$A$7:$P$401</definedName>
    <definedName name="Z_92A69ACC_08E1_4049_9A4E_909BE09E8D3F_.wvu.FilterData" localSheetId="0" hidden="1">'на 01.10.2016'!$A$7:$P$401</definedName>
    <definedName name="Z_92A7494D_B642_4D2E_8A98_FA3ADD190BCE_.wvu.FilterData" localSheetId="0" hidden="1">'на 01.10.2016'!$A$7:$P$401</definedName>
    <definedName name="Z_92A89EF4_8A4E_4790_B0CC_01892B6039EB_.wvu.FilterData" localSheetId="0" hidden="1">'на 01.10.2016'!$A$7:$P$401</definedName>
    <definedName name="Z_92E38377_38CC_496E_BBD8_5394F7550FE3_.wvu.FilterData" localSheetId="0" hidden="1">'на 01.10.2016'!$A$7:$P$401</definedName>
    <definedName name="Z_93030161_EBD2_4C55_BB01_67290B2149A7_.wvu.FilterData" localSheetId="0" hidden="1">'на 01.10.2016'!$A$7:$P$401</definedName>
    <definedName name="Z_935DFEC4_8817_4BB5_A846_9674D5A05EE9_.wvu.FilterData" localSheetId="0" hidden="1">'на 01.10.2016'!$A$7:$K$143</definedName>
    <definedName name="Z_944D1186_FA84_48E6_9A44_19022D55084A_.wvu.FilterData" localSheetId="0" hidden="1">'на 01.10.2016'!$A$7:$P$401</definedName>
    <definedName name="Z_94E3B816_367C_44F4_94FC_13D42F694C13_.wvu.FilterData" localSheetId="0" hidden="1">'на 01.10.2016'!$A$7:$P$401</definedName>
    <definedName name="Z_95B5A563_A81C_425C_AC80_18232E0FA0F2_.wvu.FilterData" localSheetId="0" hidden="1">'на 01.10.2016'!$A$7:$K$143</definedName>
    <definedName name="Z_96167660_EA8B_4F7D_87A1_785E97B459B3_.wvu.FilterData" localSheetId="0" hidden="1">'на 01.10.2016'!$A$7:$K$143</definedName>
    <definedName name="Z_96879477_4713_4ABC_982A_7EB1C07B4DED_.wvu.FilterData" localSheetId="0" hidden="1">'на 01.10.2016'!$A$7:$K$143</definedName>
    <definedName name="Z_969E164A_AA47_4A3D_AECC_F3C5A8BBA40A_.wvu.FilterData" localSheetId="0" hidden="1">'на 01.10.2016'!$A$7:$P$401</definedName>
    <definedName name="Z_97B55429_A18E_43B5_9AF8_FE73FCDE4BBB_.wvu.FilterData" localSheetId="0" hidden="1">'на 01.10.2016'!$A$7:$P$401</definedName>
    <definedName name="Z_97E2C09C_6040_4BDA_B6A0_AF60F993AC48_.wvu.FilterData" localSheetId="0" hidden="1">'на 01.10.2016'!$A$7:$P$401</definedName>
    <definedName name="Z_97F74FDF_2C27_4D85_A3A7_1EF51A8A2DFF_.wvu.FilterData" localSheetId="0" hidden="1">'на 01.10.2016'!$A$7:$K$143</definedName>
    <definedName name="Z_987C1B6D_28A7_49CB_BBF0_6C3FFB9FC1C5_.wvu.FilterData" localSheetId="0" hidden="1">'на 01.10.2016'!$A$7:$P$401</definedName>
    <definedName name="Z_998B8119_4FF3_4A16_838D_539C6AE34D55_.wvu.Cols" localSheetId="0" hidden="1">'на 01.10.2016'!$C:$E,'на 01.10.2016'!$M:$N</definedName>
    <definedName name="Z_998B8119_4FF3_4A16_838D_539C6AE34D55_.wvu.FilterData" localSheetId="0" hidden="1">'на 01.10.2016'!$A$7:$P$401</definedName>
    <definedName name="Z_998B8119_4FF3_4A16_838D_539C6AE34D55_.wvu.PrintArea" localSheetId="0" hidden="1">'на 01.10.2016'!$A$1:$P$194</definedName>
    <definedName name="Z_998B8119_4FF3_4A16_838D_539C6AE34D55_.wvu.PrintTitles" localSheetId="0" hidden="1">'на 01.10.2016'!$5:$8</definedName>
    <definedName name="Z_9A28E7E9_55CD_40D9_9E29_E07B8DD3C238_.wvu.FilterData" localSheetId="0" hidden="1">'на 01.10.2016'!$A$7:$P$401</definedName>
    <definedName name="Z_9A769443_7DFA_43D5_AB26_6F2EEF53DAF1_.wvu.FilterData" localSheetId="0" hidden="1">'на 01.10.2016'!$A$7:$K$143</definedName>
    <definedName name="Z_9C310551_EC8B_4B87_B5AF_39FC532C6FE3_.wvu.FilterData" localSheetId="0" hidden="1">'на 01.10.2016'!$A$7:$K$143</definedName>
    <definedName name="Z_9D24C81C_5B18_4B40_BF88_7236C9CAE366_.wvu.FilterData" localSheetId="0" hidden="1">'на 01.10.2016'!$A$7:$K$143</definedName>
    <definedName name="Z_9E720D93_31F0_4636_BA00_6CE6F83F3651_.wvu.FilterData" localSheetId="0" hidden="1">'на 01.10.2016'!$A$7:$P$401</definedName>
    <definedName name="Z_9E943B7D_D4C7_443F_BC4C_8AB90546D8A5_.wvu.Cols" localSheetId="0" hidden="1">'на 01.10.2016'!#REF!,'на 01.10.2016'!#REF!</definedName>
    <definedName name="Z_9E943B7D_D4C7_443F_BC4C_8AB90546D8A5_.wvu.FilterData" localSheetId="0" hidden="1">'на 01.10.2016'!$A$3:$P$61</definedName>
    <definedName name="Z_9E943B7D_D4C7_443F_BC4C_8AB90546D8A5_.wvu.PrintTitles" localSheetId="0" hidden="1">'на 01.10.2016'!$5:$8</definedName>
    <definedName name="Z_9E943B7D_D4C7_443F_BC4C_8AB90546D8A5_.wvu.Rows" localSheetId="0" hidden="1">'на 01.10.2016'!#REF!,'на 01.10.2016'!#REF!,'на 01.10.2016'!#REF!,'на 01.10.2016'!#REF!,'на 01.10.2016'!#REF!,'на 01.10.2016'!#REF!,'на 01.10.2016'!#REF!,'на 01.10.2016'!#REF!,'на 01.10.2016'!#REF!,'на 01.10.2016'!#REF!,'на 01.10.2016'!#REF!,'на 01.10.2016'!#REF!,'на 01.10.2016'!#REF!,'на 01.10.2016'!#REF!,'на 01.10.2016'!#REF!,'на 01.10.2016'!#REF!,'на 01.10.2016'!#REF!,'на 01.10.2016'!#REF!,'на 01.10.2016'!#REF!,'на 01.10.2016'!#REF!</definedName>
    <definedName name="Z_9EC99D85_9CBB_4D41_A0AC_5A782960B43C_.wvu.FilterData" localSheetId="0" hidden="1">'на 01.10.2016'!$A$7:$K$143</definedName>
    <definedName name="Z_A0A3CD9B_2436_40D7_91DB_589A95FBBF00_.wvu.Cols" localSheetId="0" hidden="1">'на 01.10.2016'!$C:$E,'на 01.10.2016'!$M:$N</definedName>
    <definedName name="Z_A0A3CD9B_2436_40D7_91DB_589A95FBBF00_.wvu.FilterData" localSheetId="0" hidden="1">'на 01.10.2016'!$A$7:$P$401</definedName>
    <definedName name="Z_A0A3CD9B_2436_40D7_91DB_589A95FBBF00_.wvu.PrintArea" localSheetId="0" hidden="1">'на 01.10.2016'!$A$1:$P$203</definedName>
    <definedName name="Z_A0A3CD9B_2436_40D7_91DB_589A95FBBF00_.wvu.PrintTitles" localSheetId="0" hidden="1">'на 01.10.2016'!$5:$8</definedName>
    <definedName name="Z_A0EB0A04_1124_498B_8C4B_C1E25B53C1A8_.wvu.FilterData" localSheetId="0" hidden="1">'на 01.10.2016'!$A$7:$K$143</definedName>
    <definedName name="Z_A113B19A_DB2C_4585_AED7_B7EF9F05E57E_.wvu.FilterData" localSheetId="0" hidden="1">'на 01.10.2016'!$A$7:$P$401</definedName>
    <definedName name="Z_A2611F3A_C06C_4662_B39E_6F08BA7C9B14_.wvu.FilterData" localSheetId="0" hidden="1">'на 01.10.2016'!$A$7:$K$143</definedName>
    <definedName name="Z_A28DA500_33FC_4913_B21A_3E2D7ED7A130_.wvu.FilterData" localSheetId="0" hidden="1">'на 01.10.2016'!$A$7:$K$143</definedName>
    <definedName name="Z_A62258B9_7768_4C4F_AFFC_537782E81CFF_.wvu.FilterData" localSheetId="0" hidden="1">'на 01.10.2016'!$A$7:$K$143</definedName>
    <definedName name="Z_A65D4FF6_26A1_47FE_AF98_41E05002FB1E_.wvu.FilterData" localSheetId="0" hidden="1">'на 01.10.2016'!$A$7:$K$143</definedName>
    <definedName name="Z_A6B98527_7CBF_4E4D_BDEA_9334A3EB779F_.wvu.Cols" localSheetId="0" hidden="1">'на 01.10.2016'!$C:$E,'на 01.10.2016'!$M:$N,'на 01.10.2016'!$Q:$BT</definedName>
    <definedName name="Z_A6B98527_7CBF_4E4D_BDEA_9334A3EB779F_.wvu.FilterData" localSheetId="0" hidden="1">'на 01.10.2016'!$A$7:$P$401</definedName>
    <definedName name="Z_A6B98527_7CBF_4E4D_BDEA_9334A3EB779F_.wvu.PrintArea" localSheetId="0" hidden="1">'на 01.10.2016'!$A$1:$BT$194</definedName>
    <definedName name="Z_A6B98527_7CBF_4E4D_BDEA_9334A3EB779F_.wvu.PrintTitles" localSheetId="0" hidden="1">'на 01.10.2016'!$5:$7</definedName>
    <definedName name="Z_A98C96B5_CE3A_4FF9_B3E5_0DBB66ADC5BB_.wvu.FilterData" localSheetId="0" hidden="1">'на 01.10.2016'!$A$7:$K$143</definedName>
    <definedName name="Z_A9BB2943_E4B1_4809_A926_69F8C50E1CF2_.wvu.FilterData" localSheetId="0" hidden="1">'на 01.10.2016'!$A$7:$P$401</definedName>
    <definedName name="Z_AA4C7BF5_07E0_4095_B165_D2AF600190FA_.wvu.FilterData" localSheetId="0" hidden="1">'на 01.10.2016'!$A$7:$K$143</definedName>
    <definedName name="Z_AAC4B5AB_1913_4D9C_A1FF_BD9345E009EB_.wvu.FilterData" localSheetId="0" hidden="1">'на 01.10.2016'!$A$7:$K$143</definedName>
    <definedName name="Z_ABAF42E6_6CD6_46B1_A0C6_0099C207BC1C_.wvu.FilterData" localSheetId="0" hidden="1">'на 01.10.2016'!$A$7:$P$401</definedName>
    <definedName name="Z_AD079EA2_4E18_46EE_8E20_0C7923C917D2_.wvu.FilterData" localSheetId="0" hidden="1">'на 01.10.2016'!$A$7:$P$401</definedName>
    <definedName name="Z_AF01D870_77CB_46A2_A95B_3A27FF42EAA8_.wvu.FilterData" localSheetId="0" hidden="1">'на 01.10.2016'!$A$7:$K$143</definedName>
    <definedName name="Z_AF1AEFF5_9892_4FCB_BD3E_6CF1CEE1B71B_.wvu.FilterData" localSheetId="0" hidden="1">'на 01.10.2016'!$A$7:$P$401</definedName>
    <definedName name="Z_AFC26506_1EE1_430F_B247_3257CE41958A_.wvu.FilterData" localSheetId="0" hidden="1">'на 01.10.2016'!$A$7:$P$401</definedName>
    <definedName name="Z_B00B4D71_156E_4DD9_93CC_1F392CBA035F_.wvu.FilterData" localSheetId="0" hidden="1">'на 01.10.2016'!$A$7:$P$401</definedName>
    <definedName name="Z_B0B61858_D248_4F0B_95EB_A53482FBF19B_.wvu.FilterData" localSheetId="0" hidden="1">'на 01.10.2016'!$A$7:$P$401</definedName>
    <definedName name="Z_B180D137_9F25_4AD4_9057_37928F1867A8_.wvu.FilterData" localSheetId="0" hidden="1">'на 01.10.2016'!$A$7:$K$143</definedName>
    <definedName name="Z_B246A3A0_6AE0_4610_AE7A_F7490C26DBCA_.wvu.FilterData" localSheetId="0" hidden="1">'на 01.10.2016'!$A$7:$P$401</definedName>
    <definedName name="Z_B2D38EAC_E767_43A7_B7A2_621639FE347D_.wvu.FilterData" localSheetId="0" hidden="1">'на 01.10.2016'!$A$7:$K$143</definedName>
    <definedName name="Z_B3114865_FFF9_40B7_B9E6_C3642102DCF9_.wvu.FilterData" localSheetId="0" hidden="1">'на 01.10.2016'!$A$7:$P$401</definedName>
    <definedName name="Z_B3339176_D3D0_4D7A_8AAB_C0B71F942A93_.wvu.FilterData" localSheetId="0" hidden="1">'на 01.10.2016'!$A$7:$K$143</definedName>
    <definedName name="Z_B45FAC42_679D_43AB_B511_9E5492CAC2DB_.wvu.FilterData" localSheetId="0" hidden="1">'на 01.10.2016'!$A$7:$K$143</definedName>
    <definedName name="Z_B499C08D_A2E7_417F_A9B7_BFCE2B66534F_.wvu.FilterData" localSheetId="0" hidden="1">'на 01.10.2016'!$A$7:$P$401</definedName>
    <definedName name="Z_B5533D56_E1AE_4DE7_8436_EF9CA55A4943_.wvu.FilterData" localSheetId="0" hidden="1">'на 01.10.2016'!$A$7:$P$401</definedName>
    <definedName name="Z_B56BEF44_39DC_4F5B_A5E5_157C237832AF_.wvu.FilterData" localSheetId="0" hidden="1">'на 01.10.2016'!$A$7:$K$143</definedName>
    <definedName name="Z_B5A6FE62_B66C_45B1_AF17_B7686B0B3A3F_.wvu.FilterData" localSheetId="0" hidden="1">'на 01.10.2016'!$A$7:$P$401</definedName>
    <definedName name="Z_B603D180_E09A_4B9C_810F_9423EBA4A0EA_.wvu.FilterData" localSheetId="0" hidden="1">'на 01.10.2016'!$A$7:$P$401</definedName>
    <definedName name="Z_B698776A_6A96_445D_9813_F5440DD90495_.wvu.FilterData" localSheetId="0" hidden="1">'на 01.10.2016'!$A$7:$P$401</definedName>
    <definedName name="Z_B7A4DC29_6CA3_48BD_BD2B_5EA61D250392_.wvu.FilterData" localSheetId="0" hidden="1">'на 01.10.2016'!$A$7:$K$143</definedName>
    <definedName name="Z_B7F67755_3086_43A6_86E7_370F80E61BD0_.wvu.FilterData" localSheetId="0" hidden="1">'на 01.10.2016'!$A$7:$K$143</definedName>
    <definedName name="Z_BAB4825B_2E54_4A6C_A72D_1F8E7B4FEFFB_.wvu.FilterData" localSheetId="0" hidden="1">'на 01.10.2016'!$A$7:$P$401</definedName>
    <definedName name="Z_BC09D690_D177_4FC8_AE1F_8F0F0D5C6ECD_.wvu.FilterData" localSheetId="0" hidden="1">'на 01.10.2016'!$A$7:$P$401</definedName>
    <definedName name="Z_BC6910FC_42F8_457B_8F8D_9BC0111CE283_.wvu.FilterData" localSheetId="0" hidden="1">'на 01.10.2016'!$A$7:$P$401</definedName>
    <definedName name="Z_BE442298_736F_47F5_9592_76FFCCDA59DB_.wvu.FilterData" localSheetId="0" hidden="1">'на 01.10.2016'!$A$7:$K$143</definedName>
    <definedName name="Z_BE97AC31_BFEB_4520_BC44_68B0C987C70A_.wvu.FilterData" localSheetId="0" hidden="1">'на 01.10.2016'!$A$7:$P$401</definedName>
    <definedName name="Z_BEA0FDBA_BB07_4C19_8BBD_5E57EE395C09_.wvu.Cols" localSheetId="0" hidden="1">'на 01.10.2016'!$C:$E,'на 01.10.2016'!$M:$N</definedName>
    <definedName name="Z_BEA0FDBA_BB07_4C19_8BBD_5E57EE395C09_.wvu.FilterData" localSheetId="0" hidden="1">'на 01.10.2016'!$A$7:$P$401</definedName>
    <definedName name="Z_BEA0FDBA_BB07_4C19_8BBD_5E57EE395C09_.wvu.PrintArea" localSheetId="0" hidden="1">'на 01.10.2016'!$A$1:$P$194</definedName>
    <definedName name="Z_BEA0FDBA_BB07_4C19_8BBD_5E57EE395C09_.wvu.PrintTitles" localSheetId="0" hidden="1">'на 01.10.2016'!$5:$8</definedName>
    <definedName name="Z_BF65F093_304D_44F0_BF26_E5F8F9093CF5_.wvu.FilterData" localSheetId="0" hidden="1">'на 01.10.2016'!$A$7:$P$61</definedName>
    <definedName name="Z_C2E7FF11_4F7B_4EA9_AD45_A8385AC4BC24_.wvu.FilterData" localSheetId="0" hidden="1">'на 01.10.2016'!$A$7:$K$143</definedName>
    <definedName name="Z_C3E7B974_7E68_49C9_8A66_DEBBC3D71CB8_.wvu.FilterData" localSheetId="0" hidden="1">'на 01.10.2016'!$A$7:$K$143</definedName>
    <definedName name="Z_C47D5376_4107_461D_B353_0F0CCA5A27B8_.wvu.FilterData" localSheetId="0" hidden="1">'на 01.10.2016'!$A$7:$K$143</definedName>
    <definedName name="Z_C4A81194_E272_4927_9E06_D47C43E50753_.wvu.FilterData" localSheetId="0" hidden="1">'на 01.10.2016'!$A$7:$P$401</definedName>
    <definedName name="Z_C55D9313_9108_41CA_AD0E_FE2F7292C638_.wvu.FilterData" localSheetId="0" hidden="1">'на 01.10.2016'!$A$7:$K$143</definedName>
    <definedName name="Z_C5D84F85_3611_4C2A_903D_ECFF3A3DA3D9_.wvu.FilterData" localSheetId="0" hidden="1">'на 01.10.2016'!$A$7:$K$143</definedName>
    <definedName name="Z_C70C85CF_5ADB_4631_87C7_BA23E9BE3196_.wvu.FilterData" localSheetId="0" hidden="1">'на 01.10.2016'!$A$7:$P$401</definedName>
    <definedName name="Z_C74598AC_1D4B_466D_8455_294C1A2E69BB_.wvu.FilterData" localSheetId="0" hidden="1">'на 01.10.2016'!$A$7:$K$143</definedName>
    <definedName name="Z_C8C7D91A_0101_429D_A7C4_25C2A366909A_.wvu.Cols" localSheetId="0" hidden="1">'на 01.10.2016'!#REF!,'на 01.10.2016'!#REF!</definedName>
    <definedName name="Z_C8C7D91A_0101_429D_A7C4_25C2A366909A_.wvu.FilterData" localSheetId="0" hidden="1">'на 01.10.2016'!$A$7:$P$61</definedName>
    <definedName name="Z_C8C7D91A_0101_429D_A7C4_25C2A366909A_.wvu.Rows" localSheetId="0" hidden="1">'на 01.10.2016'!#REF!,'на 01.10.2016'!#REF!,'на 01.10.2016'!#REF!,'на 01.10.2016'!#REF!,'на 01.10.2016'!#REF!,'на 01.10.2016'!#REF!,'на 01.10.2016'!#REF!,'на 01.10.2016'!#REF!,'на 01.10.2016'!#REF!,'на 01.10.2016'!#REF!</definedName>
    <definedName name="Z_C9081176_529C_43E8_8E20_8AC24E7C2D35_.wvu.FilterData" localSheetId="0" hidden="1">'на 01.10.2016'!$A$7:$P$401</definedName>
    <definedName name="Z_C98B4A4E_FC1F_45B3_ABB0_7DC9BD4B8057_.wvu.FilterData" localSheetId="0" hidden="1">'на 01.10.2016'!$A$7:$K$143</definedName>
    <definedName name="Z_CAAD7F8A_A328_4C0A_9ECF_2AD83A08D699_.wvu.FilterData" localSheetId="0" hidden="1">'на 01.10.2016'!$A$7:$K$143</definedName>
    <definedName name="Z_CB1A56DC_A135_41E6_8A02_AE4E518C879F_.wvu.FilterData" localSheetId="0" hidden="1">'на 01.10.2016'!$A$7:$P$401</definedName>
    <definedName name="Z_CB4880DD_CE83_4DFC_BBA7_70687256D5A4_.wvu.FilterData" localSheetId="0" hidden="1">'на 01.10.2016'!$A$7:$K$143</definedName>
    <definedName name="Z_CBDBA949_FA00_4560_8001_BD00E63FCCA4_.wvu.FilterData" localSheetId="0" hidden="1">'на 01.10.2016'!$A$7:$P$401</definedName>
    <definedName name="Z_CBF12BD1_A071_4448_8003_32E74F40E3E3_.wvu.FilterData" localSheetId="0" hidden="1">'на 01.10.2016'!$A$7:$K$143</definedName>
    <definedName name="Z_CBF9D894_3FD2_4B68_BAC8_643DB23851C0_.wvu.FilterData" localSheetId="0" hidden="1">'на 01.10.2016'!$A$7:$K$143</definedName>
    <definedName name="Z_CBF9D894_3FD2_4B68_BAC8_643DB23851C0_.wvu.Rows" localSheetId="0" hidden="1">'на 01.10.2016'!#REF!,'на 01.10.2016'!#REF!,'на 01.10.2016'!#REF!,'на 01.10.2016'!#REF!</definedName>
    <definedName name="Z_CCC17219_B1A3_4C6B_B903_0E4550432FD0_.wvu.FilterData" localSheetId="0" hidden="1">'на 01.10.2016'!$A$7:$K$143</definedName>
    <definedName name="Z_D165341F_496A_48CE_829A_555B16787041_.wvu.FilterData" localSheetId="0" hidden="1">'на 01.10.2016'!$A$7:$P$401</definedName>
    <definedName name="Z_D20DFCFE_63F9_4265_B37B_4F36C46DF159_.wvu.Cols" localSheetId="0" hidden="1">'на 01.10.2016'!$C:$E,'на 01.10.2016'!$M:$N</definedName>
    <definedName name="Z_D20DFCFE_63F9_4265_B37B_4F36C46DF159_.wvu.FilterData" localSheetId="0" hidden="1">'на 01.10.2016'!$A$7:$P$401</definedName>
    <definedName name="Z_D20DFCFE_63F9_4265_B37B_4F36C46DF159_.wvu.PrintArea" localSheetId="0" hidden="1">'на 01.10.2016'!$A$1:$P$194</definedName>
    <definedName name="Z_D20DFCFE_63F9_4265_B37B_4F36C46DF159_.wvu.PrintTitles" localSheetId="0" hidden="1">'на 01.10.2016'!$5:$8</definedName>
    <definedName name="Z_D20DFCFE_63F9_4265_B37B_4F36C46DF159_.wvu.Rows" localSheetId="0" hidden="1">'на 01.10.2016'!#REF!,'на 01.10.2016'!#REF!,'на 01.10.2016'!#REF!,'на 01.10.2016'!#REF!,'на 01.10.2016'!#REF!</definedName>
    <definedName name="Z_D2422493_0DF6_4923_AFF9_1CE532FC9E0E_.wvu.FilterData" localSheetId="0" hidden="1">'на 01.10.2016'!$A$7:$P$401</definedName>
    <definedName name="Z_D26EAC32_42CC_46AF_8D27_8094727B2B8E_.wvu.FilterData" localSheetId="0" hidden="1">'на 01.10.2016'!$A$7:$P$401</definedName>
    <definedName name="Z_D298563F_7459_410D_A6E1_6B1CDFA6DAA7_.wvu.FilterData" localSheetId="0" hidden="1">'на 01.10.2016'!$A$7:$P$401</definedName>
    <definedName name="Z_D2D627FD_8F1D_4B0C_A4A1_1A515A2831A8_.wvu.FilterData" localSheetId="0" hidden="1">'на 01.10.2016'!$A$7:$P$401</definedName>
    <definedName name="Z_D343F548_3DE6_4716_9B8B_0FF1DF1B1DE3_.wvu.FilterData" localSheetId="0" hidden="1">'на 01.10.2016'!$A$7:$K$143</definedName>
    <definedName name="Z_D3607008_88A4_4735_BF9B_0D60A732D98C_.wvu.FilterData" localSheetId="0" hidden="1">'на 01.10.2016'!$A$7:$P$401</definedName>
    <definedName name="Z_D3C3EFC2_493C_4B9B_BC16_8147B08F8F65_.wvu.FilterData" localSheetId="0" hidden="1">'на 01.10.2016'!$A$7:$K$143</definedName>
    <definedName name="Z_D3D848E7_EB88_4E73_985E_C45B9AE68145_.wvu.FilterData" localSheetId="0" hidden="1">'на 01.10.2016'!$A$7:$P$401</definedName>
    <definedName name="Z_D3E86F4B_12A8_47CC_AEBE_74534991E315_.wvu.FilterData" localSheetId="0" hidden="1">'на 01.10.2016'!$A$7:$P$401</definedName>
    <definedName name="Z_D3F31BC4_4CDA_431B_BA5F_ADE76A923760_.wvu.FilterData" localSheetId="0" hidden="1">'на 01.10.2016'!$A$7:$K$143</definedName>
    <definedName name="Z_D45ABB34_16CC_462D_8459_2034D47F465D_.wvu.FilterData" localSheetId="0" hidden="1">'на 01.10.2016'!$A$7:$K$143</definedName>
    <definedName name="Z_D479007E_A9E8_4307_A3E8_18A2BB5C55F2_.wvu.FilterData" localSheetId="0" hidden="1">'на 01.10.2016'!$A$7:$P$401</definedName>
    <definedName name="Z_D48CEF89_B01B_4E1D_92B4_235EA4A40F11_.wvu.FilterData" localSheetId="0" hidden="1">'на 01.10.2016'!$A$7:$P$401</definedName>
    <definedName name="Z_D4B24D18_8D1D_47A1_AE9B_21E3F9EF98EE_.wvu.FilterData" localSheetId="0" hidden="1">'на 01.10.2016'!$A$7:$P$401</definedName>
    <definedName name="Z_D4E20E73_FD07_4BE4_B8FA_FE6B214643C4_.wvu.FilterData" localSheetId="0" hidden="1">'на 01.10.2016'!$A$7:$P$401</definedName>
    <definedName name="Z_D5317C3A_3EDA_404B_818D_EAF558810951_.wvu.FilterData" localSheetId="0" hidden="1">'на 01.10.2016'!$A$7:$K$143</definedName>
    <definedName name="Z_D537FB3B_712D_486A_BA32_4F73BEB2AA19_.wvu.FilterData" localSheetId="0" hidden="1">'на 01.10.2016'!$A$7:$K$143</definedName>
    <definedName name="Z_D6730C21_0555_4F4D_B589_9DE5CFF9C442_.wvu.FilterData" localSheetId="0" hidden="1">'на 01.10.2016'!$A$7:$K$143</definedName>
    <definedName name="Z_D7BC8E82_4392_4806_9DAE_D94253790B9C_.wvu.Cols" localSheetId="0" hidden="1">'на 01.10.2016'!$C:$E,'на 01.10.2016'!$M:$N,'на 01.10.2016'!$Q:$BT</definedName>
    <definedName name="Z_D7BC8E82_4392_4806_9DAE_D94253790B9C_.wvu.FilterData" localSheetId="0" hidden="1">'на 01.10.2016'!$A$7:$P$401</definedName>
    <definedName name="Z_D7BC8E82_4392_4806_9DAE_D94253790B9C_.wvu.PrintArea" localSheetId="0" hidden="1">'на 01.10.2016'!$A$1:$BT$194</definedName>
    <definedName name="Z_D7BC8E82_4392_4806_9DAE_D94253790B9C_.wvu.PrintTitles" localSheetId="0" hidden="1">'на 01.10.2016'!$5:$7</definedName>
    <definedName name="Z_D8418465_ECB6_40A4_8538_9D6D02B4E5CE_.wvu.FilterData" localSheetId="0" hidden="1">'на 01.10.2016'!$A$7:$K$143</definedName>
    <definedName name="Z_D8836A46_4276_4875_86A1_BB0E2B53006C_.wvu.FilterData" localSheetId="0" hidden="1">'на 01.10.2016'!$A$7:$K$143</definedName>
    <definedName name="Z_D8EBE17E_7A1A_4392_901C_A4C8DD4BAF28_.wvu.FilterData" localSheetId="0" hidden="1">'на 01.10.2016'!$A$7:$K$143</definedName>
    <definedName name="Z_D930048B_C8C6_498D_B7FD_C4CFAF447C25_.wvu.FilterData" localSheetId="0" hidden="1">'на 01.10.2016'!$A$7:$P$401</definedName>
    <definedName name="Z_D93C7415_B321_4E66_84AD_0490D011FDE7_.wvu.FilterData" localSheetId="0" hidden="1">'на 01.10.2016'!$A$7:$P$401</definedName>
    <definedName name="Z_D954D534_B88D_4A21_85D6_C0757B597D1E_.wvu.FilterData" localSheetId="0" hidden="1">'на 01.10.2016'!$A$7:$P$401</definedName>
    <definedName name="Z_D95852A1_B0FC_4AC5_B62B_5CCBE05B0D15_.wvu.Cols" localSheetId="0" hidden="1">'на 01.10.2016'!$C:$E,'на 01.10.2016'!$M:$N</definedName>
    <definedName name="Z_D95852A1_B0FC_4AC5_B62B_5CCBE05B0D15_.wvu.FilterData" localSheetId="0" hidden="1">'на 01.10.2016'!$A$7:$P$401</definedName>
    <definedName name="Z_D95852A1_B0FC_4AC5_B62B_5CCBE05B0D15_.wvu.PrintArea" localSheetId="0" hidden="1">'на 01.10.2016'!$A$1:$P$194</definedName>
    <definedName name="Z_D97BC9A1_860C_45CB_8FAD_B69CEE39193C_.wvu.FilterData" localSheetId="0" hidden="1">'на 01.10.2016'!$A$7:$K$143</definedName>
    <definedName name="Z_D981844C_3450_4227_997A_DB8016618FC0_.wvu.FilterData" localSheetId="0" hidden="1">'на 01.10.2016'!$A$7:$P$401</definedName>
    <definedName name="Z_DA3033F1_502F_4BCA_B468_CBA3E20E7254_.wvu.FilterData" localSheetId="0" hidden="1">'на 01.10.2016'!$A$7:$P$401</definedName>
    <definedName name="Z_DA5DFA2D_C1AA_42F5_8828_D1905F1C9BD0_.wvu.FilterData" localSheetId="0" hidden="1">'на 01.10.2016'!$A$7:$P$401</definedName>
    <definedName name="Z_DBB88EE7_5C30_443C_A427_07BA2C7C58DA_.wvu.FilterData" localSheetId="0" hidden="1">'на 01.10.2016'!$A$7:$P$401</definedName>
    <definedName name="Z_DBF40914_927D_466F_8B6B_F333D1AFC9B0_.wvu.FilterData" localSheetId="0" hidden="1">'на 01.10.2016'!$A$7:$P$401</definedName>
    <definedName name="Z_DC263B7F_7E05_4E66_AE9F_05D6DDE635B1_.wvu.FilterData" localSheetId="0" hidden="1">'на 01.10.2016'!$A$7:$K$143</definedName>
    <definedName name="Z_DC796824_ECED_4590_A3E8_8D5A3534C637_.wvu.FilterData" localSheetId="0" hidden="1">'на 01.10.2016'!$A$7:$K$143</definedName>
    <definedName name="Z_DCC1B134_1BA2_418E_B1D0_0938D8743370_.wvu.FilterData" localSheetId="0" hidden="1">'на 01.10.2016'!$A$7:$K$143</definedName>
    <definedName name="Z_DDA68DE5_EF86_4A52_97CD_589088C5FE7A_.wvu.FilterData" localSheetId="0" hidden="1">'на 01.10.2016'!$A$7:$K$143</definedName>
    <definedName name="Z_DE210091_3D77_4964_B6B2_443A728CBE9E_.wvu.FilterData" localSheetId="0" hidden="1">'на 01.10.2016'!$A$7:$P$401</definedName>
    <definedName name="Z_DE2C3999_6F3E_4D24_86CF_8803BF5FAA48_.wvu.FilterData" localSheetId="0" hidden="1">'на 01.10.2016'!$A$7:$P$61</definedName>
    <definedName name="Z_DEA6EDB2_F27D_4C8F_B061_FD80BEC5543F_.wvu.FilterData" localSheetId="0" hidden="1">'на 01.10.2016'!$A$7:$K$143</definedName>
    <definedName name="Z_DECE3245_1BE4_4A3F_B644_E8DE80612C1E_.wvu.FilterData" localSheetId="0" hidden="1">'на 01.10.2016'!$A$7:$P$401</definedName>
    <definedName name="Z_DF6B7D46_D8DB_447A_83A4_53EE18358CF2_.wvu.FilterData" localSheetId="0" hidden="1">'на 01.10.2016'!$A$7:$P$401</definedName>
    <definedName name="Z_DFB08918_D5A4_4224_AEA5_63620C0D53DD_.wvu.FilterData" localSheetId="0" hidden="1">'на 01.10.2016'!$A$7:$P$401</definedName>
    <definedName name="Z_E0B34E03_0754_4713_9A98_5ACEE69C9E71_.wvu.FilterData" localSheetId="0" hidden="1">'на 01.10.2016'!$A$7:$K$143</definedName>
    <definedName name="Z_E1E7843B_3EC3_4FFF_9B1C_53E7DE6A4004_.wvu.FilterData" localSheetId="0" hidden="1">'на 01.10.2016'!$A$7:$K$143</definedName>
    <definedName name="Z_E25FE844_1AD8_4E16_B2DB_9033A702F13A_.wvu.FilterData" localSheetId="0" hidden="1">'на 01.10.2016'!$A$7:$K$143</definedName>
    <definedName name="Z_E2861A4E_263A_4BE6_9223_2DA352B0AD2D_.wvu.FilterData" localSheetId="0" hidden="1">'на 01.10.2016'!$A$7:$K$143</definedName>
    <definedName name="Z_E2FB76DF_1C94_4620_8087_FEE12FDAA3D2_.wvu.FilterData" localSheetId="0" hidden="1">'на 01.10.2016'!$A$7:$K$143</definedName>
    <definedName name="Z_E3C6ECC1_0F12_435D_9B36_B23F6133337F_.wvu.FilterData" localSheetId="0" hidden="1">'на 01.10.2016'!$A$7:$K$143</definedName>
    <definedName name="Z_E437F2F2_3B79_49F0_9901_D31498A163D7_.wvu.FilterData" localSheetId="0" hidden="1">'на 01.10.2016'!$A$7:$P$401</definedName>
    <definedName name="Z_E531BAEE_E556_4AEF_B35B_C675BD99939C_.wvu.FilterData" localSheetId="0" hidden="1">'на 01.10.2016'!$A$7:$P$401</definedName>
    <definedName name="Z_E5EC7523_F88D_4AD4_9A8D_84C16AB7BFC1_.wvu.FilterData" localSheetId="0" hidden="1">'на 01.10.2016'!$A$7:$P$401</definedName>
    <definedName name="Z_E79ABD49_719F_4887_A43D_3DE66BF8AD95_.wvu.FilterData" localSheetId="0" hidden="1">'на 01.10.2016'!$A$7:$P$401</definedName>
    <definedName name="Z_E85A9955_A3DD_46D7_A4A3_9B67A0E2B00C_.wvu.FilterData" localSheetId="0" hidden="1">'на 01.10.2016'!$A$7:$P$401</definedName>
    <definedName name="Z_E88E1D11_18C0_4724_9D4F_2C85DDF57564_.wvu.FilterData" localSheetId="0" hidden="1">'на 01.10.2016'!$A$7:$K$143</definedName>
    <definedName name="Z_EA234825_5817_4C50_AC45_83D70F061045_.wvu.FilterData" localSheetId="0" hidden="1">'на 01.10.2016'!$A$7:$P$401</definedName>
    <definedName name="Z_EA769D6D_3269_481D_9974_BC10C6C55FF6_.wvu.FilterData" localSheetId="0" hidden="1">'на 01.10.2016'!$A$7:$K$143</definedName>
    <definedName name="Z_EB2D8BE6_72BC_4D23_BEC7_DBF109493B0C_.wvu.FilterData" localSheetId="0" hidden="1">'на 01.10.2016'!$A$7:$P$401</definedName>
    <definedName name="Z_EBCDBD63_50FE_4D52_B280_2A723FA77236_.wvu.FilterData" localSheetId="0" hidden="1">'на 01.10.2016'!$A$7:$K$143</definedName>
    <definedName name="Z_EC6B58CC_C695_4EAF_B026_DA7CE6279D7A_.wvu.FilterData" localSheetId="0" hidden="1">'на 01.10.2016'!$A$7:$P$401</definedName>
    <definedName name="Z_EC741CE0_C720_481D_9CFE_596247B0CF36_.wvu.FilterData" localSheetId="0" hidden="1">'на 01.10.2016'!$A$7:$P$401</definedName>
    <definedName name="Z_ED74FBD3_DF35_4798_8C2A_7ADA46D140AA_.wvu.FilterData" localSheetId="0" hidden="1">'на 01.10.2016'!$A$7:$K$143</definedName>
    <definedName name="Z_EF1610FE_843B_4864_9DAD_05F697DD47DC_.wvu.FilterData" localSheetId="0" hidden="1">'на 01.10.2016'!$A$7:$P$401</definedName>
    <definedName name="Z_EFFADE78_6F23_4B5D_AE74_3E82BA29B398_.wvu.FilterData" localSheetId="0" hidden="1">'на 01.10.2016'!$A$7:$K$143</definedName>
    <definedName name="Z_F140A98E_30AA_4FD0_8B93_08F8951EDE5E_.wvu.FilterData" localSheetId="0" hidden="1">'на 01.10.2016'!$A$7:$K$143</definedName>
    <definedName name="Z_F2110B0B_AAE7_42F0_B553_C360E9249AD4_.wvu.Cols" localSheetId="0" hidden="1">'на 01.10.2016'!$C:$E,'на 01.10.2016'!$M:$N,'на 01.10.2016'!$Q:$BT</definedName>
    <definedName name="Z_F2110B0B_AAE7_42F0_B553_C360E9249AD4_.wvu.FilterData" localSheetId="0" hidden="1">'на 01.10.2016'!$A$7:$P$401</definedName>
    <definedName name="Z_F2110B0B_AAE7_42F0_B553_C360E9249AD4_.wvu.PrintArea" localSheetId="0" hidden="1">'на 01.10.2016'!$A$1:$BT$194</definedName>
    <definedName name="Z_F2110B0B_AAE7_42F0_B553_C360E9249AD4_.wvu.PrintTitles" localSheetId="0" hidden="1">'на 01.10.2016'!$5:$7</definedName>
    <definedName name="Z_F30FADD4_07E9_4B4F_B53A_86E542EF0570_.wvu.FilterData" localSheetId="0" hidden="1">'на 01.10.2016'!$A$7:$P$401</definedName>
    <definedName name="Z_F34EC6B1_390D_4B75_852C_F8775ACC3B29_.wvu.FilterData" localSheetId="0" hidden="1">'на 01.10.2016'!$A$7:$P$401</definedName>
    <definedName name="Z_F3E148B1_ED1B_4330_84E7_EFC4722C807A_.wvu.FilterData" localSheetId="0" hidden="1">'на 01.10.2016'!$A$7:$P$401</definedName>
    <definedName name="Z_F8CD48ED_A67F_492E_A417_09D352E93E12_.wvu.FilterData" localSheetId="0" hidden="1">'на 01.10.2016'!$A$7:$K$143</definedName>
    <definedName name="Z_F8E4304E_2CC4_4F73_A08A_BA6FE8EB77EF_.wvu.FilterData" localSheetId="0" hidden="1">'на 01.10.2016'!$A$7:$P$401</definedName>
    <definedName name="Z_F9F96D65_7E5D_4EDB_B47B_CD800EE8793F_.wvu.FilterData" localSheetId="0" hidden="1">'на 01.10.2016'!$A$7:$K$143</definedName>
    <definedName name="Z_FA263ADC_F7F9_4F21_8D0A_B162CFE58321_.wvu.FilterData" localSheetId="0" hidden="1">'на 01.10.2016'!$A$7:$P$401</definedName>
    <definedName name="Z_FA47CA05_CCF1_4EDC_AAF6_26967695B1D8_.wvu.FilterData" localSheetId="0" hidden="1">'на 01.10.2016'!$A$7:$P$401</definedName>
    <definedName name="Z_FAEA1540_FB92_4A7F_8E18_381E2C6FAF74_.wvu.FilterData" localSheetId="0" hidden="1">'на 01.10.2016'!$A$7:$K$143</definedName>
    <definedName name="Z_FBEEEF36_B47B_4551_8D8A_904E9E1222D4_.wvu.FilterData" localSheetId="0" hidden="1">'на 01.10.2016'!$A$7:$K$143</definedName>
    <definedName name="Z_FD0E1B66_1ED2_4768_AEAA_4813773FCD1B_.wvu.FilterData" localSheetId="0" hidden="1">'на 01.10.2016'!$A$7:$K$143</definedName>
    <definedName name="Z_FD5CEF9A_4499_4018_A32D_B5C5AF11D935_.wvu.FilterData" localSheetId="0" hidden="1">'на 01.10.2016'!$A$7:$P$401</definedName>
    <definedName name="Z_FE9D531A_F987_4486_AC6F_37568587E0CC_.wvu.FilterData" localSheetId="0" hidden="1">'на 01.10.2016'!$A$7:$P$401</definedName>
    <definedName name="Z_FEE18FC2_E5D2_4C59_B7D0_FDF82F2008D4_.wvu.FilterData" localSheetId="0" hidden="1">'на 01.10.2016'!$A$7:$P$401</definedName>
    <definedName name="Z_FF7CC20D_CA9E_46D2_A113_9EB09E8A7DF6_.wvu.FilterData" localSheetId="0" hidden="1">'на 01.10.2016'!$A$7:$K$143</definedName>
    <definedName name="Z_FF9EFDBE_F5FD_432E_96BA_C22D4E9B91D4_.wvu.FilterData" localSheetId="0" hidden="1">'на 01.10.2016'!$A$7:$P$401</definedName>
    <definedName name="_xlnm.Print_Titles" localSheetId="0">'на 01.10.2016'!$5:$8</definedName>
    <definedName name="_xlnm.Print_Area" localSheetId="0">'на 01.10.2016'!$A$1:$P$194</definedName>
  </definedNames>
  <calcPr calcId="144525" fullPrecision="0"/>
  <customWorkbookViews>
    <customWorkbookView name="kou - Личное представление" guid="{998B8119-4FF3-4A16-838D-539C6AE34D55}" mergeInterval="0" personalView="1" maximized="1" windowWidth="1148" windowHeight="645" tabRatio="518" activeSheetId="1"/>
    <customWorkbookView name="Рогожина Ольга Сергеевна - Личное представление" guid="{BEA0FDBA-BB07-4C19-8BBD-5E57EE395C09}" mergeInterval="0" personalView="1" maximized="1" windowWidth="1276" windowHeight="735" tabRatio="518" activeSheetId="1"/>
    <customWorkbookView name="Залецкая Ольга Геннадьевна - Личное представление" guid="{D95852A1-B0FC-4AC5-B62B-5CCBE05B0D15}" mergeInterval="0" personalView="1" maximized="1" windowWidth="1276" windowHeight="779" tabRatio="518" activeSheetId="1"/>
    <customWorkbookView name="Шулепова Ольга Анатольевна - Личное представление" guid="{67ADFAE6-A9AF-44D7-8539-93CD0F6B7849}" mergeInterval="0" personalView="1" maximized="1" windowWidth="1276" windowHeight="759"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Вершинина Мария Игоревна - Личное представление" guid="{A0A3CD9B-2436-40D7-91DB-589A95FBBF00}" mergeInterval="0" personalView="1" maximized="1" windowWidth="1276" windowHeight="799"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Анастасия Вячеславовна - Личное представление" guid="{F2110B0B-AAE7-42F0-B553-C360E9249AD4}" mergeInterval="0" personalView="1" maximized="1" windowWidth="1276" windowHeight="779"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User - Личное представление" guid="{D20DFCFE-63F9-4265-B37B-4F36C46DF159}" mergeInterval="0" personalView="1" maximized="1" xWindow="-8" yWindow="-8" windowWidth="1296" windowHeight="1000" tabRatio="518" activeSheetId="1"/>
    <customWorkbookView name="pav - Личное представление" guid="{539CB3DF-9B66-4BE7-9074-8CE0405EB8A6}" mergeInterval="0" personalView="1" maximized="1" xWindow="1" yWindow="1" windowWidth="1276" windowHeight="794" tabRatio="518" activeSheetId="1"/>
    <customWorkbookView name="Минакова Оксана Сергеевна - Личное представление" guid="{45DE1976-7F07-4EB4-8A9C-FB72D060BEFA}" mergeInterval="0" personalView="1" maximized="1" xWindow="-8" yWindow="-8" windowWidth="1296" windowHeight="1000" tabRatio="518" activeSheetId="1"/>
    <customWorkbookView name="kaa - Личное представление" guid="{7B245AB0-C2AF-4822-BFC4-2399F85856C1}" mergeInterval="0" personalView="1" maximized="1" xWindow="1" yWindow="1" windowWidth="1280" windowHeight="803"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s>
  <fileRecoveryPr autoRecover="0"/>
</workbook>
</file>

<file path=xl/calcChain.xml><?xml version="1.0" encoding="utf-8"?>
<calcChain xmlns="http://schemas.openxmlformats.org/spreadsheetml/2006/main">
  <c r="K63" i="1" l="1"/>
  <c r="I63" i="1"/>
  <c r="J14" i="1" l="1"/>
  <c r="H26" i="1"/>
  <c r="L32" i="1"/>
  <c r="O32" i="1" l="1"/>
  <c r="L33" i="1"/>
  <c r="L172" i="1"/>
  <c r="L154" i="1"/>
  <c r="J155" i="1" l="1"/>
  <c r="L25" i="1" l="1"/>
  <c r="L26" i="1"/>
  <c r="L51" i="1" l="1"/>
  <c r="F151" i="1" l="1"/>
  <c r="L45" i="1"/>
  <c r="L186" i="1"/>
  <c r="H187" i="1"/>
  <c r="L180" i="1"/>
  <c r="L179" i="1"/>
  <c r="L177" i="1" s="1"/>
  <c r="H180" i="1"/>
  <c r="H40" i="1" l="1"/>
  <c r="G45" i="1"/>
  <c r="G156" i="1" l="1"/>
  <c r="L156" i="1" s="1"/>
  <c r="H155" i="1"/>
  <c r="H156" i="1" s="1"/>
  <c r="J156" i="1" s="1"/>
  <c r="H117" i="1" l="1"/>
  <c r="J173" i="1" l="1"/>
  <c r="O172" i="1" l="1"/>
  <c r="L21" i="1" l="1"/>
  <c r="L147" i="1" l="1"/>
  <c r="K46" i="1"/>
  <c r="K45" i="1"/>
  <c r="J43" i="1"/>
  <c r="I46" i="1"/>
  <c r="I45" i="1"/>
  <c r="H43" i="1"/>
  <c r="G180" i="1" l="1"/>
  <c r="F180" i="1" l="1"/>
  <c r="O105" i="1" l="1"/>
  <c r="H58" i="1" l="1"/>
  <c r="H27" i="1"/>
  <c r="L187" i="1" l="1"/>
  <c r="F26" i="1" l="1"/>
  <c r="O87" i="1"/>
  <c r="O86" i="1"/>
  <c r="O81" i="1"/>
  <c r="O80" i="1"/>
  <c r="L57" i="1" l="1"/>
  <c r="O179" i="1"/>
  <c r="O180" i="1"/>
  <c r="K56" i="1"/>
  <c r="G33" i="1"/>
  <c r="O33" i="1" s="1"/>
  <c r="H173" i="1"/>
  <c r="L174" i="1"/>
  <c r="L173" i="1"/>
  <c r="G174" i="1"/>
  <c r="G173" i="1"/>
  <c r="H174" i="1" l="1"/>
  <c r="G34" i="1" l="1"/>
  <c r="L93" i="1" l="1"/>
  <c r="J132" i="1"/>
  <c r="H33" i="1" l="1"/>
  <c r="H92" i="1"/>
  <c r="J92" i="1" l="1"/>
  <c r="H74" i="1"/>
  <c r="O19" i="1"/>
  <c r="K19" i="1"/>
  <c r="I19" i="1"/>
  <c r="O44" i="1" l="1"/>
  <c r="O47" i="1"/>
  <c r="O26" i="1"/>
  <c r="O51" i="1"/>
  <c r="O54" i="1"/>
  <c r="O38" i="1" l="1"/>
  <c r="K38" i="1"/>
  <c r="O39" i="1"/>
  <c r="I34" i="1" l="1"/>
  <c r="K34" i="1"/>
  <c r="I153" i="1"/>
  <c r="O117" i="1"/>
  <c r="O174" i="1"/>
  <c r="O34" i="1"/>
  <c r="L49" i="1"/>
  <c r="J170" i="1" l="1"/>
  <c r="L102" i="1" l="1"/>
  <c r="I81" i="1" l="1"/>
  <c r="O70" i="1" l="1"/>
  <c r="L77" i="1" l="1"/>
  <c r="L78" i="1"/>
  <c r="L84" i="1"/>
  <c r="L94" i="1"/>
  <c r="L76" i="1" s="1"/>
  <c r="L75" i="1"/>
  <c r="L92" i="1"/>
  <c r="L96" i="1"/>
  <c r="O133" i="1"/>
  <c r="L132" i="1"/>
  <c r="O141" i="1"/>
  <c r="O140" i="1"/>
  <c r="O139" i="1"/>
  <c r="O135" i="1"/>
  <c r="O134" i="1"/>
  <c r="O129" i="1"/>
  <c r="O128" i="1"/>
  <c r="O127" i="1"/>
  <c r="O123" i="1"/>
  <c r="O122" i="1"/>
  <c r="O121" i="1"/>
  <c r="O116" i="1"/>
  <c r="O115" i="1"/>
  <c r="O104" i="1"/>
  <c r="O103" i="1"/>
  <c r="O99" i="1"/>
  <c r="O98" i="1"/>
  <c r="O97" i="1"/>
  <c r="O85" i="1"/>
  <c r="O79" i="1"/>
  <c r="O114" i="1" l="1"/>
  <c r="O120" i="1"/>
  <c r="O138" i="1"/>
  <c r="O132" i="1"/>
  <c r="O126" i="1"/>
  <c r="O78" i="1"/>
  <c r="L90" i="1"/>
  <c r="O96" i="1"/>
  <c r="O102" i="1"/>
  <c r="C54" i="1"/>
  <c r="D54" i="1"/>
  <c r="E54" i="1"/>
  <c r="L71" i="1" l="1"/>
  <c r="L70" i="1"/>
  <c r="L74" i="1"/>
  <c r="L73" i="1"/>
  <c r="L111" i="1"/>
  <c r="L110" i="1"/>
  <c r="L109" i="1"/>
  <c r="L126" i="1"/>
  <c r="L108" i="1" l="1"/>
  <c r="L68" i="1"/>
  <c r="L69" i="1"/>
  <c r="L67" i="1"/>
  <c r="L72" i="1"/>
  <c r="O57" i="1"/>
  <c r="J84" i="1"/>
  <c r="L63" i="1" l="1"/>
  <c r="K156" i="1"/>
  <c r="I156" i="1"/>
  <c r="O181" i="1" l="1"/>
  <c r="K180" i="1"/>
  <c r="O40" i="1"/>
  <c r="M184" i="1" l="1"/>
  <c r="N184" i="1"/>
  <c r="J184" i="1"/>
  <c r="L184" i="1" l="1"/>
  <c r="G55" i="1"/>
  <c r="N14" i="1" l="1"/>
  <c r="M14" i="1"/>
  <c r="L14" i="1"/>
  <c r="H184" i="1"/>
  <c r="G184" i="1"/>
  <c r="F184" i="1"/>
  <c r="O46" i="1"/>
  <c r="O147" i="1"/>
  <c r="L43" i="1" l="1"/>
  <c r="O45" i="1"/>
  <c r="L114" i="1"/>
  <c r="M37" i="1"/>
  <c r="N37" i="1"/>
  <c r="O37" i="1"/>
  <c r="J37" i="1"/>
  <c r="G37" i="1"/>
  <c r="H37" i="1"/>
  <c r="F37" i="1"/>
  <c r="K40" i="1"/>
  <c r="I40" i="1"/>
  <c r="L37" i="1"/>
  <c r="K39" i="1"/>
  <c r="I39" i="1"/>
  <c r="K174" i="1"/>
  <c r="I174" i="1"/>
  <c r="I38" i="1"/>
  <c r="L120" i="1"/>
  <c r="K51" i="1"/>
  <c r="J49" i="1"/>
  <c r="G49" i="1"/>
  <c r="O49" i="1" s="1"/>
  <c r="F49" i="1"/>
  <c r="I180" i="1"/>
  <c r="I51" i="1"/>
  <c r="O50" i="1"/>
  <c r="O187" i="1"/>
  <c r="O186" i="1"/>
  <c r="I187" i="1"/>
  <c r="I186" i="1"/>
  <c r="K187" i="1"/>
  <c r="K186" i="1"/>
  <c r="O189" i="1"/>
  <c r="O188" i="1"/>
  <c r="O185" i="1"/>
  <c r="O184" i="1" l="1"/>
  <c r="H49" i="1"/>
  <c r="I49" i="1" s="1"/>
  <c r="G43" i="1"/>
  <c r="F43" i="1"/>
  <c r="I37" i="1"/>
  <c r="K37" i="1"/>
  <c r="K49" i="1"/>
  <c r="O43" i="1" l="1"/>
  <c r="I43" i="1"/>
  <c r="K43" i="1"/>
  <c r="M21" i="1"/>
  <c r="N21" i="1"/>
  <c r="J21" i="1"/>
  <c r="G21" i="1"/>
  <c r="H21" i="1"/>
  <c r="F21" i="1"/>
  <c r="K26" i="1"/>
  <c r="K25" i="1"/>
  <c r="I26" i="1"/>
  <c r="K150" i="1"/>
  <c r="I150" i="1"/>
  <c r="H148" i="1"/>
  <c r="F144" i="1"/>
  <c r="O150" i="1"/>
  <c r="O14" i="1" s="1"/>
  <c r="O149" i="1"/>
  <c r="O146" i="1"/>
  <c r="L144" i="1"/>
  <c r="L55" i="1"/>
  <c r="I155" i="1"/>
  <c r="I154" i="1"/>
  <c r="K155" i="1"/>
  <c r="K154" i="1"/>
  <c r="K153" i="1"/>
  <c r="N151" i="1"/>
  <c r="M151" i="1"/>
  <c r="L151" i="1"/>
  <c r="J151" i="1"/>
  <c r="H151" i="1"/>
  <c r="G151" i="1"/>
  <c r="I25" i="1"/>
  <c r="K147" i="1" l="1"/>
  <c r="J144" i="1"/>
  <c r="K151" i="1"/>
  <c r="K148" i="1"/>
  <c r="O148" i="1"/>
  <c r="O144" i="1" s="1"/>
  <c r="G144" i="1"/>
  <c r="K21" i="1"/>
  <c r="O25" i="1"/>
  <c r="O21" i="1" s="1"/>
  <c r="I148" i="1"/>
  <c r="I21" i="1"/>
  <c r="I151" i="1"/>
  <c r="O151" i="1"/>
  <c r="L29" i="1"/>
  <c r="H29" i="1"/>
  <c r="G29" i="1"/>
  <c r="J29" i="1"/>
  <c r="M29" i="1"/>
  <c r="N29" i="1"/>
  <c r="F29" i="1"/>
  <c r="I33" i="1"/>
  <c r="I32" i="1"/>
  <c r="K33" i="1"/>
  <c r="K32" i="1"/>
  <c r="K144" i="1" l="1"/>
  <c r="O29" i="1"/>
  <c r="K29" i="1"/>
  <c r="I29" i="1"/>
  <c r="O173" i="1" l="1"/>
  <c r="G170" i="1"/>
  <c r="H170" i="1"/>
  <c r="L170" i="1"/>
  <c r="M170" i="1"/>
  <c r="N170" i="1"/>
  <c r="F170" i="1"/>
  <c r="K173" i="1"/>
  <c r="K172" i="1"/>
  <c r="I172" i="1"/>
  <c r="I173" i="1"/>
  <c r="J55" i="1"/>
  <c r="K170" i="1" l="1"/>
  <c r="I170" i="1"/>
  <c r="O170" i="1"/>
  <c r="O178" i="1"/>
  <c r="G177" i="1"/>
  <c r="O177" i="1" s="1"/>
  <c r="H177" i="1"/>
  <c r="J177" i="1"/>
  <c r="M177" i="1"/>
  <c r="N177" i="1"/>
  <c r="F177" i="1"/>
  <c r="K179" i="1"/>
  <c r="I179" i="1"/>
  <c r="I147" i="1" l="1"/>
  <c r="H144" i="1"/>
  <c r="I144" i="1" s="1"/>
  <c r="K177" i="1"/>
  <c r="I177" i="1"/>
  <c r="K81" i="1"/>
  <c r="M139" i="1"/>
  <c r="N139" i="1" s="1"/>
  <c r="K139" i="1"/>
  <c r="I139" i="1"/>
  <c r="J138" i="1"/>
  <c r="H138" i="1"/>
  <c r="G138" i="1"/>
  <c r="F138" i="1"/>
  <c r="M134" i="1"/>
  <c r="K134" i="1"/>
  <c r="H134" i="1"/>
  <c r="H110" i="1" s="1"/>
  <c r="H68" i="1" s="1"/>
  <c r="H11" i="1" s="1"/>
  <c r="M133" i="1"/>
  <c r="K133" i="1"/>
  <c r="H133" i="1"/>
  <c r="H109" i="1" s="1"/>
  <c r="G132" i="1"/>
  <c r="F132" i="1"/>
  <c r="M127" i="1"/>
  <c r="N127" i="1" s="1"/>
  <c r="K127" i="1"/>
  <c r="I127" i="1"/>
  <c r="J126" i="1"/>
  <c r="H126" i="1"/>
  <c r="G126" i="1"/>
  <c r="F126" i="1"/>
  <c r="M122" i="1"/>
  <c r="K122" i="1"/>
  <c r="I122" i="1"/>
  <c r="J120" i="1"/>
  <c r="H120" i="1"/>
  <c r="G120" i="1"/>
  <c r="F120" i="1"/>
  <c r="N119" i="1"/>
  <c r="N118" i="1"/>
  <c r="M117" i="1"/>
  <c r="K117" i="1"/>
  <c r="I117" i="1"/>
  <c r="M116" i="1"/>
  <c r="K116" i="1"/>
  <c r="I116" i="1"/>
  <c r="M115" i="1"/>
  <c r="K115" i="1"/>
  <c r="I115" i="1"/>
  <c r="J114" i="1"/>
  <c r="H114" i="1"/>
  <c r="G114" i="1"/>
  <c r="F114" i="1"/>
  <c r="H113" i="1"/>
  <c r="G113" i="1"/>
  <c r="F113" i="1"/>
  <c r="H112" i="1"/>
  <c r="G112" i="1"/>
  <c r="F112" i="1"/>
  <c r="J111" i="1"/>
  <c r="H111" i="1"/>
  <c r="G111" i="1"/>
  <c r="O111" i="1" s="1"/>
  <c r="F111" i="1"/>
  <c r="J110" i="1"/>
  <c r="G110" i="1"/>
  <c r="O110" i="1" s="1"/>
  <c r="F110" i="1"/>
  <c r="J109" i="1"/>
  <c r="G109" i="1"/>
  <c r="O109" i="1" s="1"/>
  <c r="F109" i="1"/>
  <c r="M105" i="1"/>
  <c r="K105" i="1"/>
  <c r="M104" i="1"/>
  <c r="K104" i="1"/>
  <c r="I104" i="1"/>
  <c r="J102" i="1"/>
  <c r="G102" i="1"/>
  <c r="F102" i="1"/>
  <c r="M100" i="1"/>
  <c r="N100" i="1" s="1"/>
  <c r="K100" i="1"/>
  <c r="I100" i="1"/>
  <c r="M99" i="1"/>
  <c r="K99" i="1"/>
  <c r="M98" i="1"/>
  <c r="K98" i="1"/>
  <c r="I98" i="1"/>
  <c r="G96" i="1"/>
  <c r="F96" i="1"/>
  <c r="H95" i="1"/>
  <c r="H77" i="1" s="1"/>
  <c r="G95" i="1"/>
  <c r="G77" i="1" s="1"/>
  <c r="F95" i="1"/>
  <c r="F77" i="1" s="1"/>
  <c r="J94" i="1"/>
  <c r="J76" i="1" s="1"/>
  <c r="H94" i="1"/>
  <c r="H76" i="1" s="1"/>
  <c r="G94" i="1"/>
  <c r="F94" i="1"/>
  <c r="F76" i="1" s="1"/>
  <c r="J93" i="1"/>
  <c r="J75" i="1" s="1"/>
  <c r="G93" i="1"/>
  <c r="O93" i="1" s="1"/>
  <c r="F93" i="1"/>
  <c r="F75" i="1" s="1"/>
  <c r="G92" i="1"/>
  <c r="F92" i="1"/>
  <c r="F74" i="1" s="1"/>
  <c r="H91" i="1"/>
  <c r="H73" i="1" s="1"/>
  <c r="G91" i="1"/>
  <c r="F91" i="1"/>
  <c r="F73" i="1" s="1"/>
  <c r="M86" i="1"/>
  <c r="K86" i="1"/>
  <c r="I86" i="1"/>
  <c r="F84" i="1"/>
  <c r="M81" i="1"/>
  <c r="N81" i="1" s="1"/>
  <c r="M80" i="1"/>
  <c r="K80" i="1"/>
  <c r="I80" i="1"/>
  <c r="J78" i="1"/>
  <c r="H78" i="1"/>
  <c r="G78" i="1"/>
  <c r="F78" i="1"/>
  <c r="F67" i="1" l="1"/>
  <c r="H108" i="1"/>
  <c r="O108" i="1"/>
  <c r="G74" i="1"/>
  <c r="O74" i="1" s="1"/>
  <c r="O92" i="1"/>
  <c r="K87" i="1"/>
  <c r="O84" i="1"/>
  <c r="G73" i="1"/>
  <c r="O91" i="1"/>
  <c r="G76" i="1"/>
  <c r="I76" i="1" s="1"/>
  <c r="O94" i="1"/>
  <c r="F68" i="1"/>
  <c r="F11" i="1" s="1"/>
  <c r="F70" i="1"/>
  <c r="F13" i="1" s="1"/>
  <c r="M138" i="1"/>
  <c r="G71" i="1"/>
  <c r="G14" i="1" s="1"/>
  <c r="K14" i="1" s="1"/>
  <c r="H70" i="1"/>
  <c r="H13" i="1" s="1"/>
  <c r="J69" i="1"/>
  <c r="J12" i="1" s="1"/>
  <c r="F69" i="1"/>
  <c r="F12" i="1" s="1"/>
  <c r="J74" i="1"/>
  <c r="I114" i="1"/>
  <c r="M114" i="1"/>
  <c r="M109" i="1"/>
  <c r="M92" i="1"/>
  <c r="M74" i="1" s="1"/>
  <c r="F108" i="1"/>
  <c r="I126" i="1"/>
  <c r="M94" i="1"/>
  <c r="M76" i="1" s="1"/>
  <c r="M70" i="1" s="1"/>
  <c r="M13" i="1" s="1"/>
  <c r="M93" i="1"/>
  <c r="N93" i="1" s="1"/>
  <c r="M102" i="1"/>
  <c r="I109" i="1"/>
  <c r="J70" i="1"/>
  <c r="J13" i="1" s="1"/>
  <c r="J96" i="1"/>
  <c r="K96" i="1" s="1"/>
  <c r="G84" i="1"/>
  <c r="K84" i="1" s="1"/>
  <c r="I87" i="1"/>
  <c r="H71" i="1"/>
  <c r="H14" i="1" s="1"/>
  <c r="K111" i="1"/>
  <c r="I92" i="1"/>
  <c r="M96" i="1"/>
  <c r="N96" i="1" s="1"/>
  <c r="J108" i="1"/>
  <c r="H67" i="1"/>
  <c r="F72" i="1"/>
  <c r="H96" i="1"/>
  <c r="I96" i="1" s="1"/>
  <c r="M110" i="1"/>
  <c r="N110" i="1" s="1"/>
  <c r="M120" i="1"/>
  <c r="F71" i="1"/>
  <c r="F14" i="1" s="1"/>
  <c r="J67" i="1"/>
  <c r="I94" i="1"/>
  <c r="M111" i="1"/>
  <c r="H84" i="1"/>
  <c r="G90" i="1"/>
  <c r="G75" i="1"/>
  <c r="I78" i="1"/>
  <c r="F90" i="1"/>
  <c r="H93" i="1"/>
  <c r="H75" i="1" s="1"/>
  <c r="H102" i="1"/>
  <c r="I102" i="1" s="1"/>
  <c r="G108" i="1"/>
  <c r="H132" i="1"/>
  <c r="I132" i="1" s="1"/>
  <c r="I138" i="1"/>
  <c r="N115" i="1"/>
  <c r="K102" i="1"/>
  <c r="K110" i="1"/>
  <c r="I111" i="1"/>
  <c r="F10" i="1"/>
  <c r="M78" i="1"/>
  <c r="K94" i="1"/>
  <c r="K114" i="1"/>
  <c r="M132" i="1"/>
  <c r="K109" i="1"/>
  <c r="I120" i="1"/>
  <c r="M126" i="1"/>
  <c r="I133" i="1"/>
  <c r="N133" i="1"/>
  <c r="I134" i="1"/>
  <c r="N134" i="1"/>
  <c r="N80" i="1"/>
  <c r="M87" i="1"/>
  <c r="N87" i="1" s="1"/>
  <c r="K93" i="1"/>
  <c r="I99" i="1"/>
  <c r="N99" i="1"/>
  <c r="I105" i="1"/>
  <c r="N105" i="1"/>
  <c r="N116" i="1"/>
  <c r="N122" i="1"/>
  <c r="K78" i="1"/>
  <c r="N86" i="1"/>
  <c r="N98" i="1"/>
  <c r="N104" i="1"/>
  <c r="N117" i="1"/>
  <c r="K120" i="1"/>
  <c r="K126" i="1"/>
  <c r="K132" i="1"/>
  <c r="K138" i="1"/>
  <c r="O68" i="1" l="1"/>
  <c r="O75" i="1"/>
  <c r="O69" i="1" s="1"/>
  <c r="G68" i="1"/>
  <c r="G11" i="1" s="1"/>
  <c r="K74" i="1"/>
  <c r="O90" i="1"/>
  <c r="G70" i="1"/>
  <c r="G13" i="1" s="1"/>
  <c r="K13" i="1" s="1"/>
  <c r="K76" i="1"/>
  <c r="G67" i="1"/>
  <c r="G10" i="1" s="1"/>
  <c r="O73" i="1"/>
  <c r="O67" i="1" s="1"/>
  <c r="N109" i="1"/>
  <c r="N67" i="1" s="1"/>
  <c r="N10" i="1" s="1"/>
  <c r="N138" i="1"/>
  <c r="F9" i="1"/>
  <c r="I84" i="1"/>
  <c r="I14" i="1"/>
  <c r="M67" i="1"/>
  <c r="M10" i="1" s="1"/>
  <c r="N102" i="1"/>
  <c r="I110" i="1"/>
  <c r="J90" i="1"/>
  <c r="K90" i="1" s="1"/>
  <c r="M90" i="1"/>
  <c r="N90" i="1" s="1"/>
  <c r="N94" i="1"/>
  <c r="N76" i="1" s="1"/>
  <c r="N70" i="1" s="1"/>
  <c r="N13" i="1" s="1"/>
  <c r="J68" i="1"/>
  <c r="J11" i="1" s="1"/>
  <c r="K92" i="1"/>
  <c r="L13" i="1"/>
  <c r="J72" i="1"/>
  <c r="N92" i="1"/>
  <c r="N74" i="1" s="1"/>
  <c r="N68" i="1" s="1"/>
  <c r="N11" i="1" s="1"/>
  <c r="J10" i="1"/>
  <c r="H10" i="1"/>
  <c r="N114" i="1"/>
  <c r="F63" i="1"/>
  <c r="K108" i="1"/>
  <c r="N120" i="1"/>
  <c r="I108" i="1"/>
  <c r="L10" i="1"/>
  <c r="N75" i="1"/>
  <c r="N111" i="1"/>
  <c r="M68" i="1"/>
  <c r="O13" i="1"/>
  <c r="I75" i="1"/>
  <c r="H69" i="1"/>
  <c r="H12" i="1" s="1"/>
  <c r="K75" i="1"/>
  <c r="G69" i="1"/>
  <c r="I74" i="1"/>
  <c r="I93" i="1"/>
  <c r="H90" i="1"/>
  <c r="I90" i="1" s="1"/>
  <c r="G72" i="1"/>
  <c r="H72" i="1"/>
  <c r="N132" i="1"/>
  <c r="M108" i="1"/>
  <c r="N78" i="1"/>
  <c r="N126" i="1"/>
  <c r="M75" i="1"/>
  <c r="M84" i="1"/>
  <c r="O72" i="1" l="1"/>
  <c r="O63" i="1"/>
  <c r="I70" i="1"/>
  <c r="K11" i="1"/>
  <c r="I68" i="1"/>
  <c r="K70" i="1"/>
  <c r="I67" i="1"/>
  <c r="I10" i="1"/>
  <c r="K10" i="1"/>
  <c r="K67" i="1"/>
  <c r="K72" i="1"/>
  <c r="I13" i="1"/>
  <c r="J63" i="1"/>
  <c r="K68" i="1"/>
  <c r="J9" i="1"/>
  <c r="K69" i="1"/>
  <c r="G12" i="1"/>
  <c r="M11" i="1"/>
  <c r="L11" i="1"/>
  <c r="N69" i="1"/>
  <c r="G63" i="1"/>
  <c r="I72" i="1"/>
  <c r="N108" i="1"/>
  <c r="H63" i="1"/>
  <c r="L12" i="1"/>
  <c r="I69" i="1"/>
  <c r="M69" i="1"/>
  <c r="M12" i="1" s="1"/>
  <c r="M72" i="1"/>
  <c r="N84" i="1"/>
  <c r="H9" i="1" l="1"/>
  <c r="I11" i="1"/>
  <c r="G9" i="1"/>
  <c r="K9" i="1" s="1"/>
  <c r="K12" i="1"/>
  <c r="I12" i="1"/>
  <c r="L9" i="1"/>
  <c r="N63" i="1"/>
  <c r="N12" i="1"/>
  <c r="N9" i="1" s="1"/>
  <c r="M9" i="1"/>
  <c r="N72" i="1"/>
  <c r="M63" i="1"/>
  <c r="I9" i="1" l="1"/>
  <c r="O58" i="1"/>
  <c r="O12" i="1" s="1"/>
  <c r="O56" i="1"/>
  <c r="O10" i="1" s="1"/>
  <c r="K58" i="1"/>
  <c r="K57" i="1"/>
  <c r="I58" i="1"/>
  <c r="I57" i="1"/>
  <c r="I56" i="1"/>
  <c r="N55" i="1"/>
  <c r="M55" i="1"/>
  <c r="H55" i="1"/>
  <c r="F55" i="1"/>
  <c r="K17" i="1"/>
  <c r="N15" i="1"/>
  <c r="M15" i="1"/>
  <c r="L15" i="1"/>
  <c r="J15" i="1"/>
  <c r="G15" i="1"/>
  <c r="H15" i="1"/>
  <c r="F15" i="1"/>
  <c r="O17" i="1"/>
  <c r="I17" i="1"/>
  <c r="O55" i="1" l="1"/>
  <c r="O15" i="1"/>
  <c r="O11" i="1"/>
  <c r="O9" i="1" s="1"/>
  <c r="I15" i="1"/>
  <c r="K15" i="1"/>
  <c r="K55" i="1"/>
  <c r="I55" i="1"/>
  <c r="C10" i="1" l="1"/>
  <c r="D10" i="1"/>
  <c r="E10" i="1"/>
  <c r="C20" i="1"/>
  <c r="D20" i="1"/>
  <c r="E20" i="1"/>
  <c r="C13" i="1"/>
  <c r="D13" i="1"/>
  <c r="E13" i="1"/>
  <c r="C14" i="1"/>
  <c r="D14" i="1"/>
  <c r="E14" i="1"/>
  <c r="C26" i="1"/>
  <c r="C21" i="1" s="1"/>
  <c r="D26" i="1"/>
  <c r="D21" i="1" s="1"/>
  <c r="E26" i="1"/>
  <c r="E21" i="1" s="1"/>
  <c r="C27" i="1"/>
  <c r="D27" i="1"/>
  <c r="E27" i="1"/>
  <c r="C31" i="1"/>
  <c r="C29" i="1" s="1"/>
  <c r="D31" i="1"/>
  <c r="D29" i="1" s="1"/>
  <c r="E31" i="1"/>
  <c r="E29" i="1" s="1"/>
  <c r="C35" i="1"/>
  <c r="D35" i="1"/>
  <c r="E35" i="1"/>
  <c r="C36" i="1"/>
  <c r="D36" i="1"/>
  <c r="E36" i="1"/>
  <c r="C38" i="1"/>
  <c r="E38" i="1"/>
  <c r="C41" i="1"/>
  <c r="D41" i="1"/>
  <c r="E41" i="1"/>
  <c r="C42" i="1"/>
  <c r="D42" i="1"/>
  <c r="E42" i="1"/>
  <c r="D44" i="1"/>
  <c r="C44" i="1"/>
  <c r="C55" i="1"/>
  <c r="D55" i="1"/>
  <c r="E55" i="1"/>
  <c r="C61" i="1"/>
  <c r="D61" i="1"/>
  <c r="E61" i="1"/>
  <c r="C62" i="1"/>
  <c r="D62" i="1"/>
  <c r="E62" i="1"/>
  <c r="C144" i="1"/>
  <c r="D144" i="1"/>
  <c r="E144" i="1"/>
  <c r="C173" i="1"/>
  <c r="C170" i="1" s="1"/>
  <c r="D173" i="1"/>
  <c r="D170" i="1" s="1"/>
  <c r="E173" i="1"/>
  <c r="C176" i="1"/>
  <c r="D176" i="1"/>
  <c r="E176" i="1"/>
  <c r="C178" i="1"/>
  <c r="D178" i="1"/>
  <c r="E178" i="1"/>
  <c r="C182" i="1"/>
  <c r="D182" i="1"/>
  <c r="E182" i="1"/>
  <c r="C183" i="1"/>
  <c r="D183" i="1"/>
  <c r="E183" i="1"/>
  <c r="C185" i="1"/>
  <c r="C184" i="1" s="1"/>
  <c r="D185" i="1"/>
  <c r="D184" i="1" s="1"/>
  <c r="E185" i="1"/>
  <c r="E184" i="1" s="1"/>
  <c r="C192" i="1"/>
  <c r="D192" i="1"/>
  <c r="E192" i="1"/>
  <c r="C193" i="1"/>
  <c r="D193" i="1"/>
  <c r="E193" i="1"/>
  <c r="C194" i="1"/>
  <c r="D194" i="1"/>
  <c r="E194" i="1"/>
  <c r="C15" i="1" l="1"/>
  <c r="D49" i="1"/>
  <c r="C177" i="1"/>
  <c r="E177" i="1"/>
  <c r="D177" i="1"/>
  <c r="D15" i="1"/>
  <c r="C11" i="1"/>
  <c r="C9" i="1" s="1"/>
  <c r="C43" i="1"/>
  <c r="C49" i="1"/>
  <c r="C37" i="1"/>
  <c r="E44" i="1"/>
  <c r="D11" i="1"/>
  <c r="D9" i="1" s="1"/>
  <c r="E37" i="1"/>
  <c r="D43" i="1"/>
  <c r="D38" i="1"/>
  <c r="D37" i="1" s="1"/>
  <c r="D12" i="1"/>
  <c r="C12" i="1"/>
  <c r="E12" i="1"/>
  <c r="E15" i="1"/>
  <c r="E49" i="1" l="1"/>
  <c r="E11" i="1"/>
  <c r="E9" i="1" s="1"/>
  <c r="E43" i="1"/>
</calcChain>
</file>

<file path=xl/comments1.xml><?xml version="1.0" encoding="utf-8"?>
<comments xmlns="http://schemas.openxmlformats.org/spreadsheetml/2006/main">
  <authors>
    <author>Вершинина Мария Игоревна</author>
  </authors>
  <commentList>
    <comment ref="B120" authorId="0">
      <text>
        <r>
          <rPr>
            <b/>
            <sz val="9"/>
            <color indexed="81"/>
            <rFont val="Tahoma"/>
            <family val="2"/>
            <charset val="204"/>
          </rPr>
          <t>Вершинина Мария Игоревна:</t>
        </r>
        <r>
          <rPr>
            <sz val="9"/>
            <color indexed="81"/>
            <rFont val="Tahoma"/>
            <family val="2"/>
            <charset val="204"/>
          </rPr>
          <t xml:space="preserve">
2135
</t>
        </r>
      </text>
    </comment>
  </commentList>
</comments>
</file>

<file path=xl/sharedStrings.xml><?xml version="1.0" encoding="utf-8"?>
<sst xmlns="http://schemas.openxmlformats.org/spreadsheetml/2006/main" count="270" uniqueCount="130">
  <si>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</si>
  <si>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</si>
  <si>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</si>
  <si>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</si>
  <si>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</si>
  <si>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</si>
  <si>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</si>
  <si>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</si>
  <si>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</si>
  <si>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</si>
  <si>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</si>
  <si>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</si>
  <si>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</si>
  <si>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</si>
  <si>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</si>
  <si>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</si>
  <si>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</si>
  <si>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</si>
  <si>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</si>
  <si>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</si>
  <si>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8.</t>
  </si>
  <si>
    <t>9.</t>
  </si>
  <si>
    <t>10.</t>
  </si>
  <si>
    <t>11.</t>
  </si>
  <si>
    <t>12.</t>
  </si>
  <si>
    <t>13.</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</si>
  <si>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</si>
  <si>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</si>
  <si>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</si>
  <si>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</si>
  <si>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</si>
  <si>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</si>
  <si>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</si>
  <si>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</si>
  <si>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</si>
  <si>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</si>
  <si>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</si>
  <si>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</si>
  <si>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</si>
  <si>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</si>
  <si>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24.</t>
  </si>
  <si>
    <t>25.</t>
  </si>
  <si>
    <t xml:space="preserve">Утвержденный план 
на 2016 год </t>
  </si>
  <si>
    <t xml:space="preserve">Уточненный план 
на 2016 год </t>
  </si>
  <si>
    <t>Ожидаемое исполнение на 01.01.2017</t>
  </si>
  <si>
    <t>Государственная программа Ханты-Мансийского автономного округа – Югры «Доступная среда в Ханты-Мансийском автономном округе – Югре на 2016-2020 годы» (Пелевин А.Р.)</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</si>
  <si>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</si>
  <si>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2016-2020 годы» </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</si>
  <si>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2016-2020 годы» (Лапин О.М.)</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</si>
  <si>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2016-2020 годы"
 (Анохин А.С.)</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</si>
  <si>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2016-2020 годы» </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</si>
  <si>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2016-2020 годы» </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</si>
  <si>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2016-2020 годы» (Алешкова Н.П.)</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</si>
  <si>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2016-2020 годы» (Пешков С.М.)</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</si>
  <si>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2016-2020 годы»  </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</si>
  <si>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2016–2015 годы» </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</si>
  <si>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</si>
  <si>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23.</t>
  </si>
  <si>
    <t>Ожидаемый остаток средств на 1 января года, следующего за отчетным</t>
  </si>
  <si>
    <t>Реализация мероприятий не запланирована</t>
  </si>
  <si>
    <t>бюджет ХМАО - Югры</t>
  </si>
  <si>
    <t>Приобретение жилья (ДАиГ)</t>
  </si>
  <si>
    <t>бюджет МО</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</si>
  <si>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</si>
  <si>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</si>
  <si>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Улица Маяковского на участке от ул. 30 лет Победы до ул. Университетской в г. Сургуте (ДАиГ)</t>
  </si>
  <si>
    <t>Создание наемных домов социального использования (ДАиГ)</t>
  </si>
  <si>
    <t>Улучшение жилищных условий молодых семей в соответствии с федеральной целевой программой "Жилище" (УУиРЖ)</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</si>
  <si>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</si>
  <si>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</si>
  <si>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Улучшение жилищных условий ветеранов Великой Отечественной войны (ДАиГ)</t>
  </si>
  <si>
    <t>федеральный бюджет (доп.ФК 5101)</t>
  </si>
  <si>
    <t>11.1.</t>
  </si>
  <si>
    <t>11.1.1.</t>
  </si>
  <si>
    <t>11.1.2.</t>
  </si>
  <si>
    <t>11.1.3.</t>
  </si>
  <si>
    <t>11.1.3.1.</t>
  </si>
  <si>
    <t>11.1.4.</t>
  </si>
  <si>
    <t>11.2.</t>
  </si>
  <si>
    <t>11.2.1.</t>
  </si>
  <si>
    <t>11.2.2.</t>
  </si>
  <si>
    <t>11.2.3.</t>
  </si>
  <si>
    <t>11.2.4.</t>
  </si>
  <si>
    <t>11.2.5.</t>
  </si>
  <si>
    <t xml:space="preserve">Средства предусмотрены на выплату субсидии и приобретение жилого помещения для участников программы. Субсидии выплачиваются по мере подготовки Управлением учета и распределения жилья Постановлений о предоставлении субсидии на приобретение жилого помещения.   
    2 ветеранам ВОВ предоставлена единовременная денежная выплата на приобретение жилого помещения самостоятельно, 1 ветерану ВОВ приобретено и предоставлено жилое помещение на условиях договора социального найма. </t>
  </si>
  <si>
    <t>Подпрограмма III "Содействие развитию жилищного строительства"</t>
  </si>
  <si>
    <t>Подпрограмма  V "Обеспечение мерами государственной поддержки по улучшению жилищных условий отдельных категорий граждан"</t>
  </si>
  <si>
    <r>
      <t xml:space="preserve">Финансовые затраты на реализацию программы в </t>
    </r>
    <r>
      <rPr>
        <u/>
        <sz val="18"/>
        <color theme="1"/>
        <rFont val="Times New Roman"/>
        <family val="2"/>
        <charset val="204"/>
      </rPr>
      <t>2016</t>
    </r>
    <r>
      <rPr>
        <sz val="18"/>
        <color theme="1"/>
        <rFont val="Times New Roman"/>
        <family val="2"/>
        <charset val="204"/>
      </rPr>
      <t xml:space="preserve"> году  </t>
    </r>
  </si>
  <si>
    <t>Пояснения, ожидаемые результаты, планируемые сроки выполнения работ, оказания услуг, причины неисполнения и так далее</t>
  </si>
  <si>
    <t xml:space="preserve">                                                                                                                                                                             </t>
  </si>
  <si>
    <t xml:space="preserve">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 тыс.р., и контракт №2/2016 на сумму 791 876, 99 тыс.р., сроком действия до 30.03.2017г. По условиям контрактов произведен авансовый платеж в размере 78% стоимости контрактов.   Дополнительная потребность составляет 260 млн. рублей, в том числе средства окружного бюджета 235 млн. рублей. Обращение в ДФ ХМАО направлено.                           </t>
  </si>
  <si>
    <t xml:space="preserve">бюджет ХМАО - Югры </t>
  </si>
  <si>
    <t xml:space="preserve">бюджет ХМАО-Югры </t>
  </si>
  <si>
    <t xml:space="preserve">федеральный бюджет </t>
  </si>
  <si>
    <r>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t>
    </r>
    <r>
      <rPr>
        <sz val="20"/>
        <color theme="1"/>
        <rFont val="Times New Roman"/>
        <family val="1"/>
        <charset val="204"/>
      </rPr>
      <t xml:space="preserve"> 
(1. Субвенции на поддержку малых форм хозяйствования; 
 2. Субвенции на повышение эффективности использования и развитие ресурсного потенциала рыбохозяйственного комплекса;
 3. субвенции по поддержку животноводства, переработку и реализацию продукции животноводства;
 4. субвенции на проведение мероприятий по предупреждению и ликвидации болезней животных, их лечению, защите населения от болезней, общих для человека и животных; 
 5. Субвенции на проведение Всероссийской сельскохозяйственной переписи в 2016 году).</t>
    </r>
  </si>
  <si>
    <r>
      <t xml:space="preserve">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2016-2020 годы» 
</t>
    </r>
    <r>
      <rPr>
        <sz val="20"/>
        <color theme="1"/>
        <rFont val="Times New Roman"/>
        <family val="1"/>
        <charset val="204"/>
      </rPr>
      <t>(1.Субвенции на возмещение недополученных доходов организациям, осуществляющим реализацию  сжиженного газа  населению по социально-ориентированным розничным ценам; 
 2. Субсидии на реконструкцию, расширение, модернизацию, строительство и капитальный ремонт объектов коммунального комплекса;
 3.Субсидия на возмещение части затрат на уплату процентов по привлекаемым заемным средствам на оплату задолженности за энергоресурсы; о привлекаемым заемным средствам на реконструкцию, расширение, модернизацию, строительство, капитальный ремонт объектов коммунального комплекса;
4.Субсидии на обеспечение мероприятий по переселению граждан из аварийного жилищного фонда).</t>
    </r>
  </si>
  <si>
    <r>
      <t xml:space="preserve">Государственная программа "Развитие здравоохранения  на 2016-2020 годы" 
</t>
    </r>
    <r>
      <rPr>
        <sz val="20"/>
        <color theme="1"/>
        <rFont val="Times New Roman"/>
        <family val="1"/>
        <charset val="204"/>
      </rPr>
      <t>(Субсидия на строительство и реконструкцию объектов здравоохранения)</t>
    </r>
  </si>
  <si>
    <r>
      <t xml:space="preserve">Государственная программа Ханты-Мансийского автономного округа – Югры «Социальная поддержка жителей Ханты-Мансийского автономного округа – Югры на 2016-2020 годы» 
</t>
    </r>
    <r>
      <rPr>
        <sz val="20"/>
        <color theme="1"/>
        <rFont val="Times New Roman"/>
        <family val="1"/>
        <charset val="204"/>
      </rPr>
      <t>(1.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полномочий по образованию и организации деятельности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Субвенции на осуществление деятельности по опеке и попечительству;  5. Субвенции на организацию отдыха и оздоровления детей;
  6. Субвенции на обеспечение дополнительных гарантий прав на жилое помещение детей-сирот и детей, оставшихся без попечения родител
ей, лиц из числа детей-сирот и детей, оставшихся без попечения родителей; 7. Субсидии на оплату стоимости питания детей школьного возраста в оздоровительных лагерях с дневным пребыванием детей).</t>
    </r>
  </si>
  <si>
    <r>
      <t>Государственная программа "Развитие культуры и туризма в Ханты-Мансийском автономном округе - Югре на 2016-2020 годы"</t>
    </r>
    <r>
      <rPr>
        <sz val="20"/>
        <color theme="1"/>
        <rFont val="Times New Roman"/>
        <family val="1"/>
        <charset val="204"/>
      </rPr>
      <t xml:space="preserve"> 
(1. Субвенции на осуществление полномочий по хранению, комплектованию, учету и использованию архивных документов; 
 2. Субсидия на модернизацию общедоступных муниципальных библиотек;   3. Субсидии на обновление материально-технической базы муниципальных детских школ искусств (по видам искусств) в сфере культуры; 
 4. Субсидии на строительство объектов, предназначенных для размещения муниципальных учреждений культуры; 
 5. Иные межбюджетные трансферты  на реализацию мероприятий по стимулированию культурного разнообразия в автономном округе; 
 6.  Иные межбюджетные трансферты  на комплектование книжных фондов библиотек.)</t>
    </r>
  </si>
  <si>
    <r>
      <t xml:space="preserve">Государственная программа Ханты-Мансийского автономного округа – Югры «Содействие занятости населения в Ханты-Мансийском автономном округе – Югре на 2016-2020 годы» 
</t>
    </r>
    <r>
      <rPr>
        <sz val="20"/>
        <color theme="1"/>
        <rFont val="Times New Roman"/>
        <family val="1"/>
        <charset val="204"/>
      </rPr>
      <t>(1.Субвенции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t>
    </r>
  </si>
  <si>
    <r>
      <t xml:space="preserve">Государственная программа "Развитие транспортной системы Ханты-Мансийского автономного округа — Югры на 2016-2020 годы 
</t>
    </r>
    <r>
      <rPr>
        <sz val="20"/>
        <color theme="1"/>
        <rFont val="Times New Roman"/>
        <family val="1"/>
        <charset val="204"/>
      </rPr>
      <t>(Субсидии на строительство (реконструкцию), капитальный ремонт и ремонт автомобильных дорог общего пользования местного значения)</t>
    </r>
  </si>
  <si>
    <r>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t>
    </r>
    <r>
      <rPr>
        <sz val="20"/>
        <color theme="1"/>
        <rFont val="Times New Roman"/>
        <family val="1"/>
        <charset val="204"/>
      </rPr>
      <t xml:space="preserve"> 
(1. Субсидии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2. Субсидии на развитие общественной инфраструктуры и реализацию приоритетных направлений развития).</t>
    </r>
  </si>
  <si>
    <t>Работы по строительству и ремонту дорог осуществляются в соответствии с условиями заключенных контрактов</t>
  </si>
  <si>
    <r>
      <rPr>
        <u/>
        <sz val="20"/>
        <color theme="1"/>
        <rFont val="Times New Roman"/>
        <family val="1"/>
        <charset val="204"/>
      </rPr>
      <t>ДГХ:</t>
    </r>
    <r>
      <rPr>
        <sz val="20"/>
        <color theme="1"/>
        <rFont val="Times New Roman"/>
        <family val="2"/>
        <charset val="204"/>
      </rPr>
      <t xml:space="preserve"> Ожидаемое неисполнение - 3 391,46 тыс.руб. - экономия по факту выполненных работ, по итогам проведения конкурсов по подпрограмме "Повышение энергоэффективности в отраслях экономики". 
За счет средств бюджета МО запланировано выполнить:
-  капитальный ремонт 2 объектов социальной сферы - МБОУ СОШ №12, МБОУ СОШ  №19;
- замену 445 светильников в трех объектах дошкольного образования, 268 светильников в двух объектах общего образования;
- энергетическое обледование МБДОУ №31 "Снегирек";
-  модернизацию системы теплоснабжения по объекту: Гаражи, ул. 30 лет Победы, 19Б.
</t>
    </r>
    <r>
      <rPr>
        <u/>
        <sz val="20"/>
        <color theme="1"/>
        <rFont val="Times New Roman"/>
        <family val="1"/>
        <charset val="204"/>
      </rPr>
      <t>ДАиГ:</t>
    </r>
    <r>
      <rPr>
        <sz val="20"/>
        <color theme="1"/>
        <rFont val="Times New Roman"/>
        <family val="2"/>
        <charset val="204"/>
      </rPr>
      <t xml:space="preserve">
Произведена оплата по контрактам заключенным в 2015 году, за счет средств фонда реформирования ЖКХ, на приобретение жилых помещений, в целях выполнения мероприятий по переселению граждан из аварийного жилищного фонда </t>
    </r>
  </si>
  <si>
    <t>Обеспечение жильем граждан, уволенных с военной службы и приравненных к ним лиц ()</t>
  </si>
  <si>
    <t>Отсутствует потребность в данных средствах по причине отсутствия лиц, уволенных с военной службы, нуждающихся в улучшении жилищных условий.</t>
  </si>
  <si>
    <t>Заключены договоры на приобретение конвертов и бумаги для направления участникам программы извещений. Бюджетные ассигнования использованы.</t>
  </si>
  <si>
    <r>
      <t xml:space="preserve">
</t>
    </r>
    <r>
      <rPr>
        <u/>
        <sz val="20"/>
        <rFont val="Times New Roman"/>
        <family val="1"/>
        <charset val="204"/>
      </rPr>
      <t>ДАиГ:</t>
    </r>
    <r>
      <rPr>
        <sz val="20"/>
        <rFont val="Times New Roman"/>
        <family val="1"/>
        <charset val="204"/>
      </rPr>
      <t xml:space="preserve">
По объекту "Спортивный комплекс с плавательным бассейном 50 м в г. Сургуте" получено положительное заключение по проверке достоверности определения сметной стоимости объекта №86-1-6-0010-16 от 16.02.2016г.
Средств для завершения строительства объекта недостаточно. Потребность составляет 150 494,9 тыс.руб. Обращение в Департамент физической культуры и спорта ХМАО-Югры направлено 17.03.2016 года. Получен ответ  №19-исх-1575 от 20.04.2016 о возможности выделения дополнительных средств только в случае перераспределения либо дополнительного выделения средств на реализацию госпрограммы. 
Заключен муниципальный контракт № 37/2016 от 14.06.2016 г.  на выполнение работ по завершению строительства объекта. Сумма по контракту 415 049,7 тыс.руб. Согласно графику оплаты, лимит 2016 года - 269 419,1 тыс.руб., лимит 2017 года - 145 630,6 тыс.руб. Срок выполнения работ по 09.12.2016 года.                                                                                                                                             
Готовность объекта - 57%. 
Ориентировочная дата ввода объекта в эксплуатацию -  декабрь 2016 года.
УБУиО (ДК): Реализация программы  осуществляется в плановом режиме.  Бюджетные ассигнования будут использованы в полном объеме до конца 2016 года.</t>
    </r>
  </si>
  <si>
    <r>
      <t xml:space="preserve">Государственная программа "Обеспечение доступным и комфортным жильем жителей Ханты-Мансийского автономного округа - Югры в 2016-2020 годах"
</t>
    </r>
    <r>
      <rPr>
        <sz val="20"/>
        <color theme="1"/>
        <rFont val="Times New Roman"/>
        <family val="1"/>
        <charset val="204"/>
      </rPr>
      <t xml:space="preserve">1. Субсидии на мероприятия подпрограммы "Обеспечение жильем молодых семей" федеральной целевой программы "Жилище" на 2011-2020 годы.
2. Субсидии на реализацию полномочий в области строительства, градостроительной деятельности и жилищных отношений (остаток средств).
3. Субсидии на создание наемных домов социального использования (остаток средств).
4.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5.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6. Субсидии на проектирование и строительство объектов инженерной инфраструктуры на территориях, предназначенных для жилищного строительства.
7. Субсидии на реализацию полномочий в области строительства, градостроительной деятельности и жилищных отношений.
8. Субсидии на мероприятия подпрограммы "Обеспечение жильем молодых семей" федеральной целевой программы "Жилище" на 2015–2020 годы.
9. Субсидии на реализацию мероприятия подпрограммы "Обеспечение жильем молодых семей" федеральной целевой программы "Жилище" на 2015-2020 годы
10. Обеспечение жильем граждан, уволенных с военной службы (службы), и приравненных к ним лиц.
11.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12.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13. Субсидии на реализацию мероприятия подпрограммы "Обеспечение жильем молодых семей" федеральной целевой программы "Жилище" на 2015-2020 годы.
 </t>
    </r>
  </si>
  <si>
    <t>Информация о реализации государственных программ Ханты-Мансийского автономного округа - Югры
на территории городского округа город Сургут на 01.10.2016 года</t>
  </si>
  <si>
    <t>на 01.10.2016</t>
  </si>
  <si>
    <t xml:space="preserve">ДО, УБУиО(ДК):Реализация мероприятий осуществляется в плановом режиме согласно заключенным контрактам и договорам. Бюджетные ассигнования будут использованы в полном объеме до конца 2016 года.                                                                                                                                                                             
УПиЭ: Для выполнение мероприятия с КУ ХМАО-Югры "Сургутский центр занятости населения" заключен договор от 14.06.2016 № 171/01 о совместной деятельности по организации временного трудоустройства граждан в количестве 2 человек по профессии рабочий зелёного хозяйства с периодом участия - 2 месяца. 50,91 тыс.руб. - денежные средства не будут освоены , т.к. направляемые безработные граждане для трудоустройства в учреждение не обращались. Договор расторгнут 16.08.2016. </t>
  </si>
  <si>
    <t>Заключены муниципальные контракты на приобретение: 24 кв.- 2-х комнатных (84 737,95 руб., 1 611,1 м2); 42 кв. - 1 комнатных (95 111,13 руб, 1 807,8 м2). Произведена оплата 30% стоимости жилых помещений. 
Акты приема-передачи жилых помещений в стадии подписаны, получены выписки из ЕГРП. Окончательный расчет будет произведен в октябре 2016 года. Подготовлена аукционная документация на приобретение 42 жилых помещений (15 кв.-2-х комнатных; 26 кв.-1 комнатных; 1 кв.- 4-х комнатной) на сумму 117857,38 тыс.руб. Заявки на 15 кв.-2-х комнатных; 26 кв.-1 комнатных размещены. Подведение итогов аукционов -24.10.2016 года. Заявка на приобретение 1 кв. 4-х комнатной  будет размещена в октябре.</t>
  </si>
  <si>
    <t xml:space="preserve">По состоянию на 01.10.2016 участниками данной подпрограммы числятся 56 молодых семей.  30 мая 2016 года между Департаментом строительства ХМАО-Югры и Администрацией города Сургута заключено соглашение о финансировании подпрограммы в 2016 году.  Средства федерального и окружного бюджетов  поступили в полном объеме. В текущем году, планируется предоставить социальную выплату на приобретение (строительство) жилья 9 молодым семьям, в том числе 8 молодым семьям по соглашению 2016 года и 1 молодой семье в рамках переходящих обязательств 2015 года. Перечисление средств будет осуществлено после поступления заявки из банка на перечисление субсидии. По состоянию на 01.10.2016 социальная выплата согласно заявок банка предоставлена (перечислена) 7 молодым семьям, в том числе участнику 2015 года и 6 участникам 2016 года. До конца года планируется освоить средства федерального и окружного бюджетов в полном объеме.   
</t>
  </si>
  <si>
    <t xml:space="preserve">Оплата субсидий участникам программы будет производиться по мере подготовки департаментом городского хозяйства Постановлений о предоставлении субсидий на приобретение жилого помещения в собственность.                                                                                                             
Аукцион по приобретению жилого помещения для участника программы состоялся 13.05.2016 года. Заключен МК №11/2016 от 31.05.2016г (1 комн.кв, 43,1 м2, 2 268,31 тыс.руб). Жилое помещение приобретено.
</t>
  </si>
  <si>
    <t xml:space="preserve">Работы выполняются согласно заключенному муниципальному контракту с ООО "Строительная компания  СОК" №03/2015 от 19.05.2015. Сумма по контракту - 423 186,003 тыс.руб, на 2015 год - 82 829,0 тыс.руб. Срок выполнения работ - 30 сентября 2016 года. 
Готовность объекта 41,9 %. 
В связи с  необходимостью корректировки видов работ, предусмотренных протоколом договорной цены планируется расторжение МК № 03/2015 от 19.05.2015 г. </t>
  </si>
  <si>
    <r>
      <t xml:space="preserve">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t>
    </r>
    <r>
      <rPr>
        <sz val="20"/>
        <rFont val="Times New Roman"/>
        <family val="1"/>
        <charset val="204"/>
      </rPr>
      <t>1. Субвенции  на государственную регистрацию актов гражданского состояния;
2. Субвенции на осуществление полномочий по созданию и обеспечению деятельности административных комиссий;
3. Субсидии на создание условий для деятельности народных дружин;
4. Субсидии на размещение систем видеообзора, модернизацию, обеспечение функционирования систем видеонаблюдения;
5. Иные межбюджетные трансферты  на реализацию мероприятий по поддержке российского казачества;
6. 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</si>
  <si>
    <r>
      <t xml:space="preserve">Государственная программа Ханты-Мансийского автономного округа – Югры «Развитие образования в Ханты-Мансийском автономном округе – Югре на 2016-2020 годы»
</t>
    </r>
    <r>
      <rPr>
        <sz val="20"/>
        <color theme="1"/>
        <rFont val="Times New Roman"/>
        <family val="1"/>
        <charset val="204"/>
      </rPr>
      <t>(1. Субвенции на реализацию основных общеобразовательных программ; 
 2. Субвенции на реализацию дошкольными образовательными организациями основных общеобразовательных программ дошкольного образования; 
 3. Субвенции  на  социальную  поддержку отдельных категорий обучающихся  в муниципальных  и частных общеобразовательных организациях;
 4. Субвенции на выплату компенсации части родительской платы за присмотр и уход за детьми в образовательных организациях дошкольного образования; 
 5. Субвенции на информационное обеспечение общеобразовательных организаций в части доступа к образовательным ресурсам сети "Интернет";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дошкольного образования; 
 8. Иные межбюджетные трансферты на организацию и проведение ЕГЭ и на реализацию проекта, признанного  победителем конкурсного отбора образовательных организаций, имеющих статус региональных инновационных площадок).</t>
    </r>
  </si>
  <si>
    <r>
      <rPr>
        <u/>
        <sz val="20"/>
        <color theme="1"/>
        <rFont val="Times New Roman"/>
        <family val="1"/>
        <charset val="204"/>
      </rPr>
      <t xml:space="preserve">ДГХ: </t>
    </r>
    <r>
      <rPr>
        <sz val="20"/>
        <color theme="1"/>
        <rFont val="Times New Roman"/>
        <family val="2"/>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Релизация мероприятия по софинансированию расходов по капитальному ремонту СОШ № 19 запланировано на 4 квартал 2016.
</t>
    </r>
    <r>
      <rPr>
        <u/>
        <sz val="20"/>
        <color theme="1"/>
        <rFont val="Times New Roman"/>
        <family val="1"/>
        <charset val="204"/>
      </rPr>
      <t>Департамент образования</t>
    </r>
    <r>
      <rPr>
        <sz val="20"/>
        <color theme="1"/>
        <rFont val="Times New Roman"/>
        <family val="2"/>
        <charset val="204"/>
      </rPr>
      <t xml:space="preserve">:
Ожидаемый остаток средств в связи с:
1) уменьшением объема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на 2016 год по причине снижения фактических затрат по компенсации части родительской платы по причине уменьшения планируемого размера начисленной родительской платы вследствие уменьшения фактического количества дней посещения детьми образовательных учреждений (отсутствие по причине болезни, закрытие дошкольных групп на карантин); снижения среднего размера родительской платы за присмотр и уход на одного ребёнка в месяц в связи с увеличением численности детей, родительская плата за присмотр и уход за которыми взимается в размере 50% (увеличение численности детей льготных категорий).
2) экономия по результатам заключения договоров на предоставление доступа к сети Интернет по более низкому тарифу, подлежащая возврату в бюджет автономного округа.
</t>
    </r>
    <r>
      <rPr>
        <u/>
        <sz val="20"/>
        <color theme="1"/>
        <rFont val="Times New Roman"/>
        <family val="1"/>
        <charset val="204"/>
      </rPr>
      <t>ДАиГ:</t>
    </r>
    <r>
      <rPr>
        <sz val="20"/>
        <color theme="1"/>
        <rFont val="Times New Roman"/>
        <family val="2"/>
        <charset val="204"/>
      </rPr>
      <t xml:space="preserve"> 
1.В рамках программы предусмотрены средства за счет местного бюджета на следующие объекты:                                                                                                                                                                                                                                              1.1. Приобретение объекта общего образования "Билдинг-сад на 40 мест, ул.Каролинского, 10".  Ввод объекта в эксплуатацию - ориентировочно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2.В рамках подпрограммы V "Ресурсное обеспечение системы образования, науки и молодежной политики" средства предусмотрены на следующие объекты:                                                           
2.1. На выполнение ПИР по объекту "Средняя общеобразовательная школа в микрорайоне 32 г.Сургута". Ориентировочный срок заключения контракта -декабрь 2016 года
2.2. На выполнение ПИР по объекту "Средняя общеобразовательная школа в микрорайоне 33 г.Сургута".  Ориентировочный срок заключения контракта - октябрь 2016 года. Учитывая сроки проведения закупки, средства по данным объектам в 2016 году не будут освоены.
</t>
    </r>
  </si>
  <si>
    <r>
      <rPr>
        <u/>
        <sz val="20"/>
        <color theme="1"/>
        <rFont val="Times New Roman"/>
        <family val="1"/>
        <charset val="204"/>
      </rPr>
      <t xml:space="preserve">АГ: </t>
    </r>
    <r>
      <rPr>
        <sz val="20"/>
        <color theme="1"/>
        <rFont val="Times New Roman"/>
        <family val="2"/>
        <charset val="204"/>
      </rPr>
      <t>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согласно заключенным контрактам и договорам . Бюджетные ассигнования будут использованы в полном объеме до конца 2016 года. 
УБУиО(</t>
    </r>
    <r>
      <rPr>
        <u/>
        <sz val="20"/>
        <color theme="1"/>
        <rFont val="Times New Roman"/>
        <family val="1"/>
        <charset val="204"/>
      </rPr>
      <t>ДК):</t>
    </r>
    <r>
      <rPr>
        <sz val="20"/>
        <color theme="1"/>
        <rFont val="Times New Roman"/>
        <family val="1"/>
        <charset val="204"/>
      </rPr>
      <t xml:space="preserve">Реализация подпрограмм "Обеспечение прав граждан на доступ к культурным ценностям и информации" и "Укрепление единого культурного пространства" осуществляется в плановом режиме согласно заключенным контрактам и договорам. Бюджетные ассигнования будут использованы в полном объеме до конца 2016 года.
</t>
    </r>
    <r>
      <rPr>
        <u/>
        <sz val="20"/>
        <color theme="1"/>
        <rFont val="Times New Roman"/>
        <family val="1"/>
        <charset val="204"/>
      </rPr>
      <t>ДАиГ:</t>
    </r>
    <r>
      <rPr>
        <sz val="20"/>
        <color theme="1"/>
        <rFont val="Times New Roman"/>
        <family val="1"/>
        <charset val="204"/>
      </rPr>
      <t>Работы по объекту "Детская школа искусств, мкр. ПИКС" выполняются в соответствии с заключенным муниципальным контрактом с ООО "Сибвитосервис" №18/2014 от 04.10.14 г.  Сумма по контракту - 323 245,6 тыс. руб.  Заключены 17 муниципальных контрактов для комплектации и ввода в эксплуатацию объекта (поставка бытовой техники, мебели, сейфа, электроники, звукового оборудования, металлической мебели, компьютеров и оргтехники, демонстрационного оборудования, аудиторной доски, хозяйственных изделий,  технологического оборудования,  инвентаря, мебели, технологического оборудования) на сумму 37 563,56 тыс.руб. Готовность объекта -100 %. Объект введен в эксплуатацию - 25.08.2016 года. В ходе строительства объекта возникла необходимость в выполнении дополнительных работ, не предусмотренных ПСД, но обязательных для сдачи объекта. Стоимость дополнительных работ - 18 827,49 тыс.рублей. Получено заключение о достоверности стоимости строительства на дополнительный объем работ. В пределах срока действия контракта в следующем отчетном периоде будут приняты и оплачены выполненные работы по завершению строительства объекта.</t>
    </r>
  </si>
  <si>
    <r>
      <t xml:space="preserve">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2016-2020 годы» 
</t>
    </r>
    <r>
      <rPr>
        <sz val="20"/>
        <color theme="1"/>
        <rFont val="Times New Roman"/>
        <family val="1"/>
        <charset val="204"/>
      </rPr>
      <t>1. Субсидии на государственную поддержку малого и среднего предпринимательства; 
2. Субсидии на предоставление государственных услуг в многофункциональных центрах предоставления государственных и муниципальных услуг; 
3. Субсидии на развитие многофункциональных центров предоставления государственных и муниципальных услуг).</t>
    </r>
  </si>
  <si>
    <r>
      <rPr>
        <u/>
        <sz val="20"/>
        <color theme="1"/>
        <rFont val="Times New Roman"/>
        <family val="1"/>
        <charset val="204"/>
      </rPr>
      <t>ДГХ:</t>
    </r>
    <r>
      <rPr>
        <sz val="20"/>
        <color theme="1"/>
        <rFont val="Times New Roman"/>
        <family val="2"/>
        <charset val="204"/>
      </rPr>
      <t xml:space="preserve"> Ожидаемое неисполнение ожидается по мероприятию "Развитие общественной инфраструктуры и реализация приоритетных направлений развития" в связи со сложившейся экономией по результатам проведения конкурсных процедур на выполнение работ по строительству объекта "Новое кладбище "Чернореченское-2" в г. Сургуте I пусковой комплекс 2 этап строительства". Экономия в размере 238,37 тыс.руб. планируется к снятию на очередном заседании Думы города.                                                                                                                                                                             
</t>
    </r>
    <r>
      <rPr>
        <u/>
        <sz val="20"/>
        <color theme="1"/>
        <rFont val="Times New Roman"/>
        <family val="1"/>
        <charset val="204"/>
      </rPr>
      <t xml:space="preserve">УПиЭ: </t>
    </r>
    <r>
      <rPr>
        <sz val="20"/>
        <color theme="1"/>
        <rFont val="Times New Roman"/>
        <family val="1"/>
        <charset val="204"/>
      </rPr>
      <t>Ожидаемое неисполнение ожидается по мероприятию "Развитие общественной инфраструктуры и реализация приоритетных направлений развития" в связи со сложившейся экономией по результатам проведения конкурсных процедур на выполнение работ по строительству объекта "Сквер в 5 "А" мкр"( 211,71тыс.руб.- средства местного бюджета)
ДО,</t>
    </r>
    <r>
      <rPr>
        <u/>
        <sz val="20"/>
        <color theme="1"/>
        <rFont val="Times New Roman"/>
        <family val="1"/>
        <charset val="204"/>
      </rPr>
      <t>УБУиО(ДК):</t>
    </r>
    <r>
      <rPr>
        <sz val="20"/>
        <color theme="1"/>
        <rFont val="Times New Roman"/>
        <family val="1"/>
        <charset val="204"/>
      </rPr>
      <t xml:space="preserve">
Заключено соглашение о предоставлении субсидии из бюджета ХМАО-Югры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Реализация программы  осуществляется в плановом режиме.  Бюджетные ассигнования будут использованы в полном объеме до конца 2016 года.
</t>
    </r>
    <r>
      <rPr>
        <u/>
        <sz val="20"/>
        <color theme="1"/>
        <rFont val="Times New Roman"/>
        <family val="1"/>
        <charset val="204"/>
      </rPr>
      <t/>
    </r>
  </si>
  <si>
    <r>
      <t xml:space="preserve">Объект  "Поликлиника "Нефтяник" на 700 пос. в смену в мкр. 37"  введен в эксплуатацию 16.09.2016. По заключенным в 2016году контрактам оборудование поставлено полностью. За оборудование принятое в конце сентября средства окружного бюджета в размере 1 734,83796 тыс. руб. будут оплачены в октябре 2016 года.
</t>
    </r>
    <r>
      <rPr>
        <sz val="20"/>
        <color theme="1"/>
        <rFont val="Times New Roman"/>
        <family val="1"/>
        <charset val="204"/>
      </rPr>
      <t>Дата проведения аукциона на поставку металлической мебели на сумму 2 395,30666 тыс. руб - 26.09.2016 г. Ориентировочный срок заключения контракта - 10.10.2016 г.  Закупка медицинского оборудования на сумму 1059,042 тыс. руб. в стадии согласования. Планируется заключение МК (до 100т.р.) на поставку кресел с табуретом для галокамеры на сумму 98,220 тыс. руб. Срок поставки - октябрь 2016 г.</t>
    </r>
    <r>
      <rPr>
        <sz val="20"/>
        <color rgb="FFFF0000"/>
        <rFont val="Times New Roman"/>
        <family val="1"/>
        <charset val="204"/>
      </rPr>
      <t xml:space="preserve">
</t>
    </r>
    <r>
      <rPr>
        <sz val="20"/>
        <rFont val="Times New Roman"/>
        <family val="1"/>
        <charset val="204"/>
      </rPr>
      <t xml:space="preserve">По состоянию на 01.10.2016 г. сложилась экономия по итогам проведения аукционов на поставку оборудования в сумме - 4191,75187 тыс. руб.
</t>
    </r>
    <r>
      <rPr>
        <sz val="20"/>
        <color theme="1"/>
        <rFont val="Times New Roman"/>
        <family val="2"/>
        <charset val="204"/>
      </rPr>
      <t xml:space="preserve">
</t>
    </r>
  </si>
  <si>
    <r>
      <rPr>
        <u/>
        <sz val="20"/>
        <rFont val="Times New Roman"/>
        <family val="1"/>
        <charset val="204"/>
      </rPr>
      <t>АГ:</t>
    </r>
    <r>
      <rPr>
        <sz val="20"/>
        <rFont val="Times New Roman"/>
        <family val="2"/>
        <charset val="204"/>
      </rPr>
      <t xml:space="preserve">
В  соответствии с законом Ханты-Мансийского автономного округа–Югры от 15.05.2006 № 46-оз «О наделении органов местного самоуправления муниципальных районов и городских округов отдельными государственными полномочиями Ханты-Мансийского автономного округа–Югры на подготовку проведения Всероссийской сельскохозяйственной переписи» в целях своевременного выполнения комплекса работ по организации проведения Всероссийской сельскохозяйственной переписи в городе Сургуте из средств федерального бюджета запланированы расходы на предоставление транспортных услуг и услуг связи. 
По состоянию на 01.10.2016 заключены договоры на предоставление:
- транспортных услуг. Договор исполнен в полном объеме;
- услуг связи. Фактические затраты на данные услуги сложились ниже запланированных, в связи с чем подписано соглашение о расторжении договора. Оплата произведена  по факту выполненных работ.                                                            
</t>
    </r>
    <r>
      <rPr>
        <u/>
        <sz val="20"/>
        <rFont val="Times New Roman"/>
        <family val="1"/>
        <charset val="204"/>
      </rPr>
      <t>ДГХ:</t>
    </r>
    <r>
      <rPr>
        <sz val="20"/>
        <rFont val="Times New Roman"/>
        <family val="2"/>
        <charset val="204"/>
      </rPr>
      <t xml:space="preserve"> 
Планируется отловить и утилизировать 2 200 безнадзорных животных. По состоянию на 01.10.2016 утилизировано 1 546 безнадзорное животное. Ожидаемое неисполнение 1623,04 тыс.руб. - экономия по результатам фактического исполнения за 1 полугодие 2016 года, планируется внесение изменений в соглашение, экономия в сумме 1 214,70 тыс.руб. будет снята на очередном заседании Думы города.
</t>
    </r>
    <r>
      <rPr>
        <u/>
        <sz val="20"/>
        <rFont val="Times New Roman"/>
        <family val="1"/>
        <charset val="204"/>
      </rPr>
      <t>КУИ:</t>
    </r>
    <r>
      <rPr>
        <sz val="20"/>
        <rFont val="Times New Roman"/>
        <family val="2"/>
        <charset val="204"/>
      </rPr>
      <t xml:space="preserve">
За период январь-август отсутствуют заявки на перечисление субсидий на поддержку сельскохозяйственного производства (рыбохозяйственного комплекса, развития малых форм хозяйствования).  В связи с отсутствием заявителей средства в размере 478,6тыс.руб. не будет использованы. </t>
    </r>
  </si>
  <si>
    <r>
      <rPr>
        <u/>
        <sz val="20"/>
        <rFont val="Times New Roman"/>
        <family val="1"/>
        <charset val="204"/>
      </rPr>
      <t>АГ:</t>
    </r>
    <r>
      <rPr>
        <sz val="20"/>
        <rFont val="Times New Roman"/>
        <family val="1"/>
        <charset val="204"/>
      </rPr>
      <t xml:space="preserve"> Заключено соглашение от 11.02.2016  № АС-4с о софинансировании и реализации мероприятий государственной программы между Департаментом внутренней политики ХМАО-Югры и Администрацией города. 
     Заключены договоры на приобретение форменной одежды и удостоверений, выплачено материальное стимулирование народным дружинникам по итогам 1 полугодия 2016 года. Бюджетные ассигнования будут использованы в полном объеме до конца 2016 года.               
     В рамках мероприятия "Обеспечение функционирования и развития систем видеонаблюдения с целью повышения безопасности дорожного движения, информирования населения" заключены контракты на техническое обслуживание АПК "Безопасный город", копировально-множительной техники и конвертального оборудования АПК "Безопасный город" и услуги по приему, обработке и доставке заказных писем с уведомлением.  
      Реализация мероприятия осуществляется в плановом режиме согласно заключенным контрактам и договорам . Бюджетные ассигнования будут использованы в полном объеме до конца 2016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 запланированы расходы на услуги почтовой связи и поставку конвертов.
Данные средства освоены в полном объеме.                 </t>
    </r>
    <r>
      <rPr>
        <sz val="20"/>
        <color rgb="FFFF0000"/>
        <rFont val="Times New Roman"/>
        <family val="1"/>
        <charset val="204"/>
      </rPr>
      <t xml:space="preserve">
</t>
    </r>
    <r>
      <rPr>
        <u/>
        <sz val="20"/>
        <color theme="1"/>
        <rFont val="Times New Roman"/>
        <family val="1"/>
        <charset val="204"/>
      </rPr>
      <t>ДГХ</t>
    </r>
    <r>
      <rPr>
        <sz val="20"/>
        <color theme="1"/>
        <rFont val="Times New Roman"/>
        <family val="1"/>
        <charset val="204"/>
      </rPr>
      <t>: Реализация мероприятия в рамках программы по содержанию объектов социальной сферы (ЗАГС) осуществляется в соответствии с условиями заключённых договоров.</t>
    </r>
    <r>
      <rPr>
        <sz val="20"/>
        <color rgb="FFFF0000"/>
        <rFont val="Times New Roman"/>
        <family val="1"/>
        <charset val="204"/>
      </rPr>
      <t xml:space="preserve">
</t>
    </r>
    <r>
      <rPr>
        <u/>
        <sz val="20"/>
        <rFont val="Times New Roman"/>
        <family val="1"/>
        <charset val="204"/>
      </rPr>
      <t>ДО:</t>
    </r>
    <r>
      <rPr>
        <sz val="20"/>
        <rFont val="Times New Roman"/>
        <family val="1"/>
        <charset val="204"/>
      </rPr>
      <t xml:space="preserve">
Средства 1 100 тыс. руб., поступившие в соответствии со справкой Департамента финансов ХМАО-Югры  от 20.05.2016  на развитие казачьих кадетских классов с казачьим компонентом на базе мунциипальных общеобразовательных организаций в ХМАО-Югре  исполнены в полном объеме.    </t>
    </r>
  </si>
  <si>
    <r>
      <rPr>
        <u/>
        <sz val="20"/>
        <rFont val="Times New Roman"/>
        <family val="2"/>
        <charset val="204"/>
      </rPr>
      <t>УБУиО, ДГХ</t>
    </r>
    <r>
      <rPr>
        <sz val="20"/>
        <rFont val="Times New Roman"/>
        <family val="2"/>
        <charset val="204"/>
      </rPr>
      <t xml:space="preserve"> По состоянию на 01.10.2016 произведена:
-выплата вознаграждения 192 приемным родителям (количество получателей ежемесячно уточняется) за январь-август 2016 года, выплата производится планомерно в течение всего финансового года; 
-оплата расходов на выполнение работ по проверке смет на ремонт жилых помещений для детей сирот и детей, оставшихся без попечения родителей по адресам: пр.Комсомольский, 44/2 кв.59, ул.Университетская д.25/1 кв.3 из запланированных 4 квартир. 
      Расходы на осуществление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носят заявительный характер, производятся по мере поступления заявлений.
      По состоянию на 01.10.2016 произведена выплата заработной платы за январь-август и первую половину сентября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  в рамках переданных государственных полномочий по образованию и организации деятельности комиссий по делам несовершеннолетних и защите их прав (10 штатных единиц) и на осуществление деятельности по опеке и попечительству (45 штатных единиц).
     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производятся по мере поступления заявлений.  
</t>
    </r>
    <r>
      <rPr>
        <u/>
        <sz val="20"/>
        <rFont val="Times New Roman"/>
        <family val="1"/>
        <charset val="204"/>
      </rPr>
      <t>ДАиГ:</t>
    </r>
    <r>
      <rPr>
        <sz val="20"/>
        <rFont val="Times New Roman"/>
        <family val="1"/>
        <charset val="204"/>
      </rPr>
      <t>Аукцион на приобретение квартир для детей сирот в апреле признан несостоявшимся по причине отсутствия заявок на участие. На июньском заседании Думы города по вопросу внесения изменений в бюджет города принято решение  о выделении дополнительных бюджетных ассигнований за счет средств местного бюджета в сумме 15 322,56 тыс.рублей для возможности приобретения жилых помещений.17.08.2016 состоялся аукцион.Заключен муниципальный контракт на приобретение 28 жилых помещений. Произведена предоплата в размере 30 %. Доведены дополнительные средства окружного бюджета в сумме 8683,79 тыс.руб. После выделения дополнительных средств местного бюджета на очередном заседании Думы города будет объявлен аукцион на приобретение еще 5 квартир.</t>
    </r>
    <r>
      <rPr>
        <sz val="20"/>
        <color rgb="FFFF0000"/>
        <rFont val="Times New Roman"/>
        <family val="1"/>
        <charset val="204"/>
      </rPr>
      <t xml:space="preserve">
</t>
    </r>
    <r>
      <rPr>
        <u/>
        <sz val="20"/>
        <rFont val="Times New Roman"/>
        <family val="1"/>
        <charset val="204"/>
      </rPr>
      <t>ДО:</t>
    </r>
    <r>
      <rPr>
        <sz val="20"/>
        <rFont val="Times New Roman"/>
        <family val="1"/>
        <charset val="204"/>
      </rPr>
      <t>Реализация программы осуществляется в плановом режиме в соответствии с заключенным Соглашением.Планируемая экономия, будет возвращена в бюджет автономного округа и в местный бюджет;</t>
    </r>
    <r>
      <rPr>
        <sz val="20"/>
        <color rgb="FFFF0000"/>
        <rFont val="Times New Roman"/>
        <family val="1"/>
        <charset val="204"/>
      </rPr>
      <t xml:space="preserve">
</t>
    </r>
    <r>
      <rPr>
        <sz val="20"/>
        <rFont val="Times New Roman"/>
        <family val="1"/>
        <charset val="204"/>
      </rPr>
      <t xml:space="preserve"> УБУиО (</t>
    </r>
    <r>
      <rPr>
        <u/>
        <sz val="20"/>
        <rFont val="Times New Roman"/>
        <family val="1"/>
        <charset val="204"/>
      </rPr>
      <t>ДК):</t>
    </r>
    <r>
      <rPr>
        <sz val="20"/>
        <rFont val="Times New Roman"/>
        <family val="1"/>
        <charset val="204"/>
      </rPr>
      <t>Реализация программы  осуществляется в плановом режиме.  Бюджетные ассигнования будут использованы в полном объеме до конца 2016 года.</t>
    </r>
  </si>
  <si>
    <r>
      <t xml:space="preserve">Государственная программа "Развитие физической культуры и спорта в Ханты-Мансийском автономном округе — Югре на 2016 — 2020 годы"
 </t>
    </r>
    <r>
      <rPr>
        <sz val="20"/>
        <color theme="1"/>
        <rFont val="Times New Roman"/>
        <family val="1"/>
        <charset val="204"/>
      </rPr>
      <t>1. Субсидии на развитие материально-технической базы муниципальных учреждений спорта; 
 2. иные межбюджетные трансферты на реализацию мероприятий по проведению смотров-конкурсов в сфере физической культуры и спорта)</t>
    </r>
  </si>
  <si>
    <t xml:space="preserve">В списке граждан, имеющих право на получение субсидии за счет средств федерального бюджета по городу Сургуту на 01.01.2016 состоит 512 человек. Планируется в 2016 году предоставить субсидию 14 льготополучателям, из расчета размера субсидии 759 672 рубля.  Средства федерального бюджета до конца года планируется использовать в полном объёме. Субсидии выплачиваются по мере подготовки управлением учета и распределения жилья Постановлений о предоставлении субсидии на приобретение жилого помещения. По состоянию на 01.10.16 субсидия предоставлена 6 льготополучателям.  </t>
  </si>
  <si>
    <r>
      <t>1. Заключен</t>
    </r>
    <r>
      <rPr>
        <sz val="20"/>
        <rFont val="Times New Roman"/>
        <family val="1"/>
        <charset val="204"/>
      </rPr>
      <t xml:space="preserve"> договор от 25.03.2016 № 42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По состоянию на 01.10.2016 в рамках исполнения контракта на оказание услуг по организации ярмарок </t>
    </r>
    <r>
      <rPr>
        <sz val="20"/>
        <color theme="1"/>
        <rFont val="Times New Roman"/>
        <family val="2"/>
        <charset val="204"/>
      </rPr>
      <t xml:space="preserve">на территории города Сургута с участием субъектов малого и среднего предпринимательства состоялись 3 ярмарки с участием местных товаропроизводителей. В рамках мероприятия "Финансовая поддержка" поддержка в форме субсидий оказана 1 организации и 21 субъекту малого и среднего предпринимательства. Оказаны и оплачены услуги по проведению городского конкурса  "Предприниматель года".  Ведется работа по информированию субъектов малого и среднего предпринимательства о формах поддержки. 
</t>
    </r>
    <r>
      <rPr>
        <sz val="20"/>
        <rFont val="Times New Roman"/>
        <family val="1"/>
        <charset val="204"/>
      </rPr>
      <t xml:space="preserve">2.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t>
    </r>
    <r>
      <rPr>
        <sz val="20"/>
        <color rgb="FFFF0000"/>
        <rFont val="Times New Roman"/>
        <family val="1"/>
        <charset val="204"/>
      </rPr>
      <t xml:space="preserve">
</t>
    </r>
    <r>
      <rPr>
        <sz val="20"/>
        <rFont val="Times New Roman"/>
        <family val="1"/>
        <charset val="204"/>
      </rPr>
      <t/>
    </r>
  </si>
  <si>
    <t>3. На 01.10.2016 года заключены и исполнены 19 договоров (контрактов) на приобретение программно-аппаратного комплекса "Универсальный криптошлюз и межсетевой экран", средств видеонаблюдения, серверного оборудования, поставку и внедрение системы управления электронной очередью для нужд МКУ "МФЦ г. Сургута", мебели для комплектации объекта "Многофункциональный центр предоставления государственных и муниципальных услуг города Сургута", на выполнение работ по ремонту нежилого помещения под нужды МФЦ г. Сургута, на поставку многофункционального устройства, поставку детекторов, на поставку технических средств, серверного оборудования, переферийного оборудования, копировально-множительной техники,поставку и внедрение программного обеспечения, услуги по доработке функционала Системы управления электронной очередью "Энтер";
4. В плане графике размещения заказов размещены закупки на поставку мебели, программного обеспечения и проведение ремонтных работ в офисе в ТРЦ Сити Молл, поставку, ввод в эксплуатацию и гарантийное обслуживание техническх средств с исполнением до конца 2016 года. 
5.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</si>
</sst>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р_._-;\-* #,##0.00_р_._-;_-* &quot;-&quot;??_р_._-;_-@_-"/>
    <numFmt numFmtId="164" formatCode="#,##0.0"/>
    <numFmt numFmtId="165" formatCode="&quot;$&quot;#,##0_);\(&quot;$&quot;#,##0\)"/>
    <numFmt numFmtId="166" formatCode="&quot;р.&quot;#,##0_);\(&quot;р.&quot;#,##0\)"/>
    <numFmt numFmtId="167" formatCode="0.0%"/>
  </numFmts>
  <fonts count="48"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sz val="18"/>
      <color theme="1"/>
      <name val="Times New Roman"/>
      <family val="2"/>
      <charset val="204"/>
    </font>
    <font>
      <sz val="24"/>
      <color theme="1"/>
      <name val="Times New Roman"/>
      <family val="2"/>
      <charset val="204"/>
    </font>
    <font>
      <sz val="20"/>
      <color theme="1"/>
      <name val="Times New Roman"/>
      <family val="2"/>
      <charset val="204"/>
    </font>
    <font>
      <i/>
      <sz val="20"/>
      <color theme="1"/>
      <name val="Times New Roman"/>
      <family val="2"/>
      <charset val="204"/>
    </font>
    <font>
      <b/>
      <sz val="20"/>
      <color theme="1"/>
      <name val="Times New Roman"/>
      <family val="2"/>
      <charset val="204"/>
    </font>
    <font>
      <b/>
      <i/>
      <sz val="20"/>
      <color theme="1"/>
      <name val="Times New Roman"/>
      <family val="2"/>
      <charset val="204"/>
    </font>
    <font>
      <sz val="20"/>
      <color theme="9" tint="0.79998168889431442"/>
      <name val="Times New Roman"/>
      <family val="2"/>
      <charset val="204"/>
    </font>
    <font>
      <b/>
      <sz val="20"/>
      <color theme="0"/>
      <name val="Times New Roman"/>
      <family val="2"/>
      <charset val="204"/>
    </font>
    <font>
      <b/>
      <sz val="20"/>
      <color theme="9" tint="0.79998168889431442"/>
      <name val="Times New Roman"/>
      <family val="2"/>
      <charset val="204"/>
    </font>
    <font>
      <b/>
      <sz val="20"/>
      <name val="Times New Roman"/>
      <family val="2"/>
      <charset val="204"/>
    </font>
    <font>
      <sz val="20"/>
      <name val="Times New Roman"/>
      <family val="2"/>
      <charset val="204"/>
    </font>
    <font>
      <sz val="20"/>
      <color theme="1"/>
      <name val="Times New Roman"/>
      <family val="1"/>
      <charset val="204"/>
    </font>
    <font>
      <b/>
      <sz val="20"/>
      <color theme="1"/>
      <name val="Times New Roman"/>
      <family val="1"/>
      <charset val="204"/>
    </font>
    <font>
      <b/>
      <sz val="18"/>
      <color theme="1"/>
      <name val="Times New Roman"/>
      <family val="2"/>
      <charset val="204"/>
    </font>
    <font>
      <i/>
      <sz val="18"/>
      <color theme="1"/>
      <name val="Times New Roman"/>
      <family val="2"/>
      <charset val="204"/>
    </font>
    <font>
      <b/>
      <i/>
      <sz val="18"/>
      <color theme="1"/>
      <name val="Times New Roman"/>
      <family val="2"/>
      <charset val="204"/>
    </font>
    <font>
      <b/>
      <sz val="9"/>
      <color indexed="81"/>
      <name val="Tahoma"/>
      <family val="2"/>
      <charset val="204"/>
    </font>
    <font>
      <sz val="9"/>
      <color indexed="81"/>
      <name val="Tahoma"/>
      <family val="2"/>
      <charset val="204"/>
    </font>
    <font>
      <sz val="18"/>
      <color rgb="FF00B050"/>
      <name val="Times New Roman"/>
      <family val="2"/>
      <charset val="204"/>
    </font>
    <font>
      <i/>
      <sz val="20"/>
      <color theme="1"/>
      <name val="Times New Roman"/>
      <family val="1"/>
      <charset val="204"/>
    </font>
    <font>
      <u/>
      <sz val="20"/>
      <color theme="1"/>
      <name val="Times New Roman"/>
      <family val="1"/>
      <charset val="204"/>
    </font>
    <font>
      <b/>
      <sz val="18"/>
      <name val="Times New Roman"/>
      <family val="2"/>
      <charset val="204"/>
    </font>
    <font>
      <sz val="18"/>
      <name val="Times New Roman"/>
      <family val="2"/>
      <charset val="204"/>
    </font>
    <font>
      <b/>
      <i/>
      <sz val="18"/>
      <name val="Times New Roman"/>
      <family val="2"/>
      <charset val="204"/>
    </font>
    <font>
      <i/>
      <sz val="18"/>
      <name val="Times New Roman"/>
      <family val="2"/>
      <charset val="204"/>
    </font>
    <font>
      <i/>
      <sz val="18"/>
      <name val="Times New Roman"/>
      <family val="1"/>
      <charset val="204"/>
    </font>
    <font>
      <sz val="18"/>
      <name val="Times New Roman"/>
      <family val="1"/>
      <charset val="204"/>
    </font>
    <font>
      <sz val="20"/>
      <name val="Times New Roman"/>
      <family val="1"/>
      <charset val="204"/>
    </font>
    <font>
      <u/>
      <sz val="20"/>
      <name val="Times New Roman"/>
      <family val="1"/>
      <charset val="204"/>
    </font>
    <font>
      <u/>
      <sz val="18"/>
      <color theme="1"/>
      <name val="Times New Roman"/>
      <family val="2"/>
      <charset val="204"/>
    </font>
    <font>
      <sz val="18"/>
      <color theme="1"/>
      <name val="Times New Roman"/>
      <family val="1"/>
      <charset val="204"/>
    </font>
    <font>
      <u/>
      <sz val="20"/>
      <name val="Times New Roman"/>
      <family val="2"/>
      <charset val="204"/>
    </font>
    <font>
      <i/>
      <sz val="20"/>
      <name val="Times New Roman"/>
      <family val="2"/>
      <charset val="204"/>
    </font>
    <font>
      <b/>
      <i/>
      <sz val="20"/>
      <name val="Times New Roman"/>
      <family val="2"/>
      <charset val="204"/>
    </font>
    <font>
      <i/>
      <sz val="20"/>
      <color rgb="FF00B050"/>
      <name val="Times New Roman"/>
      <family val="2"/>
      <charset val="204"/>
    </font>
    <font>
      <sz val="20"/>
      <color rgb="FFFF000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8">
    <xf numFmtId="0" fontId="0" fillId="0" borderId="0" xfId="0"/>
    <xf numFmtId="0" fontId="14" fillId="0" borderId="0" xfId="0" applyFont="1" applyFill="1" applyBorder="1" applyAlignment="1">
      <alignment horizontal="center" wrapText="1"/>
    </xf>
    <xf numFmtId="0" fontId="14" fillId="0" borderId="0" xfId="0" applyFont="1" applyFill="1" applyBorder="1" applyAlignment="1">
      <alignment wrapText="1"/>
    </xf>
    <xf numFmtId="4" fontId="14" fillId="0" borderId="0" xfId="0" applyNumberFormat="1" applyFont="1" applyFill="1" applyBorder="1" applyAlignment="1">
      <alignment wrapText="1"/>
    </xf>
    <xf numFmtId="2" fontId="14" fillId="0" borderId="0" xfId="0" applyNumberFormat="1" applyFont="1" applyFill="1" applyBorder="1" applyAlignment="1">
      <alignment wrapText="1"/>
    </xf>
    <xf numFmtId="9" fontId="14" fillId="0" borderId="0" xfId="0" applyNumberFormat="1" applyFont="1" applyFill="1" applyBorder="1" applyAlignment="1">
      <alignment wrapText="1"/>
    </xf>
    <xf numFmtId="0" fontId="14" fillId="0" borderId="0" xfId="0" applyFont="1" applyFill="1" applyAlignment="1">
      <alignment wrapText="1"/>
    </xf>
    <xf numFmtId="0" fontId="14" fillId="0" borderId="0" xfId="0" applyFont="1" applyFill="1" applyBorder="1" applyAlignment="1" applyProtection="1">
      <alignment horizontal="center" vertical="center" wrapText="1"/>
      <protection locked="0"/>
    </xf>
    <xf numFmtId="4" fontId="14" fillId="0" borderId="0" xfId="0" applyNumberFormat="1" applyFont="1" applyFill="1" applyBorder="1" applyAlignment="1" applyProtection="1">
      <alignment horizontal="center" vertical="center" wrapText="1"/>
      <protection locked="0"/>
    </xf>
    <xf numFmtId="9" fontId="14" fillId="0" borderId="0" xfId="0" applyNumberFormat="1" applyFont="1" applyFill="1" applyBorder="1" applyAlignment="1" applyProtection="1">
      <alignment horizontal="right" vertical="center" wrapText="1"/>
      <protection locked="0"/>
    </xf>
    <xf numFmtId="0" fontId="15" fillId="0" borderId="1" xfId="0"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top" wrapText="1"/>
      <protection locked="0"/>
    </xf>
    <xf numFmtId="0" fontId="15" fillId="0" borderId="0" xfId="0" applyFont="1" applyFill="1" applyAlignment="1">
      <alignment horizontal="left" vertical="top" wrapText="1"/>
    </xf>
    <xf numFmtId="4" fontId="16" fillId="2" borderId="1" xfId="0" applyNumberFormat="1" applyFont="1" applyFill="1" applyBorder="1" applyAlignment="1" applyProtection="1">
      <alignment horizontal="center" vertical="center" wrapText="1"/>
      <protection locked="0"/>
    </xf>
    <xf numFmtId="4" fontId="16" fillId="0" borderId="1" xfId="0" applyNumberFormat="1" applyFont="1" applyFill="1" applyBorder="1" applyAlignment="1" applyProtection="1">
      <alignment horizontal="center" vertical="center" wrapText="1"/>
      <protection locked="0"/>
    </xf>
    <xf numFmtId="4" fontId="14" fillId="0" borderId="1" xfId="0" applyNumberFormat="1" applyFont="1" applyFill="1" applyBorder="1" applyAlignment="1" applyProtection="1">
      <alignment horizontal="center" vertical="center" wrapText="1"/>
      <protection locked="0"/>
    </xf>
    <xf numFmtId="9" fontId="16" fillId="0" borderId="1" xfId="0" applyNumberFormat="1" applyFont="1" applyFill="1" applyBorder="1" applyAlignment="1" applyProtection="1">
      <alignment horizontal="center" vertical="center" wrapText="1"/>
      <protection locked="0"/>
    </xf>
    <xf numFmtId="9" fontId="14"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4"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2" fontId="16" fillId="0" borderId="1" xfId="0" applyNumberFormat="1" applyFont="1" applyFill="1" applyBorder="1" applyAlignment="1" applyProtection="1">
      <alignment horizontal="center" vertical="center" wrapText="1"/>
      <protection locked="0"/>
    </xf>
    <xf numFmtId="167" fontId="14" fillId="0" borderId="1" xfId="0" applyNumberFormat="1" applyFont="1" applyFill="1" applyBorder="1" applyAlignment="1" applyProtection="1">
      <alignment horizontal="center" vertical="center" wrapText="1"/>
      <protection locked="0"/>
    </xf>
    <xf numFmtId="4" fontId="20" fillId="0" borderId="1" xfId="0"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vertical="center" wrapText="1"/>
      <protection locked="0"/>
    </xf>
    <xf numFmtId="2" fontId="20" fillId="0"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9" fontId="21" fillId="0" borderId="1" xfId="0" applyNumberFormat="1" applyFont="1" applyFill="1" applyBorder="1" applyAlignment="1" applyProtection="1">
      <alignment horizontal="center" vertical="center" wrapText="1"/>
      <protection locked="0"/>
    </xf>
    <xf numFmtId="4" fontId="22" fillId="0" borderId="1" xfId="0" applyNumberFormat="1" applyFont="1" applyFill="1" applyBorder="1" applyAlignment="1" applyProtection="1">
      <alignment horizontal="center" vertical="center" wrapText="1"/>
      <protection locked="0"/>
    </xf>
    <xf numFmtId="9" fontId="22" fillId="0" borderId="1" xfId="0" applyNumberFormat="1" applyFont="1" applyFill="1" applyBorder="1" applyAlignment="1" applyProtection="1">
      <alignment horizontal="center" vertical="center" wrapText="1"/>
      <protection locked="0"/>
    </xf>
    <xf numFmtId="9" fontId="19" fillId="0" borderId="1" xfId="0" applyNumberFormat="1" applyFont="1" applyFill="1" applyBorder="1" applyAlignment="1" applyProtection="1">
      <alignment horizontal="center" vertical="center" wrapText="1"/>
      <protection locked="0"/>
    </xf>
    <xf numFmtId="4" fontId="19" fillId="0" borderId="1" xfId="0" applyNumberFormat="1" applyFont="1" applyFill="1" applyBorder="1" applyAlignment="1" applyProtection="1">
      <alignment horizontal="center" vertical="center" wrapText="1"/>
      <protection locked="0"/>
    </xf>
    <xf numFmtId="0" fontId="14" fillId="0" borderId="0" xfId="0" applyFont="1" applyFill="1" applyAlignment="1">
      <alignment horizontal="center" wrapText="1"/>
    </xf>
    <xf numFmtId="4" fontId="14" fillId="0" borderId="0" xfId="0" applyNumberFormat="1" applyFont="1" applyFill="1" applyAlignment="1">
      <alignment wrapText="1"/>
    </xf>
    <xf numFmtId="2" fontId="14" fillId="0" borderId="0" xfId="0" applyNumberFormat="1" applyFont="1" applyFill="1" applyAlignment="1">
      <alignment wrapText="1"/>
    </xf>
    <xf numFmtId="9" fontId="14" fillId="0" borderId="0" xfId="0" applyNumberFormat="1" applyFont="1" applyFill="1" applyAlignment="1">
      <alignment wrapText="1"/>
    </xf>
    <xf numFmtId="4" fontId="23" fillId="0" borderId="1" xfId="0" applyNumberFormat="1" applyFont="1" applyFill="1" applyBorder="1" applyAlignment="1" applyProtection="1">
      <alignment horizontal="center" vertical="center" wrapText="1"/>
      <protection locked="0"/>
    </xf>
    <xf numFmtId="9" fontId="23" fillId="0" borderId="1" xfId="0" applyNumberFormat="1" applyFont="1" applyFill="1" applyBorder="1" applyAlignment="1" applyProtection="1">
      <alignment horizontal="center" vertical="center" wrapText="1"/>
      <protection locked="0"/>
    </xf>
    <xf numFmtId="0" fontId="26" fillId="2" borderId="0" xfId="0" applyFont="1" applyFill="1" applyAlignment="1">
      <alignment horizontal="left" vertical="center" wrapText="1"/>
    </xf>
    <xf numFmtId="0" fontId="12" fillId="2" borderId="0" xfId="0" applyFont="1" applyFill="1" applyAlignment="1">
      <alignment horizontal="left" vertical="top" wrapText="1"/>
    </xf>
    <xf numFmtId="9" fontId="24" fillId="0"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4" fontId="14" fillId="2" borderId="1" xfId="0" applyNumberFormat="1" applyFont="1" applyFill="1" applyBorder="1" applyAlignment="1" applyProtection="1">
      <alignment horizontal="center" vertical="center" wrapText="1"/>
      <protection locked="0"/>
    </xf>
    <xf numFmtId="4" fontId="22" fillId="2" borderId="1" xfId="0" applyNumberFormat="1" applyFont="1" applyFill="1" applyBorder="1" applyAlignment="1" applyProtection="1">
      <alignment horizontal="center" vertical="center" wrapText="1"/>
      <protection locked="0"/>
    </xf>
    <xf numFmtId="1" fontId="14" fillId="0" borderId="0" xfId="0" applyNumberFormat="1" applyFont="1" applyFill="1" applyBorder="1" applyAlignment="1" applyProtection="1">
      <alignment horizontal="right" vertical="center" wrapText="1"/>
      <protection locked="0"/>
    </xf>
    <xf numFmtId="0" fontId="14" fillId="0" borderId="0" xfId="0" applyFont="1" applyFill="1" applyAlignment="1">
      <alignment horizontal="left" vertical="top" wrapText="1"/>
    </xf>
    <xf numFmtId="0" fontId="16" fillId="0" borderId="0" xfId="0" applyFont="1" applyFill="1" applyAlignment="1">
      <alignment horizontal="left" vertical="top"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7" fillId="0" borderId="0" xfId="0" applyFont="1" applyFill="1" applyAlignment="1">
      <alignment horizontal="left" vertical="center" wrapText="1"/>
    </xf>
    <xf numFmtId="0" fontId="25" fillId="0" borderId="1" xfId="0" applyFont="1" applyFill="1" applyBorder="1" applyAlignment="1" applyProtection="1">
      <alignment horizontal="left" vertical="center" wrapText="1"/>
      <protection locked="0"/>
    </xf>
    <xf numFmtId="0" fontId="26" fillId="0" borderId="0" xfId="0" applyFont="1" applyFill="1" applyAlignment="1">
      <alignment horizontal="left" vertical="center" wrapText="1"/>
    </xf>
    <xf numFmtId="0" fontId="12" fillId="0" borderId="1" xfId="0" applyFont="1" applyFill="1" applyBorder="1" applyAlignment="1" applyProtection="1">
      <alignment horizontal="left" vertical="center" wrapText="1"/>
      <protection locked="0"/>
    </xf>
    <xf numFmtId="0" fontId="12" fillId="0" borderId="0" xfId="0" applyFont="1" applyFill="1" applyAlignment="1">
      <alignment horizontal="left" vertical="top" wrapText="1"/>
    </xf>
    <xf numFmtId="0" fontId="34"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27" fillId="0" borderId="0" xfId="0" applyFont="1" applyFill="1" applyAlignment="1">
      <alignment horizontal="left" vertical="center" wrapText="1"/>
    </xf>
    <xf numFmtId="0" fontId="36" fillId="0" borderId="0" xfId="0" applyFont="1" applyFill="1" applyAlignment="1">
      <alignment horizontal="left" vertical="center" wrapText="1"/>
    </xf>
    <xf numFmtId="0" fontId="34" fillId="0" borderId="0" xfId="0" applyFont="1" applyFill="1" applyAlignment="1">
      <alignment horizontal="left" vertical="top" wrapText="1"/>
    </xf>
    <xf numFmtId="0" fontId="37" fillId="0" borderId="1" xfId="0" applyFont="1" applyFill="1" applyBorder="1" applyAlignment="1" applyProtection="1">
      <alignment horizontal="left" vertical="center" wrapText="1"/>
      <protection locked="0"/>
    </xf>
    <xf numFmtId="0" fontId="33" fillId="0" borderId="0" xfId="0" applyFont="1" applyFill="1" applyAlignment="1">
      <alignment horizontal="left" vertical="center" wrapText="1"/>
    </xf>
    <xf numFmtId="0" fontId="17" fillId="0" borderId="0" xfId="0" applyFont="1" applyFill="1" applyAlignment="1">
      <alignment horizontal="left" vertical="top" wrapText="1"/>
    </xf>
    <xf numFmtId="0" fontId="13" fillId="0" borderId="0" xfId="0" applyFont="1" applyFill="1" applyAlignment="1">
      <alignment horizontal="justify" wrapText="1"/>
    </xf>
    <xf numFmtId="0" fontId="14" fillId="0" borderId="0" xfId="0" applyFont="1" applyFill="1" applyAlignment="1">
      <alignment horizontal="justify" wrapText="1"/>
    </xf>
    <xf numFmtId="0" fontId="21"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vertical="center" wrapText="1"/>
      <protection locked="0"/>
    </xf>
    <xf numFmtId="0" fontId="16" fillId="0" borderId="1" xfId="0" applyFont="1" applyFill="1" applyBorder="1" applyAlignment="1" applyProtection="1">
      <alignment vertical="center" wrapText="1"/>
      <protection locked="0"/>
    </xf>
    <xf numFmtId="4" fontId="16" fillId="0" borderId="1" xfId="0" applyNumberFormat="1" applyFont="1" applyFill="1" applyBorder="1" applyAlignment="1" applyProtection="1">
      <alignment horizontal="justify" vertical="top" wrapText="1"/>
      <protection locked="0"/>
    </xf>
    <xf numFmtId="9" fontId="31"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wrapText="1"/>
      <protection locked="0"/>
    </xf>
    <xf numFmtId="4" fontId="17"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center" wrapText="1"/>
      <protection locked="0"/>
    </xf>
    <xf numFmtId="167" fontId="22" fillId="0" borderId="1" xfId="0" applyNumberFormat="1" applyFont="1" applyFill="1" applyBorder="1" applyAlignment="1" applyProtection="1">
      <alignment horizontal="center" vertical="center" wrapText="1"/>
      <protection locked="0"/>
    </xf>
    <xf numFmtId="0" fontId="16" fillId="0" borderId="1" xfId="0" quotePrefix="1" applyFont="1" applyFill="1" applyBorder="1" applyAlignment="1" applyProtection="1">
      <alignment horizontal="center" vertical="center" wrapText="1"/>
      <protection locked="0"/>
    </xf>
    <xf numFmtId="9" fontId="12" fillId="0" borderId="1" xfId="0" applyNumberFormat="1" applyFont="1" applyFill="1" applyBorder="1" applyAlignment="1" applyProtection="1">
      <alignment horizontal="justify" vertical="center" wrapText="1"/>
      <protection locked="0"/>
    </xf>
    <xf numFmtId="10" fontId="12" fillId="0" borderId="1" xfId="0" applyNumberFormat="1" applyFont="1" applyFill="1" applyBorder="1" applyAlignment="1" applyProtection="1">
      <alignment horizontal="justify" vertical="center" wrapText="1"/>
      <protection locked="0"/>
    </xf>
    <xf numFmtId="167" fontId="12" fillId="0" borderId="1" xfId="0" applyNumberFormat="1" applyFont="1" applyFill="1" applyBorder="1" applyAlignment="1" applyProtection="1">
      <alignment horizontal="justify" vertical="center" wrapText="1"/>
      <protection locked="0"/>
    </xf>
    <xf numFmtId="9" fontId="26" fillId="0" borderId="1" xfId="0" applyNumberFormat="1" applyFont="1" applyFill="1" applyBorder="1" applyAlignment="1" applyProtection="1">
      <alignment horizontal="justify" vertical="center" wrapText="1"/>
      <protection locked="0"/>
    </xf>
    <xf numFmtId="9" fontId="27" fillId="0" borderId="1" xfId="0" applyNumberFormat="1" applyFont="1" applyFill="1" applyBorder="1" applyAlignment="1" applyProtection="1">
      <alignment horizontal="justify" vertical="center" wrapText="1"/>
      <protection locked="0"/>
    </xf>
    <xf numFmtId="0" fontId="38"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top" wrapText="1"/>
    </xf>
    <xf numFmtId="0" fontId="14" fillId="0" borderId="1" xfId="0" applyFont="1" applyFill="1" applyBorder="1" applyAlignment="1" applyProtection="1">
      <alignment horizontal="justify" vertical="top" wrapText="1"/>
      <protection locked="0"/>
    </xf>
    <xf numFmtId="4" fontId="14" fillId="0" borderId="0" xfId="0" applyNumberFormat="1" applyFont="1" applyFill="1" applyBorder="1" applyAlignment="1" applyProtection="1">
      <alignment horizontal="right" wrapText="1"/>
      <protection locked="0"/>
    </xf>
    <xf numFmtId="2" fontId="12"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top" wrapText="1"/>
      <protection locked="0"/>
    </xf>
    <xf numFmtId="9" fontId="12" fillId="0" borderId="1" xfId="0" applyNumberFormat="1" applyFont="1" applyFill="1" applyBorder="1" applyAlignment="1" applyProtection="1">
      <alignment horizontal="center" vertical="top" wrapText="1"/>
      <protection locked="0"/>
    </xf>
    <xf numFmtId="4" fontId="12" fillId="0" borderId="1" xfId="0" applyNumberFormat="1" applyFont="1" applyFill="1" applyBorder="1" applyAlignment="1" applyProtection="1">
      <alignment horizontal="center" vertical="top" wrapText="1"/>
      <protection locked="0"/>
    </xf>
    <xf numFmtId="9" fontId="42" fillId="2" borderId="1" xfId="0" applyNumberFormat="1" applyFont="1" applyFill="1" applyBorder="1" applyAlignment="1" applyProtection="1">
      <alignment horizontal="justify" vertical="center" wrapText="1"/>
      <protection locked="0"/>
    </xf>
    <xf numFmtId="4" fontId="21" fillId="0" borderId="1"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center" wrapText="1"/>
      <protection locked="0"/>
    </xf>
    <xf numFmtId="0" fontId="14" fillId="0" borderId="0" xfId="0" applyFont="1" applyFill="1" applyBorder="1" applyAlignment="1">
      <alignment horizontal="justify" wrapText="1"/>
    </xf>
    <xf numFmtId="4" fontId="14" fillId="0" borderId="0" xfId="0" applyNumberFormat="1" applyFont="1" applyFill="1" applyBorder="1" applyAlignment="1" applyProtection="1">
      <alignment horizontal="justify" vertical="center" wrapText="1"/>
      <protection locked="0"/>
    </xf>
    <xf numFmtId="0" fontId="16" fillId="0" borderId="1" xfId="0" applyFont="1" applyFill="1" applyBorder="1" applyAlignment="1" applyProtection="1">
      <alignment horizontal="justify" vertical="center" wrapText="1"/>
      <protection locked="0"/>
    </xf>
    <xf numFmtId="0" fontId="16" fillId="0" borderId="4" xfId="0" applyFont="1" applyFill="1" applyBorder="1" applyAlignment="1" applyProtection="1">
      <alignment horizontal="justify" vertical="top" wrapText="1"/>
      <protection locked="0"/>
    </xf>
    <xf numFmtId="0" fontId="16" fillId="0" borderId="1" xfId="0" applyNumberFormat="1" applyFont="1" applyFill="1" applyBorder="1" applyAlignment="1" applyProtection="1">
      <alignment horizontal="center" vertical="center" wrapText="1"/>
      <protection locked="0"/>
    </xf>
    <xf numFmtId="4" fontId="24" fillId="2" borderId="1" xfId="0" applyNumberFormat="1" applyFont="1" applyFill="1" applyBorder="1" applyAlignment="1" applyProtection="1">
      <alignment horizontal="center" vertical="center" wrapText="1"/>
      <protection locked="0"/>
    </xf>
    <xf numFmtId="4" fontId="30"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center" wrapText="1"/>
      <protection locked="0"/>
    </xf>
    <xf numFmtId="0" fontId="22" fillId="0" borderId="1" xfId="0" applyFont="1" applyFill="1" applyBorder="1" applyAlignment="1" applyProtection="1">
      <alignment horizontal="justify" vertical="center" wrapText="1"/>
      <protection locked="0"/>
    </xf>
    <xf numFmtId="0" fontId="16" fillId="0" borderId="1" xfId="0" applyFont="1" applyFill="1" applyBorder="1" applyAlignment="1" applyProtection="1">
      <alignment horizontal="center" vertical="center" wrapText="1"/>
      <protection locked="0"/>
    </xf>
    <xf numFmtId="4" fontId="21" fillId="2" borderId="1" xfId="0" applyNumberFormat="1" applyFont="1" applyFill="1" applyBorder="1" applyAlignment="1" applyProtection="1">
      <alignment horizontal="center" vertical="center" wrapText="1"/>
      <protection locked="0"/>
    </xf>
    <xf numFmtId="4" fontId="44" fillId="0" borderId="1" xfId="0" applyNumberFormat="1" applyFont="1" applyFill="1" applyBorder="1" applyAlignment="1" applyProtection="1">
      <alignment horizontal="center" vertical="center" wrapText="1"/>
      <protection locked="0"/>
    </xf>
    <xf numFmtId="4" fontId="39" fillId="0" borderId="1" xfId="0" applyNumberFormat="1" applyFont="1" applyFill="1" applyBorder="1" applyAlignment="1" applyProtection="1">
      <alignment horizontal="center" vertical="center" wrapText="1"/>
      <protection locked="0"/>
    </xf>
    <xf numFmtId="4" fontId="45" fillId="0" borderId="1" xfId="0" applyNumberFormat="1" applyFont="1" applyFill="1" applyBorder="1" applyAlignment="1" applyProtection="1">
      <alignment horizontal="center" vertical="center" wrapText="1"/>
      <protection locked="0"/>
    </xf>
    <xf numFmtId="9" fontId="45" fillId="0" borderId="1" xfId="0" applyNumberFormat="1" applyFont="1" applyFill="1" applyBorder="1" applyAlignment="1" applyProtection="1">
      <alignment horizontal="center" vertical="center" wrapText="1"/>
      <protection locked="0"/>
    </xf>
    <xf numFmtId="167" fontId="45" fillId="0" borderId="1" xfId="0" applyNumberFormat="1" applyFont="1" applyFill="1" applyBorder="1" applyAlignment="1" applyProtection="1">
      <alignment horizontal="center" vertical="center" wrapText="1"/>
      <protection locked="0"/>
    </xf>
    <xf numFmtId="4" fontId="44" fillId="2" borderId="1" xfId="0" applyNumberFormat="1" applyFont="1" applyFill="1" applyBorder="1" applyAlignment="1" applyProtection="1">
      <alignment horizontal="center" vertical="center" wrapText="1"/>
      <protection locked="0"/>
    </xf>
    <xf numFmtId="9" fontId="44" fillId="2" borderId="1" xfId="0" applyNumberFormat="1" applyFont="1" applyFill="1" applyBorder="1" applyAlignment="1" applyProtection="1">
      <alignment horizontal="center" vertical="center" wrapText="1"/>
      <protection locked="0"/>
    </xf>
    <xf numFmtId="9" fontId="22" fillId="2" borderId="1" xfId="0" applyNumberFormat="1" applyFont="1" applyFill="1" applyBorder="1" applyAlignment="1" applyProtection="1">
      <alignment horizontal="center" vertical="center" wrapText="1"/>
      <protection locked="0"/>
    </xf>
    <xf numFmtId="9" fontId="44" fillId="0" borderId="1" xfId="0" applyNumberFormat="1" applyFont="1" applyFill="1" applyBorder="1" applyAlignment="1" applyProtection="1">
      <alignment horizontal="center" vertical="center" wrapText="1"/>
      <protection locked="0"/>
    </xf>
    <xf numFmtId="2" fontId="45" fillId="0" borderId="1" xfId="0" applyNumberFormat="1" applyFont="1" applyFill="1" applyBorder="1" applyAlignment="1" applyProtection="1">
      <alignment horizontal="center" vertical="center" wrapText="1"/>
      <protection locked="0"/>
    </xf>
    <xf numFmtId="2" fontId="22" fillId="0" borderId="1" xfId="0" applyNumberFormat="1" applyFont="1" applyFill="1" applyBorder="1" applyAlignment="1" applyProtection="1">
      <alignment horizontal="center" vertical="center" wrapText="1"/>
      <protection locked="0"/>
    </xf>
    <xf numFmtId="167" fontId="44" fillId="0" borderId="1" xfId="0" applyNumberFormat="1" applyFont="1" applyFill="1" applyBorder="1" applyAlignment="1" applyProtection="1">
      <alignment horizontal="center" vertical="center" wrapText="1"/>
      <protection locked="0"/>
    </xf>
    <xf numFmtId="43" fontId="22" fillId="0" borderId="1" xfId="0" applyNumberFormat="1"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protection locked="0"/>
    </xf>
    <xf numFmtId="0" fontId="45" fillId="0" borderId="1" xfId="0" applyFont="1" applyFill="1" applyBorder="1" applyAlignment="1" applyProtection="1">
      <alignment horizontal="justify" vertical="center" wrapText="1"/>
      <protection locked="0"/>
    </xf>
    <xf numFmtId="0" fontId="44" fillId="2" borderId="1" xfId="0" applyFont="1" applyFill="1" applyBorder="1" applyAlignment="1" applyProtection="1">
      <alignment horizontal="justify" vertical="center" wrapText="1"/>
      <protection locked="0"/>
    </xf>
    <xf numFmtId="0" fontId="22" fillId="2" borderId="1" xfId="0" applyFont="1" applyFill="1" applyBorder="1" applyAlignment="1" applyProtection="1">
      <alignment horizontal="justify" vertical="center" wrapText="1"/>
      <protection locked="0"/>
    </xf>
    <xf numFmtId="0" fontId="44" fillId="0" borderId="1" xfId="0" applyFont="1" applyFill="1" applyBorder="1" applyAlignment="1" applyProtection="1">
      <alignment horizontal="justify" vertical="center" wrapText="1"/>
      <protection locked="0"/>
    </xf>
    <xf numFmtId="49" fontId="45" fillId="0" borderId="1" xfId="0" applyNumberFormat="1" applyFont="1" applyFill="1" applyBorder="1" applyAlignment="1" applyProtection="1">
      <alignment horizontal="center" vertical="center" wrapText="1"/>
      <protection locked="0"/>
    </xf>
    <xf numFmtId="49" fontId="21" fillId="0" borderId="1" xfId="0" applyNumberFormat="1" applyFont="1" applyFill="1" applyBorder="1" applyAlignment="1" applyProtection="1">
      <alignment horizontal="center" vertical="center" wrapText="1"/>
      <protection locked="0"/>
    </xf>
    <xf numFmtId="49" fontId="44" fillId="2" borderId="1" xfId="0" applyNumberFormat="1" applyFont="1" applyFill="1" applyBorder="1" applyAlignment="1" applyProtection="1">
      <alignment horizontal="center" vertical="center" wrapText="1"/>
      <protection locked="0"/>
    </xf>
    <xf numFmtId="49" fontId="44" fillId="0" borderId="1" xfId="0" applyNumberFormat="1" applyFont="1" applyFill="1" applyBorder="1" applyAlignment="1" applyProtection="1">
      <alignment horizontal="center" vertical="center" wrapText="1"/>
      <protection locked="0"/>
    </xf>
    <xf numFmtId="49" fontId="46" fillId="0" borderId="1" xfId="0" applyNumberFormat="1" applyFont="1" applyFill="1" applyBorder="1" applyAlignment="1" applyProtection="1">
      <alignment horizontal="center" vertical="center" wrapText="1"/>
      <protection locked="0"/>
    </xf>
    <xf numFmtId="9" fontId="16"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 fontId="24" fillId="2" borderId="4" xfId="0" applyNumberFormat="1" applyFont="1" applyFill="1" applyBorder="1" applyAlignment="1" applyProtection="1">
      <alignment horizontal="center" vertical="center" wrapText="1"/>
      <protection locked="0"/>
    </xf>
    <xf numFmtId="4" fontId="24" fillId="2" borderId="3" xfId="0" applyNumberFormat="1" applyFont="1" applyFill="1" applyBorder="1" applyAlignment="1" applyProtection="1">
      <alignment horizontal="center" vertical="center" wrapText="1"/>
      <protection locked="0"/>
    </xf>
    <xf numFmtId="0" fontId="21" fillId="0" borderId="4" xfId="0" applyFont="1" applyFill="1" applyBorder="1" applyAlignment="1" applyProtection="1">
      <alignment horizontal="justify" vertical="center" wrapText="1"/>
      <protection locked="0"/>
    </xf>
    <xf numFmtId="0" fontId="21" fillId="0" borderId="3" xfId="0" applyFont="1" applyFill="1" applyBorder="1" applyAlignment="1" applyProtection="1">
      <alignment horizontal="justify" vertical="center" wrapText="1"/>
      <protection locked="0"/>
    </xf>
    <xf numFmtId="9" fontId="27" fillId="0" borderId="1"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23" fillId="0" borderId="4" xfId="0" applyFont="1" applyFill="1" applyBorder="1" applyAlignment="1" applyProtection="1">
      <alignment horizontal="justify" vertical="top" wrapText="1"/>
      <protection locked="0"/>
    </xf>
    <xf numFmtId="0" fontId="14" fillId="0" borderId="2" xfId="0" applyFont="1" applyFill="1" applyBorder="1" applyAlignment="1" applyProtection="1">
      <alignment horizontal="justify" vertical="top" wrapText="1"/>
      <protection locked="0"/>
    </xf>
    <xf numFmtId="0" fontId="14" fillId="0" borderId="3" xfId="0" applyFont="1" applyFill="1" applyBorder="1" applyAlignment="1" applyProtection="1">
      <alignment horizontal="justify" vertical="top" wrapText="1"/>
      <protection locked="0"/>
    </xf>
    <xf numFmtId="0" fontId="47" fillId="0" borderId="1" xfId="0" applyFont="1" applyFill="1" applyBorder="1" applyAlignment="1" applyProtection="1">
      <alignment horizontal="justify" vertical="top" wrapText="1"/>
      <protection locked="0"/>
    </xf>
    <xf numFmtId="0" fontId="22" fillId="0" borderId="1" xfId="0" applyFont="1" applyFill="1" applyBorder="1" applyAlignment="1" applyProtection="1">
      <alignment horizontal="justify" vertical="top" wrapText="1"/>
      <protection locked="0"/>
    </xf>
    <xf numFmtId="0" fontId="16" fillId="0"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justify" vertical="center" wrapText="1"/>
      <protection locked="0"/>
    </xf>
    <xf numFmtId="0" fontId="14" fillId="2" borderId="1" xfId="0" applyFont="1" applyFill="1" applyBorder="1" applyAlignment="1" applyProtection="1">
      <alignment horizontal="justify" vertical="center" wrapText="1"/>
      <protection locked="0"/>
    </xf>
    <xf numFmtId="0" fontId="23" fillId="0" borderId="1" xfId="0" applyFont="1" applyFill="1" applyBorder="1" applyAlignment="1" applyProtection="1">
      <alignment horizontal="justify" vertical="top" wrapText="1"/>
      <protection locked="0"/>
    </xf>
    <xf numFmtId="4" fontId="21" fillId="2" borderId="1"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justify" vertical="center" wrapText="1"/>
      <protection locked="0"/>
    </xf>
    <xf numFmtId="0" fontId="16" fillId="0" borderId="3" xfId="0" applyFont="1" applyFill="1" applyBorder="1" applyAlignment="1" applyProtection="1">
      <alignment horizontal="justify" vertical="center" wrapText="1"/>
      <protection locked="0"/>
    </xf>
    <xf numFmtId="4" fontId="16" fillId="0" borderId="4" xfId="0" applyNumberFormat="1" applyFont="1" applyFill="1" applyBorder="1" applyAlignment="1" applyProtection="1">
      <alignment horizontal="center" vertical="center" wrapText="1"/>
      <protection locked="0"/>
    </xf>
    <xf numFmtId="4" fontId="16" fillId="0" borderId="3" xfId="0" applyNumberFormat="1" applyFont="1" applyFill="1" applyBorder="1" applyAlignment="1" applyProtection="1">
      <alignment horizontal="center" vertical="center" wrapText="1"/>
      <protection locked="0"/>
    </xf>
    <xf numFmtId="9" fontId="24" fillId="0" borderId="4" xfId="0" applyNumberFormat="1" applyFont="1" applyFill="1" applyBorder="1" applyAlignment="1" applyProtection="1">
      <alignment horizontal="center" vertical="center" wrapText="1"/>
      <protection locked="0"/>
    </xf>
    <xf numFmtId="9" fontId="24" fillId="0" borderId="3"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4" fontId="12" fillId="0" borderId="1" xfId="0" applyNumberFormat="1"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164" fontId="12" fillId="0" borderId="1" xfId="0" quotePrefix="1"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center" wrapText="1"/>
      <protection locked="0"/>
    </xf>
    <xf numFmtId="0" fontId="14" fillId="2" borderId="1" xfId="0" applyFont="1" applyFill="1" applyBorder="1" applyAlignment="1" applyProtection="1">
      <alignment horizontal="justify" vertical="top" wrapText="1"/>
      <protection locked="0"/>
    </xf>
    <xf numFmtId="0" fontId="14" fillId="0" borderId="1" xfId="0" applyFont="1" applyFill="1" applyBorder="1" applyAlignment="1" applyProtection="1">
      <alignment horizontal="justify" vertical="top" wrapText="1"/>
      <protection locked="0"/>
    </xf>
    <xf numFmtId="0" fontId="22" fillId="0" borderId="1" xfId="0" applyFont="1" applyFill="1" applyBorder="1" applyAlignment="1" applyProtection="1">
      <alignment horizontal="justify" vertical="center" wrapText="1"/>
      <protection locked="0"/>
    </xf>
    <xf numFmtId="9" fontId="14" fillId="0" borderId="1" xfId="0" applyNumberFormat="1" applyFont="1" applyFill="1" applyBorder="1" applyAlignment="1" applyProtection="1">
      <alignment horizontal="justify" vertical="center" wrapText="1"/>
      <protection locked="0"/>
    </xf>
    <xf numFmtId="0" fontId="13" fillId="0" borderId="0" xfId="0" quotePrefix="1" applyFont="1" applyFill="1" applyBorder="1" applyAlignment="1" applyProtection="1">
      <alignment horizontal="center" vertical="center" wrapText="1"/>
      <protection locked="0"/>
    </xf>
    <xf numFmtId="164" fontId="12"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 fontId="12" fillId="0" borderId="1" xfId="0" quotePrefix="1"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39" fillId="2" borderId="1" xfId="0" applyFont="1" applyFill="1" applyBorder="1" applyAlignment="1" applyProtection="1">
      <alignment horizontal="justify" vertical="top" wrapText="1"/>
      <protection locked="0"/>
    </xf>
    <xf numFmtId="4" fontId="16" fillId="0" borderId="2" xfId="0" applyNumberFormat="1" applyFont="1" applyFill="1" applyBorder="1" applyAlignment="1" applyProtection="1">
      <alignment horizontal="center" vertical="center" wrapText="1"/>
      <protection locked="0"/>
    </xf>
    <xf numFmtId="4" fontId="21" fillId="0" borderId="4" xfId="0" applyNumberFormat="1" applyFont="1" applyFill="1" applyBorder="1" applyAlignment="1" applyProtection="1">
      <alignment horizontal="center" vertical="center" wrapText="1"/>
      <protection locked="0"/>
    </xf>
    <xf numFmtId="4" fontId="21" fillId="0" borderId="3" xfId="0" applyNumberFormat="1" applyFont="1" applyFill="1" applyBorder="1" applyAlignment="1" applyProtection="1">
      <alignment horizontal="center" vertical="center" wrapText="1"/>
      <protection locked="0"/>
    </xf>
    <xf numFmtId="9" fontId="22" fillId="0" borderId="4" xfId="0" applyNumberFormat="1" applyFont="1" applyFill="1" applyBorder="1" applyAlignment="1" applyProtection="1">
      <alignment horizontal="center" vertical="center" wrapText="1"/>
      <protection locked="0"/>
    </xf>
    <xf numFmtId="9" fontId="22" fillId="0" borderId="3" xfId="0" applyNumberFormat="1" applyFont="1" applyFill="1" applyBorder="1" applyAlignment="1" applyProtection="1">
      <alignment horizontal="center" vertical="center" wrapText="1"/>
      <protection locked="0"/>
    </xf>
    <xf numFmtId="0" fontId="16" fillId="0" borderId="2" xfId="0" applyFont="1" applyFill="1" applyBorder="1" applyAlignment="1" applyProtection="1">
      <alignment horizontal="justify" vertical="center" wrapText="1"/>
      <protection locked="0"/>
    </xf>
    <xf numFmtId="0" fontId="21" fillId="0" borderId="4"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justify" vertical="top" wrapText="1"/>
      <protection locked="0"/>
    </xf>
    <xf numFmtId="9" fontId="21" fillId="0" borderId="4" xfId="0" applyNumberFormat="1" applyFont="1" applyFill="1" applyBorder="1" applyAlignment="1" applyProtection="1">
      <alignment horizontal="center" vertical="center" wrapText="1"/>
      <protection locked="0"/>
    </xf>
    <xf numFmtId="9" fontId="21" fillId="0" borderId="2" xfId="0" applyNumberFormat="1" applyFont="1" applyFill="1" applyBorder="1" applyAlignment="1" applyProtection="1">
      <alignment horizontal="center" vertical="center" wrapText="1"/>
      <protection locked="0"/>
    </xf>
    <xf numFmtId="9" fontId="21" fillId="0" borderId="3" xfId="0" applyNumberFormat="1" applyFont="1" applyFill="1" applyBorder="1" applyAlignment="1" applyProtection="1">
      <alignment horizontal="center" vertical="center" wrapText="1"/>
      <protection locked="0"/>
    </xf>
    <xf numFmtId="9" fontId="14" fillId="2" borderId="4" xfId="0" applyNumberFormat="1" applyFont="1" applyFill="1" applyBorder="1" applyAlignment="1" applyProtection="1">
      <alignment horizontal="justify" vertical="center" wrapText="1"/>
      <protection locked="0"/>
    </xf>
    <xf numFmtId="9" fontId="14" fillId="2" borderId="2" xfId="0" applyNumberFormat="1" applyFont="1" applyFill="1" applyBorder="1" applyAlignment="1" applyProtection="1">
      <alignment horizontal="justify" vertical="center" wrapText="1"/>
      <protection locked="0"/>
    </xf>
    <xf numFmtId="9" fontId="14" fillId="2" borderId="3" xfId="0" applyNumberFormat="1" applyFont="1" applyFill="1" applyBorder="1" applyAlignment="1" applyProtection="1">
      <alignment horizontal="justify" vertical="center"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vmlDrawing" Target="../drawings/vmlDrawing1.v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sheetPr>
  <dimension ref="A1:P416"/>
  <sheetViews>
    <sheetView showZeros="0" tabSelected="1" showOutlineSymbols="0" view="pageBreakPreview" zoomScale="40" zoomScaleNormal="50" zoomScaleSheetLayoutView="40" workbookViewId="0">
      <selection activeCell="A3" sqref="A3:P3"/>
    </sheetView>
  </sheetViews>
  <sheetFormatPr defaultRowHeight="26.25" outlineLevelRow="1" outlineLevelCol="2" x14ac:dyDescent="0.4"/>
  <cols>
    <col min="1" max="1" width="16" style="35" customWidth="1"/>
    <col min="2" max="2" width="116.625" style="68" customWidth="1"/>
    <col min="3" max="3" width="25.25" style="6" hidden="1" customWidth="1"/>
    <col min="4" max="4" width="22.5" style="6" hidden="1" customWidth="1"/>
    <col min="5" max="5" width="24.125" style="6" hidden="1" customWidth="1"/>
    <col min="6" max="6" width="26.375" style="36" customWidth="1"/>
    <col min="7" max="7" width="25.125" style="36" customWidth="1"/>
    <col min="8" max="8" width="22.625" style="37" customWidth="1" outlineLevel="2"/>
    <col min="9" max="9" width="19.75" style="38" customWidth="1" outlineLevel="2"/>
    <col min="10" max="10" width="24.25" style="36" customWidth="1" outlineLevel="2"/>
    <col min="11" max="11" width="26.125" style="38" customWidth="1" outlineLevel="2"/>
    <col min="12" max="12" width="26.625" style="38" customWidth="1" outlineLevel="2"/>
    <col min="13" max="14" width="23.75" style="38" hidden="1" customWidth="1" outlineLevel="2"/>
    <col min="15" max="15" width="23.75" style="38" customWidth="1" outlineLevel="2"/>
    <col min="16" max="16" width="163.25" style="68" customWidth="1"/>
    <col min="17" max="72" width="9" style="6" customWidth="1"/>
    <col min="73" max="16384" width="9" style="6"/>
  </cols>
  <sheetData>
    <row r="1" spans="1:16" ht="30.75" x14ac:dyDescent="0.45">
      <c r="A1" s="1"/>
      <c r="B1" s="96"/>
      <c r="C1" s="2"/>
      <c r="D1" s="2"/>
      <c r="E1" s="2"/>
      <c r="F1" s="3"/>
      <c r="G1" s="3"/>
      <c r="H1" s="4"/>
      <c r="I1" s="5"/>
      <c r="J1" s="3"/>
      <c r="K1" s="5"/>
      <c r="L1" s="5"/>
      <c r="M1" s="5"/>
      <c r="N1" s="5"/>
      <c r="O1" s="5"/>
      <c r="P1" s="67"/>
    </row>
    <row r="2" spans="1:16" ht="30.75" x14ac:dyDescent="0.45">
      <c r="A2" s="1"/>
      <c r="B2" s="96"/>
      <c r="C2" s="2"/>
      <c r="D2" s="2"/>
      <c r="E2" s="2"/>
      <c r="F2" s="3"/>
      <c r="G2" s="3"/>
      <c r="H2" s="4"/>
      <c r="I2" s="5"/>
      <c r="J2" s="3"/>
      <c r="K2" s="5"/>
      <c r="L2" s="5"/>
      <c r="M2" s="5"/>
      <c r="N2" s="5"/>
      <c r="O2" s="5"/>
      <c r="P2" s="67"/>
    </row>
    <row r="3" spans="1:16" ht="73.5" customHeight="1" x14ac:dyDescent="0.4">
      <c r="A3" s="167" t="s">
        <v>109</v>
      </c>
      <c r="B3" s="167"/>
      <c r="C3" s="167"/>
      <c r="D3" s="167"/>
      <c r="E3" s="167"/>
      <c r="F3" s="167"/>
      <c r="G3" s="167"/>
      <c r="H3" s="167"/>
      <c r="I3" s="167"/>
      <c r="J3" s="167"/>
      <c r="K3" s="167"/>
      <c r="L3" s="167"/>
      <c r="M3" s="167"/>
      <c r="N3" s="167"/>
      <c r="O3" s="167"/>
      <c r="P3" s="167"/>
    </row>
    <row r="4" spans="1:16" s="2" customFormat="1" ht="41.25" customHeight="1" x14ac:dyDescent="0.4">
      <c r="A4" s="7"/>
      <c r="B4" s="97"/>
      <c r="C4" s="7"/>
      <c r="D4" s="7"/>
      <c r="E4" s="7"/>
      <c r="F4" s="8"/>
      <c r="G4" s="8"/>
      <c r="H4" s="8"/>
      <c r="I4" s="8"/>
      <c r="J4" s="8"/>
      <c r="K4" s="9"/>
      <c r="L4" s="48"/>
      <c r="M4" s="9"/>
      <c r="N4" s="9"/>
      <c r="O4" s="9"/>
      <c r="P4" s="87" t="s">
        <v>36</v>
      </c>
    </row>
    <row r="5" spans="1:16" s="49" customFormat="1" ht="72.75" customHeight="1" x14ac:dyDescent="0.25">
      <c r="A5" s="169" t="s">
        <v>3</v>
      </c>
      <c r="B5" s="171" t="s">
        <v>8</v>
      </c>
      <c r="C5" s="157" t="s">
        <v>17</v>
      </c>
      <c r="D5" s="157" t="s">
        <v>18</v>
      </c>
      <c r="E5" s="157" t="s">
        <v>19</v>
      </c>
      <c r="F5" s="157" t="s">
        <v>87</v>
      </c>
      <c r="G5" s="157"/>
      <c r="H5" s="161" t="s">
        <v>110</v>
      </c>
      <c r="I5" s="161"/>
      <c r="J5" s="161"/>
      <c r="K5" s="161"/>
      <c r="L5" s="156" t="s">
        <v>44</v>
      </c>
      <c r="M5" s="88"/>
      <c r="N5" s="88"/>
      <c r="O5" s="156" t="s">
        <v>58</v>
      </c>
      <c r="P5" s="158" t="s">
        <v>88</v>
      </c>
    </row>
    <row r="6" spans="1:16" s="49" customFormat="1" ht="69.75" customHeight="1" x14ac:dyDescent="0.25">
      <c r="A6" s="169"/>
      <c r="B6" s="171"/>
      <c r="C6" s="157"/>
      <c r="D6" s="157"/>
      <c r="E6" s="157"/>
      <c r="F6" s="170" t="s">
        <v>42</v>
      </c>
      <c r="G6" s="157" t="s">
        <v>43</v>
      </c>
      <c r="H6" s="168" t="s">
        <v>7</v>
      </c>
      <c r="I6" s="168"/>
      <c r="J6" s="168" t="s">
        <v>6</v>
      </c>
      <c r="K6" s="168"/>
      <c r="L6" s="156"/>
      <c r="M6" s="88"/>
      <c r="N6" s="88"/>
      <c r="O6" s="156"/>
      <c r="P6" s="159"/>
    </row>
    <row r="7" spans="1:16" s="49" customFormat="1" ht="69.75" x14ac:dyDescent="0.25">
      <c r="A7" s="169"/>
      <c r="B7" s="171"/>
      <c r="C7" s="157"/>
      <c r="D7" s="157"/>
      <c r="E7" s="157"/>
      <c r="F7" s="170"/>
      <c r="G7" s="157"/>
      <c r="H7" s="89" t="s">
        <v>0</v>
      </c>
      <c r="I7" s="90" t="s">
        <v>12</v>
      </c>
      <c r="J7" s="91" t="s">
        <v>9</v>
      </c>
      <c r="K7" s="90" t="s">
        <v>2</v>
      </c>
      <c r="L7" s="156"/>
      <c r="M7" s="88"/>
      <c r="N7" s="88"/>
      <c r="O7" s="156"/>
      <c r="P7" s="160"/>
    </row>
    <row r="8" spans="1:16" s="14" customFormat="1" x14ac:dyDescent="0.25">
      <c r="A8" s="10">
        <v>1</v>
      </c>
      <c r="B8" s="10">
        <v>2</v>
      </c>
      <c r="C8" s="11">
        <v>4</v>
      </c>
      <c r="D8" s="11">
        <v>5</v>
      </c>
      <c r="E8" s="11">
        <v>6</v>
      </c>
      <c r="F8" s="11">
        <v>3</v>
      </c>
      <c r="G8" s="11">
        <v>4</v>
      </c>
      <c r="H8" s="12">
        <v>5</v>
      </c>
      <c r="I8" s="11">
        <v>6</v>
      </c>
      <c r="J8" s="11">
        <v>7</v>
      </c>
      <c r="K8" s="13">
        <v>8</v>
      </c>
      <c r="L8" s="13">
        <v>9</v>
      </c>
      <c r="M8" s="11"/>
      <c r="N8" s="11"/>
      <c r="O8" s="11">
        <v>10</v>
      </c>
      <c r="P8" s="13">
        <v>11</v>
      </c>
    </row>
    <row r="9" spans="1:16" s="50" customFormat="1" ht="87" customHeight="1" x14ac:dyDescent="0.25">
      <c r="A9" s="169"/>
      <c r="B9" s="98" t="s">
        <v>35</v>
      </c>
      <c r="C9" s="16" t="e">
        <f>C10+C11+#REF!+C14</f>
        <v>#REF!</v>
      </c>
      <c r="D9" s="16" t="e">
        <f>D10+D11+#REF!+D14</f>
        <v>#REF!</v>
      </c>
      <c r="E9" s="16" t="e">
        <f>E10+E11+#REF!+#REF!+E14</f>
        <v>#REF!</v>
      </c>
      <c r="F9" s="16">
        <f>SUM(F10:F14)</f>
        <v>12195206.74</v>
      </c>
      <c r="G9" s="16">
        <f t="shared" ref="G9:N9" si="0">SUM(G10:G14)</f>
        <v>13034604.25</v>
      </c>
      <c r="H9" s="16">
        <f>SUM(H10:H14)</f>
        <v>8310749.2699999996</v>
      </c>
      <c r="I9" s="16">
        <f>H9/G9*100</f>
        <v>63.76</v>
      </c>
      <c r="J9" s="16">
        <f t="shared" si="0"/>
        <v>8137723.5899999999</v>
      </c>
      <c r="K9" s="16">
        <f>J9/G9*100</f>
        <v>62.43</v>
      </c>
      <c r="L9" s="16">
        <f t="shared" si="0"/>
        <v>12823722.310000001</v>
      </c>
      <c r="M9" s="16">
        <f t="shared" si="0"/>
        <v>2085620.97</v>
      </c>
      <c r="N9" s="16">
        <f t="shared" si="0"/>
        <v>0</v>
      </c>
      <c r="O9" s="16">
        <f>SUM(O10:O14)</f>
        <v>210881.95</v>
      </c>
      <c r="P9" s="72"/>
    </row>
    <row r="10" spans="1:16" s="49" customFormat="1" ht="39.75" customHeight="1" x14ac:dyDescent="0.25">
      <c r="A10" s="169"/>
      <c r="B10" s="95" t="s">
        <v>4</v>
      </c>
      <c r="C10" s="16" t="e">
        <f>#REF!+#REF!+#REF!+#REF!+#REF!+#REF!+#REF!+#REF!+#REF!+#REF!+#REF!+#REF!+#REF!+#REF!+#REF!+#REF!+#REF!+#REF!+#REF!+#REF!+#REF!+#REF!</f>
        <v>#REF!</v>
      </c>
      <c r="D10" s="16" t="e">
        <f>#REF!+#REF!+#REF!+#REF!+#REF!+#REF!+#REF!+#REF!+#REF!+#REF!+#REF!+#REF!+#REF!+#REF!+#REF!+#REF!+#REF!+#REF!+#REF!+#REF!+#REF!+#REF!</f>
        <v>#REF!</v>
      </c>
      <c r="E10" s="16" t="e">
        <f>#REF!+#REF!+#REF!+#REF!+#REF!+#REF!+#REF!+#REF!+#REF!+#REF!+#REF!+#REF!+#REF!+#REF!+#REF!+#REF!+#REF!+#REF!+#REF!+#REF!+#REF!+#REF!</f>
        <v>#REF!</v>
      </c>
      <c r="F10" s="16">
        <f t="shared" ref="F10:H14" si="1">F16+F24+F31+F38+F44+F50+F56+F67+F146+F153+F171+F178+F185</f>
        <v>37443.129999999997</v>
      </c>
      <c r="G10" s="16">
        <f t="shared" si="1"/>
        <v>40114.14</v>
      </c>
      <c r="H10" s="16">
        <f t="shared" si="1"/>
        <v>33751.14</v>
      </c>
      <c r="I10" s="16">
        <f t="shared" ref="I10:I14" si="2">H10/G10*100</f>
        <v>84.14</v>
      </c>
      <c r="J10" s="16">
        <f>J16+J24+J31+J38+J44+J50+J56+J67+J146+J153+J171+J178+J185</f>
        <v>25935.86</v>
      </c>
      <c r="K10" s="16">
        <f t="shared" ref="K10:K14" si="3">J10/G10*100</f>
        <v>64.66</v>
      </c>
      <c r="L10" s="16">
        <f t="shared" ref="L10:O14" si="4">L16+L24+L31+L38+L44+L50+L56+L67+L146+L153+L171+L178+L185</f>
        <v>37415.4</v>
      </c>
      <c r="M10" s="16">
        <f t="shared" si="4"/>
        <v>18542.34</v>
      </c>
      <c r="N10" s="16">
        <f t="shared" si="4"/>
        <v>0</v>
      </c>
      <c r="O10" s="16">
        <f t="shared" si="4"/>
        <v>2698.74</v>
      </c>
      <c r="P10" s="72"/>
    </row>
    <row r="11" spans="1:16" s="49" customFormat="1" ht="39.75" customHeight="1" x14ac:dyDescent="0.25">
      <c r="A11" s="169"/>
      <c r="B11" s="95" t="s">
        <v>16</v>
      </c>
      <c r="C11" s="16" t="e">
        <f>C44++C20+#REF!+#REF!+#REF!+#REF!+#REF!+#REF!+#REF!+#REF!+#REF!+#REF!+#REF!+#REF!+#REF!+#REF!+#REF!+#REF!+#REF!+#REF!+#REF!+#REF!</f>
        <v>#REF!</v>
      </c>
      <c r="D11" s="16" t="e">
        <f>D44++D20+#REF!+#REF!+#REF!+#REF!+#REF!+#REF!+#REF!+#REF!+#REF!+#REF!+#REF!+#REF!+#REF!+#REF!+#REF!+#REF!+#REF!+#REF!+#REF!+#REF!</f>
        <v>#REF!</v>
      </c>
      <c r="E11" s="16" t="e">
        <f>E44++E20+#REF!+#REF!+#REF!+#REF!+#REF!+#REF!+#REF!+#REF!+#REF!+#REF!+#REF!+#REF!+#REF!+#REF!+#REF!+#REF!+#REF!+#REF!+#REF!+#REF!</f>
        <v>#REF!</v>
      </c>
      <c r="F11" s="16">
        <f t="shared" si="1"/>
        <v>11628133.859999999</v>
      </c>
      <c r="G11" s="16">
        <f t="shared" si="1"/>
        <v>12412657.98</v>
      </c>
      <c r="H11" s="16">
        <f t="shared" si="1"/>
        <v>7936268.8600000003</v>
      </c>
      <c r="I11" s="16">
        <f t="shared" si="2"/>
        <v>63.94</v>
      </c>
      <c r="J11" s="16">
        <f>J17+J25+J32+J39+J45+J51+J57+J68+J147+J154+J172+J179+J186</f>
        <v>7771058.46</v>
      </c>
      <c r="K11" s="16">
        <f t="shared" si="3"/>
        <v>62.61</v>
      </c>
      <c r="L11" s="16">
        <f t="shared" si="4"/>
        <v>12221333.300000001</v>
      </c>
      <c r="M11" s="16">
        <f t="shared" si="4"/>
        <v>1863978.96</v>
      </c>
      <c r="N11" s="16">
        <f t="shared" si="4"/>
        <v>0</v>
      </c>
      <c r="O11" s="16">
        <f t="shared" si="4"/>
        <v>191324.68</v>
      </c>
      <c r="P11" s="72"/>
    </row>
    <row r="12" spans="1:16" s="49" customFormat="1" ht="39.75" customHeight="1" x14ac:dyDescent="0.25">
      <c r="A12" s="169"/>
      <c r="B12" s="95" t="s">
        <v>11</v>
      </c>
      <c r="C12" s="16" t="e">
        <f>#REF!+#REF!+#REF!+#REF!+#REF!+#REF!+#REF!+#REF!+#REF!+#REF!+#REF!+#REF!+#REF!+#REF!+#REF!+#REF!+#REF!+#REF!+C47+#REF!+#REF!+#REF!+#REF!</f>
        <v>#REF!</v>
      </c>
      <c r="D12" s="16" t="e">
        <f>#REF!+#REF!+#REF!+#REF!+#REF!+#REF!+#REF!+#REF!+#REF!+#REF!+#REF!+#REF!+#REF!+#REF!+#REF!+#REF!+#REF!+#REF!+D47+#REF!+#REF!+#REF!+#REF!</f>
        <v>#REF!</v>
      </c>
      <c r="E12" s="16" t="e">
        <f>#REF!+#REF!+#REF!+#REF!+#REF!+#REF!+#REF!+#REF!+#REF!+#REF!+#REF!+#REF!+#REF!+#REF!+#REF!+#REF!+#REF!+#REF!+E47+#REF!+#REF!+#REF!+#REF!</f>
        <v>#REF!</v>
      </c>
      <c r="F12" s="16">
        <f t="shared" si="1"/>
        <v>315943.78999999998</v>
      </c>
      <c r="G12" s="16">
        <f t="shared" si="1"/>
        <v>364785.41</v>
      </c>
      <c r="H12" s="16">
        <f t="shared" si="1"/>
        <v>218489.33</v>
      </c>
      <c r="I12" s="16">
        <f t="shared" si="2"/>
        <v>59.9</v>
      </c>
      <c r="J12" s="16">
        <f>J18+J26+J33+J40+J46+J52+J58+J69+J148+J155+J173+J180+J187</f>
        <v>218489.33</v>
      </c>
      <c r="K12" s="16">
        <f t="shared" si="3"/>
        <v>59.9</v>
      </c>
      <c r="L12" s="16">
        <f t="shared" si="4"/>
        <v>355930.65</v>
      </c>
      <c r="M12" s="16">
        <f t="shared" si="4"/>
        <v>201289.26</v>
      </c>
      <c r="N12" s="16">
        <f t="shared" si="4"/>
        <v>0</v>
      </c>
      <c r="O12" s="16">
        <f t="shared" si="4"/>
        <v>8854.76</v>
      </c>
      <c r="P12" s="72"/>
    </row>
    <row r="13" spans="1:16" s="49" customFormat="1" ht="39.75" customHeight="1" x14ac:dyDescent="0.25">
      <c r="A13" s="169"/>
      <c r="B13" s="95" t="s">
        <v>13</v>
      </c>
      <c r="C13" s="16" t="e">
        <f>#REF!+#REF!+#REF!+#REF!+#REF!+#REF!+#REF!+#REF!+#REF!+#REF!+#REF!+#REF!+#REF!+#REF!+#REF!+#REF!+#REF!+#REF!+C48+#REF!+#REF!+#REF!+#REF!</f>
        <v>#REF!</v>
      </c>
      <c r="D13" s="16" t="e">
        <f>#REF!+#REF!+#REF!+#REF!+#REF!+#REF!+#REF!+#REF!+#REF!+#REF!+#REF!+#REF!+#REF!+#REF!+#REF!+#REF!+#REF!+#REF!+D48+#REF!+#REF!+#REF!+#REF!</f>
        <v>#REF!</v>
      </c>
      <c r="E13" s="16" t="e">
        <f>#REF!+#REF!+#REF!+#REF!+#REF!+#REF!+#REF!+#REF!+#REF!+#REF!+#REF!+#REF!+#REF!+#REF!+#REF!+#REF!+#REF!+#REF!+E48+#REF!+#REF!+#REF!+#REF!</f>
        <v>#REF!</v>
      </c>
      <c r="F13" s="16">
        <f t="shared" si="1"/>
        <v>101961.87</v>
      </c>
      <c r="G13" s="16">
        <f t="shared" si="1"/>
        <v>105322.63</v>
      </c>
      <c r="H13" s="16">
        <f t="shared" si="1"/>
        <v>66436.960000000006</v>
      </c>
      <c r="I13" s="16">
        <f t="shared" si="2"/>
        <v>63.08</v>
      </c>
      <c r="J13" s="16">
        <f>J19+J27+J34+J41+J47+J53+J59+J70+J149+J156+J174+J181+J188</f>
        <v>66436.960000000006</v>
      </c>
      <c r="K13" s="16">
        <f t="shared" si="3"/>
        <v>63.08</v>
      </c>
      <c r="L13" s="16">
        <f t="shared" si="4"/>
        <v>100710.33</v>
      </c>
      <c r="M13" s="16">
        <f t="shared" si="4"/>
        <v>1810.41</v>
      </c>
      <c r="N13" s="16">
        <f t="shared" si="4"/>
        <v>0</v>
      </c>
      <c r="O13" s="16">
        <f t="shared" si="4"/>
        <v>4612.3100000000004</v>
      </c>
      <c r="P13" s="72"/>
    </row>
    <row r="14" spans="1:16" s="49" customFormat="1" ht="39.75" customHeight="1" x14ac:dyDescent="0.25">
      <c r="A14" s="169"/>
      <c r="B14" s="95" t="s">
        <v>5</v>
      </c>
      <c r="C14" s="16" t="e">
        <f>#REF!+#REF!+#REF!+#REF!+#REF!+#REF!+#REF!+#REF!+#REF!+#REF!+#REF!+#REF!+#REF!+#REF!+#REF!+#REF!+#REF!+#REF!+#REF!+#REF!+#REF!</f>
        <v>#REF!</v>
      </c>
      <c r="D14" s="16" t="e">
        <f>#REF!+#REF!+#REF!+#REF!+#REF!+#REF!+#REF!+#REF!+#REF!+#REF!+#REF!+#REF!+#REF!+#REF!+#REF!+#REF!+#REF!+#REF!+#REF!+#REF!+#REF!</f>
        <v>#REF!</v>
      </c>
      <c r="E14" s="16" t="e">
        <f>#REF!+#REF!+#REF!+#REF!+#REF!+#REF!+#REF!+#REF!+#REF!+#REF!+#REF!+#REF!+#REF!+#REF!+#REF!+#REF!+#REF!+#REF!+#REF!+#REF!+#REF!</f>
        <v>#REF!</v>
      </c>
      <c r="F14" s="16">
        <f t="shared" si="1"/>
        <v>111724.09</v>
      </c>
      <c r="G14" s="16">
        <f t="shared" si="1"/>
        <v>111724.09</v>
      </c>
      <c r="H14" s="16">
        <f t="shared" si="1"/>
        <v>55802.98</v>
      </c>
      <c r="I14" s="16">
        <f t="shared" si="2"/>
        <v>49.95</v>
      </c>
      <c r="J14" s="16">
        <f>J20+J28+J35+J42+J48+J54+J60+J71+J150+J157+J175+J182+J189</f>
        <v>55802.98</v>
      </c>
      <c r="K14" s="16">
        <f t="shared" si="3"/>
        <v>49.95</v>
      </c>
      <c r="L14" s="16">
        <f t="shared" si="4"/>
        <v>108332.63</v>
      </c>
      <c r="M14" s="16">
        <f t="shared" si="4"/>
        <v>0</v>
      </c>
      <c r="N14" s="16">
        <f t="shared" si="4"/>
        <v>0</v>
      </c>
      <c r="O14" s="16">
        <f t="shared" si="4"/>
        <v>3391.46</v>
      </c>
      <c r="P14" s="72"/>
    </row>
    <row r="15" spans="1:16" s="50" customFormat="1" ht="115.5" customHeight="1" x14ac:dyDescent="0.25">
      <c r="A15" s="137" t="s">
        <v>37</v>
      </c>
      <c r="B15" s="98" t="s">
        <v>96</v>
      </c>
      <c r="C15" s="16" t="e">
        <f>SUM(C20:C20)</f>
        <v>#REF!</v>
      </c>
      <c r="D15" s="16" t="e">
        <f>SUM(D20:D20)</f>
        <v>#REF!</v>
      </c>
      <c r="E15" s="16" t="e">
        <f>SUM(E20:E20)</f>
        <v>#REF!</v>
      </c>
      <c r="F15" s="16">
        <f>F16+F17+F18+F19+F20</f>
        <v>206597.24</v>
      </c>
      <c r="G15" s="16">
        <f t="shared" ref="G15:J15" si="5">G16+G17+G18+G19+G20</f>
        <v>206597.24</v>
      </c>
      <c r="H15" s="16">
        <f t="shared" si="5"/>
        <v>197118.07999999999</v>
      </c>
      <c r="I15" s="18">
        <f>H15/G15</f>
        <v>0.95</v>
      </c>
      <c r="J15" s="16">
        <f t="shared" si="5"/>
        <v>197118.07999999999</v>
      </c>
      <c r="K15" s="43">
        <f>J15/G15</f>
        <v>0.95</v>
      </c>
      <c r="L15" s="16">
        <f t="shared" ref="L15" si="6">L16+L17+L18+L19+L20</f>
        <v>202405.49</v>
      </c>
      <c r="M15" s="16">
        <f t="shared" ref="M15" si="7">M16+M17+M18+M19+M20</f>
        <v>0</v>
      </c>
      <c r="N15" s="16">
        <f t="shared" ref="N15" si="8">N16+N17+N18+N19+N20</f>
        <v>0</v>
      </c>
      <c r="O15" s="16">
        <f t="shared" ref="O15" si="9">O16+O17+O18+O19+O20</f>
        <v>4191.75</v>
      </c>
      <c r="P15" s="163" t="s">
        <v>122</v>
      </c>
    </row>
    <row r="16" spans="1:16" s="50" customFormat="1" ht="37.5" customHeight="1" x14ac:dyDescent="0.25">
      <c r="A16" s="138"/>
      <c r="B16" s="95" t="s">
        <v>4</v>
      </c>
      <c r="C16" s="16"/>
      <c r="D16" s="16"/>
      <c r="E16" s="16"/>
      <c r="F16" s="39"/>
      <c r="G16" s="39"/>
      <c r="H16" s="39"/>
      <c r="I16" s="40"/>
      <c r="J16" s="39"/>
      <c r="K16" s="40"/>
      <c r="L16" s="39"/>
      <c r="M16" s="40"/>
      <c r="N16" s="40"/>
      <c r="O16" s="39"/>
      <c r="P16" s="163"/>
    </row>
    <row r="17" spans="1:16" s="50" customFormat="1" ht="37.5" customHeight="1" x14ac:dyDescent="0.25">
      <c r="A17" s="138"/>
      <c r="B17" s="95" t="s">
        <v>16</v>
      </c>
      <c r="C17" s="16"/>
      <c r="D17" s="16"/>
      <c r="E17" s="16"/>
      <c r="F17" s="39">
        <v>162038.70000000001</v>
      </c>
      <c r="G17" s="39">
        <v>162038.70000000001</v>
      </c>
      <c r="H17" s="39">
        <v>152559.54</v>
      </c>
      <c r="I17" s="40">
        <f>H17/G17</f>
        <v>0.94</v>
      </c>
      <c r="J17" s="39">
        <v>152559.54</v>
      </c>
      <c r="K17" s="40">
        <f>J17/G17</f>
        <v>0.94</v>
      </c>
      <c r="L17" s="39">
        <v>157846.95000000001</v>
      </c>
      <c r="M17" s="40"/>
      <c r="N17" s="40"/>
      <c r="O17" s="39">
        <f>G17-L17</f>
        <v>4191.75</v>
      </c>
      <c r="P17" s="163"/>
    </row>
    <row r="18" spans="1:16" s="50" customFormat="1" ht="37.5" customHeight="1" x14ac:dyDescent="0.25">
      <c r="A18" s="138"/>
      <c r="B18" s="95" t="s">
        <v>11</v>
      </c>
      <c r="C18" s="16"/>
      <c r="D18" s="16"/>
      <c r="E18" s="16"/>
      <c r="F18" s="39"/>
      <c r="G18" s="39"/>
      <c r="H18" s="39"/>
      <c r="I18" s="40"/>
      <c r="J18" s="39"/>
      <c r="K18" s="40"/>
      <c r="L18" s="39"/>
      <c r="M18" s="40"/>
      <c r="N18" s="40"/>
      <c r="O18" s="39"/>
      <c r="P18" s="163"/>
    </row>
    <row r="19" spans="1:16" s="50" customFormat="1" ht="37.5" customHeight="1" x14ac:dyDescent="0.25">
      <c r="A19" s="138"/>
      <c r="B19" s="95" t="s">
        <v>13</v>
      </c>
      <c r="C19" s="16"/>
      <c r="D19" s="16"/>
      <c r="E19" s="16"/>
      <c r="F19" s="39">
        <v>44558.54</v>
      </c>
      <c r="G19" s="39">
        <v>44558.54</v>
      </c>
      <c r="H19" s="39">
        <v>44558.54</v>
      </c>
      <c r="I19" s="40">
        <f>H19/G19</f>
        <v>1</v>
      </c>
      <c r="J19" s="39">
        <v>44558.54</v>
      </c>
      <c r="K19" s="40">
        <f>J19/G19</f>
        <v>1</v>
      </c>
      <c r="L19" s="39">
        <v>44558.54</v>
      </c>
      <c r="M19" s="40"/>
      <c r="N19" s="40"/>
      <c r="O19" s="39">
        <f>G19-L19</f>
        <v>0</v>
      </c>
      <c r="P19" s="163"/>
    </row>
    <row r="20" spans="1:16" s="49" customFormat="1" ht="37.5" customHeight="1" x14ac:dyDescent="0.25">
      <c r="A20" s="139"/>
      <c r="B20" s="95" t="s">
        <v>5</v>
      </c>
      <c r="C20" s="17" t="e">
        <f>#REF!+#REF!+#REF!+#REF!+#REF!+#REF!+#REF!+#REF!+#REF!</f>
        <v>#REF!</v>
      </c>
      <c r="D20" s="17" t="e">
        <f>#REF!+#REF!+#REF!+#REF!+#REF!+#REF!+#REF!+#REF!+#REF!</f>
        <v>#REF!</v>
      </c>
      <c r="E20" s="17" t="e">
        <f>#REF!+#REF!+#REF!+#REF!+#REF!+#REF!+#REF!+#REF!+#REF!</f>
        <v>#REF!</v>
      </c>
      <c r="F20" s="39"/>
      <c r="G20" s="39"/>
      <c r="H20" s="39"/>
      <c r="I20" s="40"/>
      <c r="J20" s="39"/>
      <c r="K20" s="40"/>
      <c r="L20" s="39"/>
      <c r="M20" s="40"/>
      <c r="N20" s="40"/>
      <c r="O20" s="39"/>
      <c r="P20" s="163"/>
    </row>
    <row r="21" spans="1:16" ht="26.25" customHeight="1" x14ac:dyDescent="0.4">
      <c r="A21" s="137" t="s">
        <v>14</v>
      </c>
      <c r="B21" s="150" t="s">
        <v>117</v>
      </c>
      <c r="C21" s="16" t="e">
        <f>SUM(C26:C28)</f>
        <v>#REF!</v>
      </c>
      <c r="D21" s="16" t="e">
        <f>SUM(D26:D28)</f>
        <v>#REF!</v>
      </c>
      <c r="E21" s="16" t="e">
        <f>SUM(E26:E28)</f>
        <v>#REF!</v>
      </c>
      <c r="F21" s="152">
        <f>F24+F25+F26</f>
        <v>8406994.8499999996</v>
      </c>
      <c r="G21" s="152">
        <f>G24+G25+G26</f>
        <v>8546769.7899999991</v>
      </c>
      <c r="H21" s="152">
        <f>H24+H25+H26</f>
        <v>5769072.3899999997</v>
      </c>
      <c r="I21" s="152">
        <f>H21/G21</f>
        <v>0.68</v>
      </c>
      <c r="J21" s="152">
        <f>J24+J25+J26</f>
        <v>5736151.1900000004</v>
      </c>
      <c r="K21" s="152">
        <f>J21/G21</f>
        <v>0.67</v>
      </c>
      <c r="L21" s="152">
        <f>SUM(L24:L28)</f>
        <v>8390552.6099999994</v>
      </c>
      <c r="M21" s="152">
        <f>M24+M25+M26</f>
        <v>0</v>
      </c>
      <c r="N21" s="152">
        <f>N24+N25+N26</f>
        <v>0</v>
      </c>
      <c r="O21" s="152">
        <f>SUM(O24:O28)</f>
        <v>162174.57</v>
      </c>
      <c r="P21" s="148" t="s">
        <v>118</v>
      </c>
    </row>
    <row r="22" spans="1:16" ht="243.75" customHeight="1" x14ac:dyDescent="0.4">
      <c r="A22" s="138"/>
      <c r="B22" s="178"/>
      <c r="C22" s="16"/>
      <c r="D22" s="16"/>
      <c r="E22" s="16"/>
      <c r="F22" s="173"/>
      <c r="G22" s="173"/>
      <c r="H22" s="173"/>
      <c r="I22" s="173"/>
      <c r="J22" s="173"/>
      <c r="K22" s="173"/>
      <c r="L22" s="173"/>
      <c r="M22" s="173"/>
      <c r="N22" s="173"/>
      <c r="O22" s="173"/>
      <c r="P22" s="148"/>
    </row>
    <row r="23" spans="1:16" ht="408.75" customHeight="1" x14ac:dyDescent="0.4">
      <c r="A23" s="27"/>
      <c r="B23" s="151"/>
      <c r="C23" s="16"/>
      <c r="D23" s="16"/>
      <c r="E23" s="16"/>
      <c r="F23" s="153"/>
      <c r="G23" s="153"/>
      <c r="H23" s="153"/>
      <c r="I23" s="153"/>
      <c r="J23" s="153"/>
      <c r="K23" s="153"/>
      <c r="L23" s="153"/>
      <c r="M23" s="153"/>
      <c r="N23" s="153"/>
      <c r="O23" s="153"/>
      <c r="P23" s="148"/>
    </row>
    <row r="24" spans="1:16" ht="49.5" customHeight="1" x14ac:dyDescent="0.4">
      <c r="A24" s="131"/>
      <c r="B24" s="95" t="s">
        <v>4</v>
      </c>
      <c r="C24" s="16"/>
      <c r="D24" s="16"/>
      <c r="E24" s="16"/>
      <c r="F24" s="16"/>
      <c r="G24" s="17">
        <v>1200</v>
      </c>
      <c r="H24" s="39">
        <v>1200</v>
      </c>
      <c r="I24" s="20"/>
      <c r="J24" s="16"/>
      <c r="K24" s="20"/>
      <c r="L24" s="39">
        <v>1200</v>
      </c>
      <c r="M24" s="20"/>
      <c r="N24" s="20"/>
      <c r="O24" s="16"/>
      <c r="P24" s="164"/>
    </row>
    <row r="25" spans="1:16" ht="49.5" customHeight="1" x14ac:dyDescent="0.4">
      <c r="A25" s="131"/>
      <c r="B25" s="95" t="s">
        <v>16</v>
      </c>
      <c r="C25" s="16"/>
      <c r="D25" s="16"/>
      <c r="E25" s="16"/>
      <c r="F25" s="39">
        <v>8393284.5999999996</v>
      </c>
      <c r="G25" s="39">
        <v>8505856.3900000006</v>
      </c>
      <c r="H25" s="39">
        <v>5742248.0899999999</v>
      </c>
      <c r="I25" s="40">
        <f>H25/G25</f>
        <v>0.68</v>
      </c>
      <c r="J25" s="39">
        <v>5710526.8899999997</v>
      </c>
      <c r="K25" s="40">
        <f>J25/G25</f>
        <v>0.67</v>
      </c>
      <c r="L25" s="39">
        <f>23887.1+8322594.91</f>
        <v>8346482.0099999998</v>
      </c>
      <c r="M25" s="73"/>
      <c r="N25" s="73"/>
      <c r="O25" s="39">
        <f>G25-L25</f>
        <v>159374.38</v>
      </c>
      <c r="P25" s="164"/>
    </row>
    <row r="26" spans="1:16" ht="38.25" customHeight="1" x14ac:dyDescent="0.4">
      <c r="A26" s="74" t="s">
        <v>89</v>
      </c>
      <c r="B26" s="95" t="s">
        <v>11</v>
      </c>
      <c r="C26" s="17" t="e">
        <f>#REF!</f>
        <v>#REF!</v>
      </c>
      <c r="D26" s="17" t="e">
        <f>#REF!</f>
        <v>#REF!</v>
      </c>
      <c r="E26" s="17" t="e">
        <f>#REF!</f>
        <v>#REF!</v>
      </c>
      <c r="F26" s="17">
        <f>19667.63-F27</f>
        <v>13710.25</v>
      </c>
      <c r="G26" s="17">
        <v>39713.4</v>
      </c>
      <c r="H26" s="17">
        <f>J26</f>
        <v>25624.3</v>
      </c>
      <c r="I26" s="40">
        <f>H26/G26</f>
        <v>0.65</v>
      </c>
      <c r="J26" s="17">
        <v>25624.3</v>
      </c>
      <c r="K26" s="40">
        <f>J26/G26</f>
        <v>0.65</v>
      </c>
      <c r="L26" s="46">
        <f>34921.39+4792.01</f>
        <v>39713.4</v>
      </c>
      <c r="M26" s="19"/>
      <c r="N26" s="19"/>
      <c r="O26" s="46">
        <f>G26-L26</f>
        <v>0</v>
      </c>
      <c r="P26" s="164"/>
    </row>
    <row r="27" spans="1:16" ht="49.5" customHeight="1" x14ac:dyDescent="0.4">
      <c r="A27" s="74"/>
      <c r="B27" s="95" t="s">
        <v>13</v>
      </c>
      <c r="C27" s="17" t="e">
        <f>#REF!</f>
        <v>#REF!</v>
      </c>
      <c r="D27" s="17" t="e">
        <f>#REF!</f>
        <v>#REF!</v>
      </c>
      <c r="E27" s="17" t="e">
        <f>#REF!</f>
        <v>#REF!</v>
      </c>
      <c r="F27" s="17">
        <v>5957.38</v>
      </c>
      <c r="G27" s="17">
        <v>5957.38</v>
      </c>
      <c r="H27" s="17">
        <f>J27</f>
        <v>151.81</v>
      </c>
      <c r="I27" s="19"/>
      <c r="J27" s="17">
        <v>151.81</v>
      </c>
      <c r="K27" s="19"/>
      <c r="L27" s="17">
        <v>3157.2</v>
      </c>
      <c r="M27" s="19"/>
      <c r="N27" s="19"/>
      <c r="O27" s="39">
        <v>2800.19</v>
      </c>
      <c r="P27" s="164"/>
    </row>
    <row r="28" spans="1:16" ht="40.5" customHeight="1" x14ac:dyDescent="0.4">
      <c r="A28" s="74"/>
      <c r="B28" s="95" t="s">
        <v>5</v>
      </c>
      <c r="C28" s="17"/>
      <c r="D28" s="17"/>
      <c r="E28" s="17"/>
      <c r="F28" s="17"/>
      <c r="G28" s="17"/>
      <c r="H28" s="21"/>
      <c r="I28" s="22"/>
      <c r="J28" s="21"/>
      <c r="K28" s="22"/>
      <c r="L28" s="17"/>
      <c r="M28" s="19"/>
      <c r="N28" s="19"/>
      <c r="O28" s="75"/>
      <c r="P28" s="164"/>
    </row>
    <row r="29" spans="1:16" ht="408" customHeight="1" x14ac:dyDescent="0.4">
      <c r="A29" s="137" t="s">
        <v>15</v>
      </c>
      <c r="B29" s="150" t="s">
        <v>97</v>
      </c>
      <c r="C29" s="16" t="e">
        <f>SUM(C31:C35)</f>
        <v>#REF!</v>
      </c>
      <c r="D29" s="16" t="e">
        <f>SUM(D31:D35)</f>
        <v>#REF!</v>
      </c>
      <c r="E29" s="16" t="e">
        <f>SUM(E31:E35)</f>
        <v>#REF!</v>
      </c>
      <c r="F29" s="152">
        <f>F31+F32+F33+F34+F35</f>
        <v>371678.19</v>
      </c>
      <c r="G29" s="152">
        <f t="shared" ref="G29:O29" si="10">G31+G32+G33+G34+G35</f>
        <v>377729.17</v>
      </c>
      <c r="H29" s="152">
        <f t="shared" si="10"/>
        <v>319310.61</v>
      </c>
      <c r="I29" s="154">
        <f t="shared" ref="I29:I33" si="11">H29/G29</f>
        <v>0.85</v>
      </c>
      <c r="J29" s="152">
        <f t="shared" si="10"/>
        <v>260571.86</v>
      </c>
      <c r="K29" s="154">
        <f t="shared" ref="K29:K33" si="12">J29/G29</f>
        <v>0.69</v>
      </c>
      <c r="L29" s="152">
        <f t="shared" si="10"/>
        <v>377729.17</v>
      </c>
      <c r="M29" s="16">
        <f t="shared" si="10"/>
        <v>0</v>
      </c>
      <c r="N29" s="16">
        <f t="shared" si="10"/>
        <v>0</v>
      </c>
      <c r="O29" s="152">
        <f t="shared" si="10"/>
        <v>0</v>
      </c>
      <c r="P29" s="144" t="s">
        <v>125</v>
      </c>
    </row>
    <row r="30" spans="1:16" ht="163.5" customHeight="1" x14ac:dyDescent="0.4">
      <c r="A30" s="139"/>
      <c r="B30" s="151"/>
      <c r="C30" s="16"/>
      <c r="D30" s="16"/>
      <c r="E30" s="16"/>
      <c r="F30" s="153"/>
      <c r="G30" s="153"/>
      <c r="H30" s="153"/>
      <c r="I30" s="155"/>
      <c r="J30" s="153"/>
      <c r="K30" s="155"/>
      <c r="L30" s="153"/>
      <c r="M30" s="16"/>
      <c r="N30" s="16"/>
      <c r="O30" s="153"/>
      <c r="P30" s="144"/>
    </row>
    <row r="31" spans="1:16" ht="45.75" customHeight="1" x14ac:dyDescent="0.4">
      <c r="A31" s="71"/>
      <c r="B31" s="95" t="s">
        <v>4</v>
      </c>
      <c r="C31" s="17" t="e">
        <f>#REF!</f>
        <v>#REF!</v>
      </c>
      <c r="D31" s="17" t="e">
        <f>#REF!</f>
        <v>#REF!</v>
      </c>
      <c r="E31" s="17" t="e">
        <f>#REF!</f>
        <v>#REF!</v>
      </c>
      <c r="F31" s="17"/>
      <c r="G31" s="17"/>
      <c r="H31" s="17"/>
      <c r="I31" s="19"/>
      <c r="J31" s="17"/>
      <c r="K31" s="19"/>
      <c r="L31" s="17"/>
      <c r="M31" s="19"/>
      <c r="N31" s="19"/>
      <c r="O31" s="17"/>
      <c r="P31" s="144"/>
    </row>
    <row r="32" spans="1:16" ht="89.25" customHeight="1" x14ac:dyDescent="0.4">
      <c r="A32" s="71"/>
      <c r="B32" s="95" t="s">
        <v>92</v>
      </c>
      <c r="C32" s="17"/>
      <c r="D32" s="17"/>
      <c r="E32" s="17"/>
      <c r="F32" s="17">
        <v>337024.7</v>
      </c>
      <c r="G32" s="17">
        <v>343075.68</v>
      </c>
      <c r="H32" s="17">
        <v>296853.48</v>
      </c>
      <c r="I32" s="40">
        <f t="shared" si="11"/>
        <v>0.87</v>
      </c>
      <c r="J32" s="17">
        <v>238114.73</v>
      </c>
      <c r="K32" s="40">
        <f t="shared" si="12"/>
        <v>0.69</v>
      </c>
      <c r="L32" s="39">
        <f>103525.5+57313.09+182237.09</f>
        <v>343075.68</v>
      </c>
      <c r="M32" s="40"/>
      <c r="N32" s="40"/>
      <c r="O32" s="108">
        <f>G32-L32</f>
        <v>0</v>
      </c>
      <c r="P32" s="144"/>
    </row>
    <row r="33" spans="1:16" ht="72" customHeight="1" x14ac:dyDescent="0.4">
      <c r="A33" s="71"/>
      <c r="B33" s="95" t="s">
        <v>11</v>
      </c>
      <c r="C33" s="17"/>
      <c r="D33" s="17"/>
      <c r="E33" s="17"/>
      <c r="F33" s="17">
        <v>19330.93</v>
      </c>
      <c r="G33" s="17">
        <f>F33</f>
        <v>19330.93</v>
      </c>
      <c r="H33" s="17">
        <f>J33</f>
        <v>17947.88</v>
      </c>
      <c r="I33" s="40">
        <f t="shared" si="11"/>
        <v>0.93</v>
      </c>
      <c r="J33" s="17">
        <v>17947.88</v>
      </c>
      <c r="K33" s="40">
        <f t="shared" si="12"/>
        <v>0.93</v>
      </c>
      <c r="L33" s="39">
        <f>15765.27+3565.66</f>
        <v>19330.93</v>
      </c>
      <c r="M33" s="40"/>
      <c r="N33" s="40"/>
      <c r="O33" s="39">
        <f>G33-L33</f>
        <v>0</v>
      </c>
      <c r="P33" s="144"/>
    </row>
    <row r="34" spans="1:16" ht="93" customHeight="1" x14ac:dyDescent="0.4">
      <c r="A34" s="71"/>
      <c r="B34" s="95" t="s">
        <v>13</v>
      </c>
      <c r="C34" s="17"/>
      <c r="D34" s="17"/>
      <c r="E34" s="17"/>
      <c r="F34" s="17">
        <v>15322.56</v>
      </c>
      <c r="G34" s="17">
        <f>F34</f>
        <v>15322.56</v>
      </c>
      <c r="H34" s="17">
        <v>4509.25</v>
      </c>
      <c r="I34" s="40">
        <f t="shared" ref="I34" si="13">H34/G34</f>
        <v>0.28999999999999998</v>
      </c>
      <c r="J34" s="17">
        <v>4509.25</v>
      </c>
      <c r="K34" s="40">
        <f t="shared" ref="K34" si="14">J34/G34</f>
        <v>0.28999999999999998</v>
      </c>
      <c r="L34" s="17">
        <v>15322.56</v>
      </c>
      <c r="M34" s="19"/>
      <c r="N34" s="19"/>
      <c r="O34" s="39">
        <f>G34-L34</f>
        <v>0</v>
      </c>
      <c r="P34" s="144"/>
    </row>
    <row r="35" spans="1:16" ht="87.75" customHeight="1" x14ac:dyDescent="0.4">
      <c r="A35" s="71"/>
      <c r="B35" s="95" t="s">
        <v>5</v>
      </c>
      <c r="C35" s="17" t="e">
        <f>#REF!</f>
        <v>#REF!</v>
      </c>
      <c r="D35" s="17" t="e">
        <f>#REF!</f>
        <v>#REF!</v>
      </c>
      <c r="E35" s="17" t="e">
        <f>#REF!</f>
        <v>#REF!</v>
      </c>
      <c r="F35" s="17"/>
      <c r="G35" s="17"/>
      <c r="H35" s="17"/>
      <c r="I35" s="19"/>
      <c r="J35" s="17"/>
      <c r="K35" s="19"/>
      <c r="L35" s="17"/>
      <c r="M35" s="19"/>
      <c r="N35" s="19"/>
      <c r="O35" s="75"/>
      <c r="P35" s="144"/>
    </row>
    <row r="36" spans="1:16" s="51" customFormat="1" ht="96" customHeight="1" x14ac:dyDescent="0.25">
      <c r="A36" s="105" t="s">
        <v>38</v>
      </c>
      <c r="B36" s="98" t="s">
        <v>45</v>
      </c>
      <c r="C36" s="16" t="e">
        <f>#REF!+#REF!+#REF!+#REF!+#REF!</f>
        <v>#REF!</v>
      </c>
      <c r="D36" s="16" t="e">
        <f>#REF!+#REF!+#REF!+#REF!+#REF!</f>
        <v>#REF!</v>
      </c>
      <c r="E36" s="16" t="e">
        <f>#REF!+#REF!+#REF!+#REF!+#REF!</f>
        <v>#REF!</v>
      </c>
      <c r="F36" s="16"/>
      <c r="G36" s="16"/>
      <c r="H36" s="23"/>
      <c r="I36" s="18"/>
      <c r="J36" s="16"/>
      <c r="K36" s="33"/>
      <c r="L36" s="18"/>
      <c r="M36" s="18"/>
      <c r="N36" s="18"/>
      <c r="O36" s="18"/>
      <c r="P36" s="76" t="s">
        <v>59</v>
      </c>
    </row>
    <row r="37" spans="1:16" ht="372" customHeight="1" x14ac:dyDescent="0.4">
      <c r="A37" s="94" t="s">
        <v>1</v>
      </c>
      <c r="B37" s="99" t="s">
        <v>98</v>
      </c>
      <c r="C37" s="16" t="e">
        <f>SUM(C38:C42)</f>
        <v>#REF!</v>
      </c>
      <c r="D37" s="16" t="e">
        <f>SUM(D38:D42)</f>
        <v>#REF!</v>
      </c>
      <c r="E37" s="16" t="e">
        <f>SUM(E38:E42)</f>
        <v>#REF!</v>
      </c>
      <c r="F37" s="16">
        <f>F38+F39+F40</f>
        <v>174321.68</v>
      </c>
      <c r="G37" s="16">
        <f t="shared" ref="G37:H37" si="15">G38+G39+G40</f>
        <v>181396.78</v>
      </c>
      <c r="H37" s="16">
        <f t="shared" si="15"/>
        <v>141592.97</v>
      </c>
      <c r="I37" s="43">
        <f t="shared" ref="I37" si="16">H37/G37</f>
        <v>0.78</v>
      </c>
      <c r="J37" s="29">
        <f>J38+J39+J40</f>
        <v>139668.68</v>
      </c>
      <c r="K37" s="43">
        <f t="shared" ref="K37" si="17">J37/G37</f>
        <v>0.77</v>
      </c>
      <c r="L37" s="16">
        <f>L38+L39+L40</f>
        <v>181396.78</v>
      </c>
      <c r="M37" s="16">
        <f t="shared" ref="M37:O37" si="18">M38+M39+M40</f>
        <v>0</v>
      </c>
      <c r="N37" s="16">
        <f t="shared" si="18"/>
        <v>0</v>
      </c>
      <c r="O37" s="29">
        <f t="shared" si="18"/>
        <v>0</v>
      </c>
      <c r="P37" s="148" t="s">
        <v>119</v>
      </c>
    </row>
    <row r="38" spans="1:16" ht="48" customHeight="1" x14ac:dyDescent="0.4">
      <c r="A38" s="71"/>
      <c r="B38" s="95" t="s">
        <v>4</v>
      </c>
      <c r="C38" s="17" t="e">
        <f>#REF!</f>
        <v>#REF!</v>
      </c>
      <c r="D38" s="17" t="e">
        <f>#REF!</f>
        <v>#REF!</v>
      </c>
      <c r="E38" s="17" t="e">
        <f>#REF!</f>
        <v>#REF!</v>
      </c>
      <c r="F38" s="17">
        <v>100.1</v>
      </c>
      <c r="G38" s="17">
        <v>85.8</v>
      </c>
      <c r="H38" s="31">
        <v>85.8</v>
      </c>
      <c r="I38" s="40">
        <f t="shared" ref="I38:I40" si="19">H38/G38</f>
        <v>1</v>
      </c>
      <c r="J38" s="31">
        <v>0</v>
      </c>
      <c r="K38" s="32">
        <f t="shared" ref="K38:K40" si="20">J38/G38</f>
        <v>0</v>
      </c>
      <c r="L38" s="46">
        <v>85.8</v>
      </c>
      <c r="M38" s="19"/>
      <c r="N38" s="19"/>
      <c r="O38" s="39">
        <f>G38-L38</f>
        <v>0</v>
      </c>
      <c r="P38" s="164"/>
    </row>
    <row r="39" spans="1:16" ht="48" customHeight="1" x14ac:dyDescent="0.4">
      <c r="A39" s="71"/>
      <c r="B39" s="95" t="s">
        <v>92</v>
      </c>
      <c r="C39" s="17"/>
      <c r="D39" s="17"/>
      <c r="E39" s="17"/>
      <c r="F39" s="17">
        <v>165144.4</v>
      </c>
      <c r="G39" s="17">
        <v>172233.8</v>
      </c>
      <c r="H39" s="31">
        <v>134370.03</v>
      </c>
      <c r="I39" s="40">
        <f t="shared" si="19"/>
        <v>0.78</v>
      </c>
      <c r="J39" s="31">
        <v>132531.54</v>
      </c>
      <c r="K39" s="32">
        <f t="shared" si="20"/>
        <v>0.77</v>
      </c>
      <c r="L39" s="46">
        <v>172233.8</v>
      </c>
      <c r="M39" s="19"/>
      <c r="N39" s="19"/>
      <c r="O39" s="39">
        <f t="shared" ref="O39:O40" si="21">G39-L39</f>
        <v>0</v>
      </c>
      <c r="P39" s="164"/>
    </row>
    <row r="40" spans="1:16" ht="48" customHeight="1" x14ac:dyDescent="0.4">
      <c r="A40" s="71"/>
      <c r="B40" s="95" t="s">
        <v>11</v>
      </c>
      <c r="C40" s="17"/>
      <c r="D40" s="17"/>
      <c r="E40" s="17"/>
      <c r="F40" s="17">
        <v>9077.18</v>
      </c>
      <c r="G40" s="17">
        <v>9077.18</v>
      </c>
      <c r="H40" s="31">
        <f>J40</f>
        <v>7137.14</v>
      </c>
      <c r="I40" s="40">
        <f t="shared" si="19"/>
        <v>0.79</v>
      </c>
      <c r="J40" s="31">
        <v>7137.14</v>
      </c>
      <c r="K40" s="32">
        <f t="shared" si="20"/>
        <v>0.79</v>
      </c>
      <c r="L40" s="47">
        <v>9077.18</v>
      </c>
      <c r="M40" s="19"/>
      <c r="N40" s="19"/>
      <c r="O40" s="39">
        <f t="shared" si="21"/>
        <v>0</v>
      </c>
      <c r="P40" s="164"/>
    </row>
    <row r="41" spans="1:16" ht="48" customHeight="1" x14ac:dyDescent="0.4">
      <c r="A41" s="71"/>
      <c r="B41" s="95" t="s">
        <v>13</v>
      </c>
      <c r="C41" s="17" t="e">
        <f>#REF!</f>
        <v>#REF!</v>
      </c>
      <c r="D41" s="17" t="e">
        <f>#REF!</f>
        <v>#REF!</v>
      </c>
      <c r="E41" s="17" t="e">
        <f>#REF!</f>
        <v>#REF!</v>
      </c>
      <c r="F41" s="17"/>
      <c r="G41" s="17"/>
      <c r="H41" s="17"/>
      <c r="I41" s="24"/>
      <c r="J41" s="31"/>
      <c r="K41" s="77"/>
      <c r="L41" s="31"/>
      <c r="M41" s="19"/>
      <c r="N41" s="19"/>
      <c r="O41" s="17"/>
      <c r="P41" s="164"/>
    </row>
    <row r="42" spans="1:16" ht="48" customHeight="1" x14ac:dyDescent="0.4">
      <c r="A42" s="71"/>
      <c r="B42" s="95" t="s">
        <v>5</v>
      </c>
      <c r="C42" s="17" t="e">
        <f>#REF!</f>
        <v>#REF!</v>
      </c>
      <c r="D42" s="17" t="e">
        <f>#REF!</f>
        <v>#REF!</v>
      </c>
      <c r="E42" s="17" t="e">
        <f>#REF!</f>
        <v>#REF!</v>
      </c>
      <c r="F42" s="17"/>
      <c r="G42" s="17"/>
      <c r="H42" s="17"/>
      <c r="I42" s="19"/>
      <c r="J42" s="31"/>
      <c r="K42" s="32"/>
      <c r="L42" s="31"/>
      <c r="M42" s="19"/>
      <c r="N42" s="19"/>
      <c r="O42" s="17"/>
      <c r="P42" s="164"/>
    </row>
    <row r="43" spans="1:16" s="51" customFormat="1" ht="253.5" customHeight="1" x14ac:dyDescent="0.25">
      <c r="A43" s="105" t="s">
        <v>10</v>
      </c>
      <c r="B43" s="98" t="s">
        <v>126</v>
      </c>
      <c r="C43" s="16" t="e">
        <f>C44+C47+C48+#REF!+#REF!</f>
        <v>#REF!</v>
      </c>
      <c r="D43" s="16" t="e">
        <f>D44+D47+D48+#REF!+#REF!</f>
        <v>#REF!</v>
      </c>
      <c r="E43" s="16" t="e">
        <f>E44+E47+E48+#REF!+#REF!</f>
        <v>#REF!</v>
      </c>
      <c r="F43" s="16">
        <f>F44+F45+F46+F47</f>
        <v>273262.64</v>
      </c>
      <c r="G43" s="16">
        <f>G44+G45+G46+G47</f>
        <v>273915.15000000002</v>
      </c>
      <c r="H43" s="16">
        <f>H44+H45+H46+H47+H48</f>
        <v>19760.75</v>
      </c>
      <c r="I43" s="130">
        <f>H43/G43</f>
        <v>7.0000000000000007E-2</v>
      </c>
      <c r="J43" s="29">
        <f>SUM(J44:J48)</f>
        <v>19108.25</v>
      </c>
      <c r="K43" s="30">
        <f>J43/G43</f>
        <v>7.0000000000000007E-2</v>
      </c>
      <c r="L43" s="29">
        <f>L44+L45+L46+L47</f>
        <v>273915.15000000002</v>
      </c>
      <c r="M43" s="18"/>
      <c r="N43" s="18"/>
      <c r="O43" s="100">
        <f>G43-L43</f>
        <v>0</v>
      </c>
      <c r="P43" s="165" t="s">
        <v>107</v>
      </c>
    </row>
    <row r="44" spans="1:16" s="49" customFormat="1" ht="38.25" customHeight="1" x14ac:dyDescent="0.25">
      <c r="A44" s="78"/>
      <c r="B44" s="95" t="s">
        <v>4</v>
      </c>
      <c r="C44" s="17" t="e">
        <f>#REF!+#REF!</f>
        <v>#REF!</v>
      </c>
      <c r="D44" s="17" t="e">
        <f>#REF!+#REF!</f>
        <v>#REF!</v>
      </c>
      <c r="E44" s="17" t="e">
        <f>#REF!+#REF!</f>
        <v>#REF!</v>
      </c>
      <c r="F44" s="17"/>
      <c r="G44" s="17"/>
      <c r="H44" s="31"/>
      <c r="I44" s="32"/>
      <c r="J44" s="31"/>
      <c r="K44" s="32"/>
      <c r="L44" s="17"/>
      <c r="M44" s="19"/>
      <c r="N44" s="19"/>
      <c r="O44" s="100">
        <f t="shared" ref="O44:O47" si="22">G44-L44</f>
        <v>0</v>
      </c>
      <c r="P44" s="165"/>
    </row>
    <row r="45" spans="1:16" s="49" customFormat="1" ht="48.75" customHeight="1" x14ac:dyDescent="0.25">
      <c r="A45" s="78"/>
      <c r="B45" s="95" t="s">
        <v>92</v>
      </c>
      <c r="C45" s="17"/>
      <c r="D45" s="17"/>
      <c r="E45" s="17"/>
      <c r="F45" s="17">
        <v>249407.3</v>
      </c>
      <c r="G45" s="17">
        <f>249407.3+652.5</f>
        <v>250059.8</v>
      </c>
      <c r="H45" s="31">
        <v>17808.57</v>
      </c>
      <c r="I45" s="32">
        <f>H45/G45</f>
        <v>7.0000000000000007E-2</v>
      </c>
      <c r="J45" s="108">
        <v>17156.07</v>
      </c>
      <c r="K45" s="32">
        <f>J45/G45</f>
        <v>7.0000000000000007E-2</v>
      </c>
      <c r="L45" s="46">
        <f>249407.3+652.5</f>
        <v>250059.8</v>
      </c>
      <c r="M45" s="19"/>
      <c r="N45" s="19"/>
      <c r="O45" s="100">
        <f t="shared" si="22"/>
        <v>0</v>
      </c>
      <c r="P45" s="165"/>
    </row>
    <row r="46" spans="1:16" s="49" customFormat="1" ht="48.75" customHeight="1" x14ac:dyDescent="0.25">
      <c r="A46" s="78"/>
      <c r="B46" s="95" t="s">
        <v>11</v>
      </c>
      <c r="C46" s="17"/>
      <c r="D46" s="17"/>
      <c r="E46" s="17"/>
      <c r="F46" s="31">
        <v>13126.7</v>
      </c>
      <c r="G46" s="17">
        <v>13126.7</v>
      </c>
      <c r="H46" s="31">
        <v>1952.18</v>
      </c>
      <c r="I46" s="32">
        <f>H46/G46</f>
        <v>0.15</v>
      </c>
      <c r="J46" s="31">
        <v>1952.18</v>
      </c>
      <c r="K46" s="31">
        <f>J46/G46</f>
        <v>0.15</v>
      </c>
      <c r="L46" s="17">
        <v>13126.7</v>
      </c>
      <c r="M46" s="19"/>
      <c r="N46" s="19"/>
      <c r="O46" s="100">
        <f t="shared" si="22"/>
        <v>0</v>
      </c>
      <c r="P46" s="165"/>
    </row>
    <row r="47" spans="1:16" s="49" customFormat="1" ht="48.75" customHeight="1" x14ac:dyDescent="0.25">
      <c r="A47" s="78"/>
      <c r="B47" s="95" t="s">
        <v>13</v>
      </c>
      <c r="C47" s="17"/>
      <c r="D47" s="17"/>
      <c r="E47" s="17"/>
      <c r="F47" s="17">
        <v>10728.64</v>
      </c>
      <c r="G47" s="17">
        <v>10728.65</v>
      </c>
      <c r="H47" s="31"/>
      <c r="I47" s="32"/>
      <c r="J47" s="107"/>
      <c r="K47" s="32"/>
      <c r="L47" s="46">
        <v>10728.65</v>
      </c>
      <c r="M47" s="19"/>
      <c r="N47" s="19"/>
      <c r="O47" s="100">
        <f t="shared" si="22"/>
        <v>0</v>
      </c>
      <c r="P47" s="165"/>
    </row>
    <row r="48" spans="1:16" s="49" customFormat="1" ht="48.75" customHeight="1" x14ac:dyDescent="0.25">
      <c r="A48" s="78"/>
      <c r="B48" s="95" t="s">
        <v>5</v>
      </c>
      <c r="C48" s="17"/>
      <c r="D48" s="17"/>
      <c r="E48" s="17"/>
      <c r="F48" s="17"/>
      <c r="G48" s="17"/>
      <c r="H48" s="31"/>
      <c r="I48" s="32"/>
      <c r="J48" s="31"/>
      <c r="K48" s="32"/>
      <c r="L48" s="17"/>
      <c r="M48" s="19"/>
      <c r="N48" s="19"/>
      <c r="O48" s="19"/>
      <c r="P48" s="165"/>
    </row>
    <row r="49" spans="1:16" s="49" customFormat="1" ht="339" customHeight="1" x14ac:dyDescent="0.25">
      <c r="A49" s="105" t="s">
        <v>39</v>
      </c>
      <c r="B49" s="98" t="s">
        <v>99</v>
      </c>
      <c r="C49" s="16" t="e">
        <f>SUM(C54:C54)</f>
        <v>#REF!</v>
      </c>
      <c r="D49" s="16" t="e">
        <f>SUM(D54:D54)</f>
        <v>#REF!</v>
      </c>
      <c r="E49" s="16" t="e">
        <f>SUM(E54:E54)</f>
        <v>#REF!</v>
      </c>
      <c r="F49" s="16">
        <f>F50+F51+F52+F53</f>
        <v>8804.68</v>
      </c>
      <c r="G49" s="16">
        <f t="shared" ref="G49:H49" si="23">G50+G51+G52+G53</f>
        <v>8804.68</v>
      </c>
      <c r="H49" s="16">
        <f t="shared" si="23"/>
        <v>5591.65</v>
      </c>
      <c r="I49" s="43">
        <f t="shared" ref="I49:I51" si="24">H49/G49</f>
        <v>0.64</v>
      </c>
      <c r="J49" s="16">
        <f>J50+J51+J52+J53</f>
        <v>4867.62</v>
      </c>
      <c r="K49" s="43">
        <f t="shared" ref="K49:K51" si="25">J49/G49</f>
        <v>0.55000000000000004</v>
      </c>
      <c r="L49" s="16">
        <f>L50+L51+L52+L53</f>
        <v>8804.68</v>
      </c>
      <c r="M49" s="16"/>
      <c r="N49" s="16"/>
      <c r="O49" s="16">
        <f>G49-L49</f>
        <v>0</v>
      </c>
      <c r="P49" s="144" t="s">
        <v>111</v>
      </c>
    </row>
    <row r="50" spans="1:16" s="49" customFormat="1" ht="39" customHeight="1" x14ac:dyDescent="0.25">
      <c r="A50" s="71"/>
      <c r="B50" s="95" t="s">
        <v>4</v>
      </c>
      <c r="C50" s="16"/>
      <c r="D50" s="16"/>
      <c r="E50" s="16"/>
      <c r="F50" s="16"/>
      <c r="G50" s="16"/>
      <c r="H50" s="16"/>
      <c r="I50" s="18"/>
      <c r="J50" s="16"/>
      <c r="K50" s="18"/>
      <c r="L50" s="16"/>
      <c r="M50" s="16"/>
      <c r="N50" s="16"/>
      <c r="O50" s="16">
        <f t="shared" ref="O50" si="26">G50-L50</f>
        <v>0</v>
      </c>
      <c r="P50" s="144"/>
    </row>
    <row r="51" spans="1:16" s="49" customFormat="1" ht="75" customHeight="1" x14ac:dyDescent="0.25">
      <c r="A51" s="71"/>
      <c r="B51" s="95" t="s">
        <v>16</v>
      </c>
      <c r="C51" s="16"/>
      <c r="D51" s="16"/>
      <c r="E51" s="16"/>
      <c r="F51" s="39">
        <v>8804.68</v>
      </c>
      <c r="G51" s="39">
        <v>8804.68</v>
      </c>
      <c r="H51" s="39">
        <v>5591.65</v>
      </c>
      <c r="I51" s="40">
        <f t="shared" si="24"/>
        <v>0.64</v>
      </c>
      <c r="J51" s="39">
        <v>4867.62</v>
      </c>
      <c r="K51" s="40">
        <f t="shared" si="25"/>
        <v>0.55000000000000004</v>
      </c>
      <c r="L51" s="16">
        <f>511.1+8024.6+218.07+50.91</f>
        <v>8804.68</v>
      </c>
      <c r="M51" s="16"/>
      <c r="N51" s="16"/>
      <c r="O51" s="16">
        <f>G51-L51</f>
        <v>0</v>
      </c>
      <c r="P51" s="144"/>
    </row>
    <row r="52" spans="1:16" s="49" customFormat="1" ht="39" customHeight="1" x14ac:dyDescent="0.25">
      <c r="A52" s="71"/>
      <c r="B52" s="95" t="s">
        <v>11</v>
      </c>
      <c r="C52" s="16"/>
      <c r="D52" s="16"/>
      <c r="E52" s="16"/>
      <c r="F52" s="16"/>
      <c r="G52" s="16"/>
      <c r="H52" s="16"/>
      <c r="I52" s="18"/>
      <c r="J52" s="16"/>
      <c r="K52" s="18"/>
      <c r="L52" s="15"/>
      <c r="M52" s="16"/>
      <c r="N52" s="16"/>
      <c r="O52" s="16"/>
      <c r="P52" s="144"/>
    </row>
    <row r="53" spans="1:16" s="49" customFormat="1" ht="86.25" customHeight="1" x14ac:dyDescent="0.25">
      <c r="A53" s="71"/>
      <c r="B53" s="95" t="s">
        <v>13</v>
      </c>
      <c r="C53" s="16"/>
      <c r="D53" s="16"/>
      <c r="E53" s="16"/>
      <c r="F53" s="16"/>
      <c r="G53" s="16"/>
      <c r="H53" s="16"/>
      <c r="I53" s="18"/>
      <c r="J53" s="16"/>
      <c r="K53" s="18"/>
      <c r="L53" s="16"/>
      <c r="M53" s="16"/>
      <c r="N53" s="16"/>
      <c r="O53" s="16"/>
      <c r="P53" s="144"/>
    </row>
    <row r="54" spans="1:16" s="49" customFormat="1" ht="51.75" customHeight="1" x14ac:dyDescent="0.25">
      <c r="A54" s="71"/>
      <c r="B54" s="95" t="s">
        <v>5</v>
      </c>
      <c r="C54" s="17" t="e">
        <f>#REF!+#REF!</f>
        <v>#REF!</v>
      </c>
      <c r="D54" s="17" t="e">
        <f>#REF!+#REF!</f>
        <v>#REF!</v>
      </c>
      <c r="E54" s="17" t="e">
        <f>#REF!+#REF!</f>
        <v>#REF!</v>
      </c>
      <c r="F54" s="17"/>
      <c r="G54" s="17"/>
      <c r="H54" s="17"/>
      <c r="I54" s="19"/>
      <c r="J54" s="17"/>
      <c r="K54" s="19"/>
      <c r="L54" s="17"/>
      <c r="M54" s="17"/>
      <c r="N54" s="17"/>
      <c r="O54" s="16">
        <f>G54-L54</f>
        <v>0</v>
      </c>
      <c r="P54" s="144"/>
    </row>
    <row r="55" spans="1:16" s="52" customFormat="1" ht="409.5" customHeight="1" x14ac:dyDescent="0.25">
      <c r="A55" s="105" t="s">
        <v>20</v>
      </c>
      <c r="B55" s="98" t="s">
        <v>94</v>
      </c>
      <c r="C55" s="16">
        <f>SUM(C56:C60)</f>
        <v>0</v>
      </c>
      <c r="D55" s="16">
        <f>SUM(D56:D60)</f>
        <v>0</v>
      </c>
      <c r="E55" s="16">
        <f>SUM(E56:E60)</f>
        <v>0</v>
      </c>
      <c r="F55" s="29">
        <f>F56+F57+F58+F59+F60</f>
        <v>14754.16</v>
      </c>
      <c r="G55" s="29">
        <f>G56+G57+G58+G59+G60</f>
        <v>14754.16</v>
      </c>
      <c r="H55" s="93">
        <f t="shared" ref="H55" si="27">H56+H57+H58+H59+H60</f>
        <v>7131.25</v>
      </c>
      <c r="I55" s="30">
        <f>H55/G55</f>
        <v>0.48</v>
      </c>
      <c r="J55" s="29">
        <f>J56+J57+J58+J59+J60</f>
        <v>7091.01</v>
      </c>
      <c r="K55" s="30">
        <f>J55/G55</f>
        <v>0.48</v>
      </c>
      <c r="L55" s="29">
        <f>L56+L57+L58+L59+L60</f>
        <v>12391.88</v>
      </c>
      <c r="M55" s="29">
        <f t="shared" ref="M55" si="28">M56+M57+M58+M59+M60</f>
        <v>0</v>
      </c>
      <c r="N55" s="29">
        <f t="shared" ref="N55" si="29">N56+N57+N58+N59+N60</f>
        <v>0</v>
      </c>
      <c r="O55" s="16">
        <f>O56+O57+O58+O59+O60</f>
        <v>2362.2800000000002</v>
      </c>
      <c r="P55" s="172" t="s">
        <v>123</v>
      </c>
    </row>
    <row r="56" spans="1:16" s="49" customFormat="1" ht="32.25" customHeight="1" x14ac:dyDescent="0.25">
      <c r="A56" s="105"/>
      <c r="B56" s="95" t="s">
        <v>4</v>
      </c>
      <c r="C56" s="17"/>
      <c r="D56" s="17"/>
      <c r="E56" s="17"/>
      <c r="F56" s="17">
        <v>722.8</v>
      </c>
      <c r="G56" s="17">
        <v>722.8</v>
      </c>
      <c r="H56" s="17">
        <v>473.1</v>
      </c>
      <c r="I56" s="40">
        <f t="shared" ref="I56:I58" si="30">H56/G56</f>
        <v>0.65</v>
      </c>
      <c r="J56" s="17">
        <v>462.16</v>
      </c>
      <c r="K56" s="19">
        <f>J56/G56</f>
        <v>0.64</v>
      </c>
      <c r="L56" s="17">
        <v>462.16</v>
      </c>
      <c r="M56" s="17"/>
      <c r="N56" s="17"/>
      <c r="O56" s="39">
        <f>G56-L56</f>
        <v>260.64</v>
      </c>
      <c r="P56" s="172"/>
    </row>
    <row r="57" spans="1:16" s="49" customFormat="1" ht="32.25" customHeight="1" x14ac:dyDescent="0.25">
      <c r="A57" s="105"/>
      <c r="B57" s="95" t="s">
        <v>92</v>
      </c>
      <c r="C57" s="17"/>
      <c r="D57" s="17"/>
      <c r="E57" s="17"/>
      <c r="F57" s="17">
        <v>3492</v>
      </c>
      <c r="G57" s="17">
        <v>3492</v>
      </c>
      <c r="H57" s="17">
        <v>1092</v>
      </c>
      <c r="I57" s="40">
        <f t="shared" si="30"/>
        <v>0.31</v>
      </c>
      <c r="J57" s="17">
        <v>1062.7</v>
      </c>
      <c r="K57" s="40">
        <f t="shared" ref="K57:K58" si="31">J57/G57</f>
        <v>0.3</v>
      </c>
      <c r="L57" s="17">
        <f>1092+1921.4</f>
        <v>3013.4</v>
      </c>
      <c r="M57" s="17"/>
      <c r="N57" s="17"/>
      <c r="O57" s="108">
        <f>G57-L57</f>
        <v>478.6</v>
      </c>
      <c r="P57" s="172"/>
    </row>
    <row r="58" spans="1:16" s="49" customFormat="1" ht="32.25" customHeight="1" x14ac:dyDescent="0.25">
      <c r="A58" s="105"/>
      <c r="B58" s="95" t="s">
        <v>11</v>
      </c>
      <c r="C58" s="17"/>
      <c r="D58" s="17"/>
      <c r="E58" s="17"/>
      <c r="F58" s="17">
        <v>10539.36</v>
      </c>
      <c r="G58" s="17">
        <v>10539.36</v>
      </c>
      <c r="H58" s="17">
        <f>J58</f>
        <v>5566.15</v>
      </c>
      <c r="I58" s="40">
        <f t="shared" si="30"/>
        <v>0.53</v>
      </c>
      <c r="J58" s="17">
        <v>5566.15</v>
      </c>
      <c r="K58" s="40">
        <f t="shared" si="31"/>
        <v>0.53</v>
      </c>
      <c r="L58" s="17">
        <v>8916.32</v>
      </c>
      <c r="M58" s="17"/>
      <c r="N58" s="17"/>
      <c r="O58" s="108">
        <f t="shared" ref="O58" si="32">G58-L58</f>
        <v>1623.04</v>
      </c>
      <c r="P58" s="172"/>
    </row>
    <row r="59" spans="1:16" s="49" customFormat="1" ht="32.25" customHeight="1" x14ac:dyDescent="0.25">
      <c r="A59" s="105"/>
      <c r="B59" s="95" t="s">
        <v>13</v>
      </c>
      <c r="C59" s="17"/>
      <c r="D59" s="17"/>
      <c r="E59" s="17"/>
      <c r="F59" s="17"/>
      <c r="G59" s="17"/>
      <c r="H59" s="17"/>
      <c r="I59" s="19"/>
      <c r="J59" s="17"/>
      <c r="K59" s="19"/>
      <c r="L59" s="17"/>
      <c r="M59" s="17"/>
      <c r="N59" s="17"/>
      <c r="O59" s="17"/>
      <c r="P59" s="172"/>
    </row>
    <row r="60" spans="1:16" s="49" customFormat="1" ht="32.25" customHeight="1" x14ac:dyDescent="0.25">
      <c r="A60" s="105"/>
      <c r="B60" s="95" t="s">
        <v>5</v>
      </c>
      <c r="C60" s="17"/>
      <c r="D60" s="17"/>
      <c r="E60" s="17"/>
      <c r="F60" s="17"/>
      <c r="G60" s="17"/>
      <c r="H60" s="17"/>
      <c r="I60" s="19"/>
      <c r="J60" s="17"/>
      <c r="K60" s="19"/>
      <c r="L60" s="17"/>
      <c r="M60" s="17"/>
      <c r="N60" s="17"/>
      <c r="O60" s="17"/>
      <c r="P60" s="172"/>
    </row>
    <row r="61" spans="1:16" s="49" customFormat="1" ht="138.75" customHeight="1" outlineLevel="1" x14ac:dyDescent="0.25">
      <c r="A61" s="105" t="s">
        <v>21</v>
      </c>
      <c r="B61" s="98" t="s">
        <v>46</v>
      </c>
      <c r="C61" s="16" t="e">
        <f>#REF!+#REF!+#REF!+#REF!+#REF!</f>
        <v>#REF!</v>
      </c>
      <c r="D61" s="16" t="e">
        <f>#REF!+#REF!+#REF!+#REF!+#REF!</f>
        <v>#REF!</v>
      </c>
      <c r="E61" s="16" t="e">
        <f>#REF!+#REF!+#REF!+#REF!+#REF!</f>
        <v>#REF!</v>
      </c>
      <c r="F61" s="25"/>
      <c r="G61" s="25"/>
      <c r="H61" s="28"/>
      <c r="I61" s="26"/>
      <c r="J61" s="25"/>
      <c r="K61" s="26"/>
      <c r="L61" s="26"/>
      <c r="M61" s="18"/>
      <c r="N61" s="18"/>
      <c r="O61" s="18"/>
      <c r="P61" s="76" t="s">
        <v>59</v>
      </c>
    </row>
    <row r="62" spans="1:16" s="53" customFormat="1" ht="106.5" customHeight="1" x14ac:dyDescent="0.25">
      <c r="A62" s="105" t="s">
        <v>22</v>
      </c>
      <c r="B62" s="98" t="s">
        <v>47</v>
      </c>
      <c r="C62" s="16" t="e">
        <f>#REF!+#REF!+#REF!+#REF!+#REF!</f>
        <v>#REF!</v>
      </c>
      <c r="D62" s="16" t="e">
        <f>#REF!+#REF!+#REF!+#REF!+#REF!</f>
        <v>#REF!</v>
      </c>
      <c r="E62" s="16" t="e">
        <f>#REF!+#REF!+#REF!+#REF!+#REF!</f>
        <v>#REF!</v>
      </c>
      <c r="F62" s="25"/>
      <c r="G62" s="25"/>
      <c r="H62" s="28"/>
      <c r="I62" s="26"/>
      <c r="J62" s="25"/>
      <c r="K62" s="26"/>
      <c r="L62" s="26"/>
      <c r="M62" s="18"/>
      <c r="N62" s="18"/>
      <c r="O62" s="18"/>
      <c r="P62" s="76" t="s">
        <v>59</v>
      </c>
    </row>
    <row r="63" spans="1:16" s="55" customFormat="1" ht="408" customHeight="1" x14ac:dyDescent="0.25">
      <c r="A63" s="137" t="s">
        <v>23</v>
      </c>
      <c r="B63" s="150" t="s">
        <v>108</v>
      </c>
      <c r="C63" s="54"/>
      <c r="D63" s="54"/>
      <c r="E63" s="54"/>
      <c r="F63" s="152">
        <f>SUM(F67:F71)</f>
        <v>1657537.01</v>
      </c>
      <c r="G63" s="152">
        <f t="shared" ref="G63:J63" si="33">SUM(G67:G71)</f>
        <v>2085620.97</v>
      </c>
      <c r="H63" s="152">
        <f t="shared" si="33"/>
        <v>1136302.8999999999</v>
      </c>
      <c r="I63" s="182">
        <f>H63/G63</f>
        <v>0.54</v>
      </c>
      <c r="J63" s="152">
        <f t="shared" si="33"/>
        <v>1103540.22</v>
      </c>
      <c r="K63" s="182">
        <f>J63/G63</f>
        <v>0.53</v>
      </c>
      <c r="L63" s="152">
        <f>SUM(L67:L71)</f>
        <v>2047310.87</v>
      </c>
      <c r="M63" s="152">
        <f t="shared" ref="M63:N63" si="34">SUM(M67:M71)</f>
        <v>2085620.97</v>
      </c>
      <c r="N63" s="152">
        <f t="shared" si="34"/>
        <v>0</v>
      </c>
      <c r="O63" s="152">
        <f>SUM(O67:O71)</f>
        <v>38310.1</v>
      </c>
      <c r="P63" s="137"/>
    </row>
    <row r="64" spans="1:16" s="55" customFormat="1" ht="408" customHeight="1" x14ac:dyDescent="0.25">
      <c r="A64" s="138"/>
      <c r="B64" s="178"/>
      <c r="C64" s="54"/>
      <c r="D64" s="54"/>
      <c r="E64" s="54"/>
      <c r="F64" s="173"/>
      <c r="G64" s="173"/>
      <c r="H64" s="173"/>
      <c r="I64" s="183"/>
      <c r="J64" s="173"/>
      <c r="K64" s="183"/>
      <c r="L64" s="173"/>
      <c r="M64" s="173"/>
      <c r="N64" s="173"/>
      <c r="O64" s="173"/>
      <c r="P64" s="138"/>
    </row>
    <row r="65" spans="1:16" s="55" customFormat="1" ht="408" customHeight="1" x14ac:dyDescent="0.25">
      <c r="A65" s="138"/>
      <c r="B65" s="178"/>
      <c r="C65" s="54"/>
      <c r="D65" s="54"/>
      <c r="E65" s="54"/>
      <c r="F65" s="173"/>
      <c r="G65" s="173"/>
      <c r="H65" s="173"/>
      <c r="I65" s="183"/>
      <c r="J65" s="173"/>
      <c r="K65" s="183"/>
      <c r="L65" s="173"/>
      <c r="M65" s="173"/>
      <c r="N65" s="173"/>
      <c r="O65" s="173"/>
      <c r="P65" s="138"/>
    </row>
    <row r="66" spans="1:16" s="55" customFormat="1" ht="51.75" customHeight="1" x14ac:dyDescent="0.25">
      <c r="A66" s="139"/>
      <c r="B66" s="151"/>
      <c r="C66" s="54"/>
      <c r="D66" s="54"/>
      <c r="E66" s="54"/>
      <c r="F66" s="153"/>
      <c r="G66" s="153"/>
      <c r="H66" s="153"/>
      <c r="I66" s="184"/>
      <c r="J66" s="153"/>
      <c r="K66" s="184"/>
      <c r="L66" s="153"/>
      <c r="M66" s="153"/>
      <c r="N66" s="153"/>
      <c r="O66" s="153"/>
      <c r="P66" s="139"/>
    </row>
    <row r="67" spans="1:16" s="57" customFormat="1" ht="30.75" customHeight="1" x14ac:dyDescent="0.25">
      <c r="A67" s="71"/>
      <c r="B67" s="103" t="s">
        <v>4</v>
      </c>
      <c r="C67" s="56"/>
      <c r="D67" s="56"/>
      <c r="E67" s="56"/>
      <c r="F67" s="17">
        <f>F73+F109</f>
        <v>17057.03</v>
      </c>
      <c r="G67" s="17">
        <f t="shared" ref="F67:H71" si="35">G73+G109</f>
        <v>18542.34</v>
      </c>
      <c r="H67" s="17">
        <f t="shared" si="35"/>
        <v>16104.24</v>
      </c>
      <c r="I67" s="24">
        <f t="shared" ref="I67:I96" si="36">H67/G67</f>
        <v>0.86899999999999999</v>
      </c>
      <c r="J67" s="17">
        <f>J73+J109</f>
        <v>9822.6</v>
      </c>
      <c r="K67" s="24">
        <f t="shared" ref="K67:K72" si="37">J67/G67</f>
        <v>0.53</v>
      </c>
      <c r="L67" s="17">
        <f>L73+L109</f>
        <v>16104.24</v>
      </c>
      <c r="M67" s="17">
        <f t="shared" ref="M67:N70" si="38">M73+M109</f>
        <v>18542.34</v>
      </c>
      <c r="N67" s="21">
        <f t="shared" si="38"/>
        <v>0</v>
      </c>
      <c r="O67" s="17">
        <f>O73+O109</f>
        <v>2438.1</v>
      </c>
      <c r="P67" s="79"/>
    </row>
    <row r="68" spans="1:16" s="57" customFormat="1" ht="30.75" customHeight="1" x14ac:dyDescent="0.25">
      <c r="A68" s="71"/>
      <c r="B68" s="103" t="s">
        <v>60</v>
      </c>
      <c r="C68" s="56"/>
      <c r="D68" s="56"/>
      <c r="E68" s="56"/>
      <c r="F68" s="17">
        <f t="shared" si="35"/>
        <v>1437380.31</v>
      </c>
      <c r="G68" s="17">
        <f t="shared" si="35"/>
        <v>1863978.96</v>
      </c>
      <c r="H68" s="17">
        <f>H74+H110</f>
        <v>1000015.2</v>
      </c>
      <c r="I68" s="24">
        <f t="shared" si="36"/>
        <v>0.53600000000000003</v>
      </c>
      <c r="J68" s="17">
        <f>J74+J110</f>
        <v>973534.16</v>
      </c>
      <c r="K68" s="24">
        <f t="shared" si="37"/>
        <v>0.52200000000000002</v>
      </c>
      <c r="L68" s="17">
        <f>L74+L110</f>
        <v>1836699.01</v>
      </c>
      <c r="M68" s="17">
        <f t="shared" si="38"/>
        <v>1863978.96</v>
      </c>
      <c r="N68" s="21">
        <f t="shared" si="38"/>
        <v>0</v>
      </c>
      <c r="O68" s="17">
        <f>O74+O110</f>
        <v>27279.95</v>
      </c>
      <c r="P68" s="79"/>
    </row>
    <row r="69" spans="1:16" s="57" customFormat="1" ht="30.75" customHeight="1" x14ac:dyDescent="0.25">
      <c r="A69" s="71"/>
      <c r="B69" s="103" t="s">
        <v>11</v>
      </c>
      <c r="C69" s="56"/>
      <c r="D69" s="56"/>
      <c r="E69" s="56"/>
      <c r="F69" s="17">
        <f t="shared" si="35"/>
        <v>201343.76</v>
      </c>
      <c r="G69" s="17">
        <f t="shared" si="35"/>
        <v>201289.26</v>
      </c>
      <c r="H69" s="17">
        <f t="shared" si="35"/>
        <v>120183.46</v>
      </c>
      <c r="I69" s="24">
        <f t="shared" si="36"/>
        <v>0.59699999999999998</v>
      </c>
      <c r="J69" s="31">
        <f>J75+J111</f>
        <v>120183.46</v>
      </c>
      <c r="K69" s="24">
        <f t="shared" si="37"/>
        <v>0.59699999999999998</v>
      </c>
      <c r="L69" s="17">
        <f>L75+L111</f>
        <v>194507.62</v>
      </c>
      <c r="M69" s="17">
        <f t="shared" si="38"/>
        <v>201289.26</v>
      </c>
      <c r="N69" s="21">
        <f t="shared" si="38"/>
        <v>0</v>
      </c>
      <c r="O69" s="17">
        <f>O75+O111</f>
        <v>6781.64</v>
      </c>
      <c r="P69" s="80"/>
    </row>
    <row r="70" spans="1:16" s="57" customFormat="1" ht="30.75" customHeight="1" x14ac:dyDescent="0.25">
      <c r="A70" s="70"/>
      <c r="B70" s="104" t="s">
        <v>13</v>
      </c>
      <c r="C70" s="58"/>
      <c r="D70" s="58"/>
      <c r="E70" s="58"/>
      <c r="F70" s="31">
        <f t="shared" si="35"/>
        <v>1755.91</v>
      </c>
      <c r="G70" s="31">
        <f t="shared" si="35"/>
        <v>1810.41</v>
      </c>
      <c r="H70" s="31">
        <f t="shared" si="35"/>
        <v>0</v>
      </c>
      <c r="I70" s="77">
        <f t="shared" si="36"/>
        <v>0</v>
      </c>
      <c r="J70" s="31">
        <f>J76+J112</f>
        <v>0</v>
      </c>
      <c r="K70" s="77">
        <f t="shared" si="37"/>
        <v>0</v>
      </c>
      <c r="L70" s="31">
        <f>L76+L112</f>
        <v>0</v>
      </c>
      <c r="M70" s="31">
        <f t="shared" si="38"/>
        <v>1810.41</v>
      </c>
      <c r="N70" s="31">
        <f t="shared" si="38"/>
        <v>0</v>
      </c>
      <c r="O70" s="31">
        <f>O76+O112</f>
        <v>1810.41</v>
      </c>
      <c r="P70" s="81"/>
    </row>
    <row r="71" spans="1:16" s="57" customFormat="1" ht="30.75" customHeight="1" collapsed="1" x14ac:dyDescent="0.25">
      <c r="A71" s="70"/>
      <c r="B71" s="104" t="s">
        <v>5</v>
      </c>
      <c r="C71" s="58"/>
      <c r="D71" s="58"/>
      <c r="E71" s="58"/>
      <c r="F71" s="31">
        <f t="shared" si="35"/>
        <v>0</v>
      </c>
      <c r="G71" s="31">
        <f t="shared" si="35"/>
        <v>0</v>
      </c>
      <c r="H71" s="31">
        <f t="shared" si="35"/>
        <v>0</v>
      </c>
      <c r="I71" s="77"/>
      <c r="J71" s="31"/>
      <c r="K71" s="77"/>
      <c r="L71" s="31">
        <f>L77+L113</f>
        <v>0</v>
      </c>
      <c r="M71" s="31"/>
      <c r="N71" s="31"/>
      <c r="O71" s="77"/>
      <c r="P71" s="81"/>
    </row>
    <row r="72" spans="1:16" s="55" customFormat="1" ht="25.5" x14ac:dyDescent="0.25">
      <c r="A72" s="125" t="s">
        <v>72</v>
      </c>
      <c r="B72" s="121" t="s">
        <v>85</v>
      </c>
      <c r="C72" s="59"/>
      <c r="D72" s="59"/>
      <c r="E72" s="59"/>
      <c r="F72" s="109">
        <f>SUM(F73:F77)</f>
        <v>1632434.03</v>
      </c>
      <c r="G72" s="109">
        <f t="shared" ref="G72:H72" si="39">SUM(G73:G77)</f>
        <v>2059251.23</v>
      </c>
      <c r="H72" s="109">
        <f t="shared" si="39"/>
        <v>1112541.9099999999</v>
      </c>
      <c r="I72" s="110">
        <f t="shared" si="36"/>
        <v>0.54</v>
      </c>
      <c r="J72" s="109">
        <f>SUM(J73:J77)</f>
        <v>1087528.82</v>
      </c>
      <c r="K72" s="111">
        <f t="shared" si="37"/>
        <v>0.52800000000000002</v>
      </c>
      <c r="L72" s="109">
        <f>SUM(L73:L77)</f>
        <v>2023535.38</v>
      </c>
      <c r="M72" s="109">
        <f>SUM(M73:M77)</f>
        <v>2059251.23</v>
      </c>
      <c r="N72" s="109">
        <f>G72-M72</f>
        <v>0</v>
      </c>
      <c r="O72" s="16">
        <f>SUM(O74:O77)</f>
        <v>35715.85</v>
      </c>
      <c r="P72" s="136"/>
    </row>
    <row r="73" spans="1:16" s="57" customFormat="1" x14ac:dyDescent="0.25">
      <c r="A73" s="126"/>
      <c r="B73" s="104" t="s">
        <v>4</v>
      </c>
      <c r="C73" s="58"/>
      <c r="D73" s="58"/>
      <c r="E73" s="58"/>
      <c r="F73" s="31">
        <f t="shared" ref="F73:H77" si="40">F79+F85+F91+F103</f>
        <v>0</v>
      </c>
      <c r="G73" s="31">
        <f t="shared" si="40"/>
        <v>0</v>
      </c>
      <c r="H73" s="31">
        <f t="shared" si="40"/>
        <v>0</v>
      </c>
      <c r="I73" s="32"/>
      <c r="J73" s="31"/>
      <c r="K73" s="31"/>
      <c r="L73" s="31">
        <f>L79+L85+L91+L103</f>
        <v>0</v>
      </c>
      <c r="M73" s="31"/>
      <c r="N73" s="31"/>
      <c r="O73" s="17">
        <f>G73-L73</f>
        <v>0</v>
      </c>
      <c r="P73" s="136"/>
    </row>
    <row r="74" spans="1:16" s="57" customFormat="1" x14ac:dyDescent="0.25">
      <c r="A74" s="126"/>
      <c r="B74" s="104" t="s">
        <v>91</v>
      </c>
      <c r="C74" s="58"/>
      <c r="D74" s="58"/>
      <c r="E74" s="58"/>
      <c r="F74" s="31">
        <f>F80+F86+F92+F104</f>
        <v>1429787.86</v>
      </c>
      <c r="G74" s="31">
        <f t="shared" si="40"/>
        <v>1856605.06</v>
      </c>
      <c r="H74" s="31">
        <f>H80+H86+H92+H104</f>
        <v>992641.3</v>
      </c>
      <c r="I74" s="32">
        <f t="shared" si="36"/>
        <v>0.53</v>
      </c>
      <c r="J74" s="31">
        <f>J80+J86+J92+J104</f>
        <v>967628.21</v>
      </c>
      <c r="K74" s="32">
        <f>J74/G74</f>
        <v>0.52</v>
      </c>
      <c r="L74" s="31">
        <f>L80+L86+L92+L104</f>
        <v>1829481.26</v>
      </c>
      <c r="M74" s="31">
        <f>M80+M86+M92+M104</f>
        <v>1856605.06</v>
      </c>
      <c r="N74" s="31">
        <f t="shared" ref="N74:N76" si="41">N80+N86+N92</f>
        <v>0</v>
      </c>
      <c r="O74" s="17">
        <f>G74-L74</f>
        <v>27123.8</v>
      </c>
      <c r="P74" s="136"/>
    </row>
    <row r="75" spans="1:16" s="57" customFormat="1" x14ac:dyDescent="0.25">
      <c r="A75" s="126"/>
      <c r="B75" s="104" t="s">
        <v>11</v>
      </c>
      <c r="C75" s="58"/>
      <c r="D75" s="58"/>
      <c r="E75" s="58"/>
      <c r="F75" s="31">
        <f t="shared" si="40"/>
        <v>200890.26</v>
      </c>
      <c r="G75" s="31">
        <f t="shared" si="40"/>
        <v>200835.76</v>
      </c>
      <c r="H75" s="31">
        <f>H81+H87+H93+H105</f>
        <v>119900.61</v>
      </c>
      <c r="I75" s="32">
        <f t="shared" si="36"/>
        <v>0.6</v>
      </c>
      <c r="J75" s="31">
        <f>J81+J87+J93+J105</f>
        <v>119900.61</v>
      </c>
      <c r="K75" s="32">
        <f>J75/G75</f>
        <v>0.6</v>
      </c>
      <c r="L75" s="31">
        <f>L81+L87+L93+L105</f>
        <v>194054.12</v>
      </c>
      <c r="M75" s="31">
        <f>M81+M87+M93+M105</f>
        <v>200835.76</v>
      </c>
      <c r="N75" s="31">
        <f t="shared" si="41"/>
        <v>0</v>
      </c>
      <c r="O75" s="17">
        <f>G75-L75</f>
        <v>6781.64</v>
      </c>
      <c r="P75" s="136"/>
    </row>
    <row r="76" spans="1:16" s="57" customFormat="1" x14ac:dyDescent="0.25">
      <c r="A76" s="126"/>
      <c r="B76" s="104" t="s">
        <v>13</v>
      </c>
      <c r="C76" s="58"/>
      <c r="D76" s="58"/>
      <c r="E76" s="58"/>
      <c r="F76" s="31">
        <f t="shared" si="40"/>
        <v>1755.91</v>
      </c>
      <c r="G76" s="31">
        <f t="shared" si="40"/>
        <v>1810.41</v>
      </c>
      <c r="H76" s="31">
        <f>H82+H88+H94+H106</f>
        <v>0</v>
      </c>
      <c r="I76" s="32">
        <f t="shared" si="36"/>
        <v>0</v>
      </c>
      <c r="J76" s="31">
        <f>J82+J88+J94+J106</f>
        <v>0</v>
      </c>
      <c r="K76" s="32">
        <f>J76/G76</f>
        <v>0</v>
      </c>
      <c r="L76" s="31">
        <f t="shared" ref="L76:L77" si="42">L82+L88+L94+L106</f>
        <v>0</v>
      </c>
      <c r="M76" s="31">
        <f>M82+M88+M94+M106</f>
        <v>1810.41</v>
      </c>
      <c r="N76" s="31">
        <f t="shared" si="41"/>
        <v>0</v>
      </c>
      <c r="O76" s="17">
        <v>1810.41</v>
      </c>
      <c r="P76" s="136"/>
    </row>
    <row r="77" spans="1:16" s="57" customFormat="1" collapsed="1" x14ac:dyDescent="0.25">
      <c r="A77" s="126"/>
      <c r="B77" s="104" t="s">
        <v>5</v>
      </c>
      <c r="C77" s="58"/>
      <c r="D77" s="58"/>
      <c r="E77" s="58"/>
      <c r="F77" s="31">
        <f t="shared" si="40"/>
        <v>0</v>
      </c>
      <c r="G77" s="31">
        <f t="shared" si="40"/>
        <v>0</v>
      </c>
      <c r="H77" s="31">
        <f t="shared" si="40"/>
        <v>0</v>
      </c>
      <c r="I77" s="32"/>
      <c r="J77" s="31"/>
      <c r="K77" s="31"/>
      <c r="L77" s="31">
        <f t="shared" si="42"/>
        <v>0</v>
      </c>
      <c r="M77" s="31"/>
      <c r="N77" s="31"/>
      <c r="O77" s="17"/>
      <c r="P77" s="136"/>
    </row>
    <row r="78" spans="1:16" s="41" customFormat="1" ht="30.75" customHeight="1" x14ac:dyDescent="0.25">
      <c r="A78" s="127" t="s">
        <v>73</v>
      </c>
      <c r="B78" s="122" t="s">
        <v>61</v>
      </c>
      <c r="C78" s="45"/>
      <c r="D78" s="45"/>
      <c r="E78" s="45"/>
      <c r="F78" s="112">
        <f>SUM(F79:F83)</f>
        <v>375116.43</v>
      </c>
      <c r="G78" s="112">
        <f t="shared" ref="G78:H78" si="43">SUM(G79:G83)</f>
        <v>802151.53</v>
      </c>
      <c r="H78" s="107">
        <f t="shared" si="43"/>
        <v>55280.98</v>
      </c>
      <c r="I78" s="113">
        <f t="shared" si="36"/>
        <v>7.0000000000000007E-2</v>
      </c>
      <c r="J78" s="112">
        <f>SUM(J79:J83)</f>
        <v>55280.98</v>
      </c>
      <c r="K78" s="113">
        <f t="shared" ref="K78:K117" si="44">J78/G78</f>
        <v>7.0000000000000007E-2</v>
      </c>
      <c r="L78" s="112">
        <f>SUM(L79:L83)</f>
        <v>802151.53</v>
      </c>
      <c r="M78" s="112">
        <f t="shared" ref="M78" si="45">SUM(M79:M83)</f>
        <v>802151.53</v>
      </c>
      <c r="N78" s="112">
        <f t="shared" ref="N78:N109" si="46">G78-M78</f>
        <v>0</v>
      </c>
      <c r="O78" s="15">
        <f t="shared" ref="O78" si="47">O79+O80+O81+O82+O83</f>
        <v>0</v>
      </c>
      <c r="P78" s="185" t="s">
        <v>112</v>
      </c>
    </row>
    <row r="79" spans="1:16" s="42" customFormat="1" ht="44.25" customHeight="1" x14ac:dyDescent="0.25">
      <c r="A79" s="127"/>
      <c r="B79" s="123" t="s">
        <v>4</v>
      </c>
      <c r="C79" s="44"/>
      <c r="D79" s="44"/>
      <c r="E79" s="44"/>
      <c r="F79" s="47"/>
      <c r="G79" s="106"/>
      <c r="H79" s="31"/>
      <c r="I79" s="114"/>
      <c r="J79" s="47"/>
      <c r="K79" s="114"/>
      <c r="L79" s="47"/>
      <c r="M79" s="106"/>
      <c r="N79" s="47"/>
      <c r="O79" s="46">
        <f>G79-L79</f>
        <v>0</v>
      </c>
      <c r="P79" s="186"/>
    </row>
    <row r="80" spans="1:16" s="42" customFormat="1" ht="44.25" customHeight="1" x14ac:dyDescent="0.25">
      <c r="A80" s="127"/>
      <c r="B80" s="123" t="s">
        <v>91</v>
      </c>
      <c r="C80" s="44"/>
      <c r="D80" s="44"/>
      <c r="E80" s="44"/>
      <c r="F80" s="47">
        <v>333853.62</v>
      </c>
      <c r="G80" s="47">
        <v>760888.72</v>
      </c>
      <c r="H80" s="31">
        <v>49200.07</v>
      </c>
      <c r="I80" s="114">
        <f t="shared" si="36"/>
        <v>0.06</v>
      </c>
      <c r="J80" s="47">
        <v>49200.07</v>
      </c>
      <c r="K80" s="114">
        <f t="shared" si="44"/>
        <v>0.06</v>
      </c>
      <c r="L80" s="47">
        <v>760888.72</v>
      </c>
      <c r="M80" s="47">
        <f>G80</f>
        <v>760888.72</v>
      </c>
      <c r="N80" s="47">
        <f t="shared" si="46"/>
        <v>0</v>
      </c>
      <c r="O80" s="17">
        <f t="shared" ref="O80:O81" si="48">G80-L80</f>
        <v>0</v>
      </c>
      <c r="P80" s="186"/>
    </row>
    <row r="81" spans="1:16" s="42" customFormat="1" ht="44.25" customHeight="1" x14ac:dyDescent="0.25">
      <c r="A81" s="127"/>
      <c r="B81" s="123" t="s">
        <v>62</v>
      </c>
      <c r="C81" s="44"/>
      <c r="D81" s="44"/>
      <c r="E81" s="44"/>
      <c r="F81" s="47">
        <v>41262.81</v>
      </c>
      <c r="G81" s="47">
        <v>41262.81</v>
      </c>
      <c r="H81" s="31">
        <v>6080.91</v>
      </c>
      <c r="I81" s="114">
        <f t="shared" si="36"/>
        <v>0.15</v>
      </c>
      <c r="J81" s="47">
        <v>6080.91</v>
      </c>
      <c r="K81" s="114">
        <f t="shared" si="44"/>
        <v>0.15</v>
      </c>
      <c r="L81" s="47">
        <v>41262.81</v>
      </c>
      <c r="M81" s="47">
        <f>G81</f>
        <v>41262.81</v>
      </c>
      <c r="N81" s="47">
        <f t="shared" si="46"/>
        <v>0</v>
      </c>
      <c r="O81" s="17">
        <f t="shared" si="48"/>
        <v>0</v>
      </c>
      <c r="P81" s="186"/>
    </row>
    <row r="82" spans="1:16" s="42" customFormat="1" ht="44.25" customHeight="1" x14ac:dyDescent="0.25">
      <c r="A82" s="127"/>
      <c r="B82" s="123" t="s">
        <v>13</v>
      </c>
      <c r="C82" s="44"/>
      <c r="D82" s="44"/>
      <c r="E82" s="44"/>
      <c r="F82" s="47"/>
      <c r="G82" s="47"/>
      <c r="H82" s="31"/>
      <c r="I82" s="114"/>
      <c r="J82" s="47"/>
      <c r="K82" s="114"/>
      <c r="L82" s="47"/>
      <c r="M82" s="106"/>
      <c r="N82" s="47"/>
      <c r="O82" s="46"/>
      <c r="P82" s="186"/>
    </row>
    <row r="83" spans="1:16" s="42" customFormat="1" ht="44.25" customHeight="1" collapsed="1" x14ac:dyDescent="0.25">
      <c r="A83" s="127"/>
      <c r="B83" s="123" t="s">
        <v>5</v>
      </c>
      <c r="C83" s="44"/>
      <c r="D83" s="44"/>
      <c r="E83" s="44"/>
      <c r="F83" s="47"/>
      <c r="G83" s="106"/>
      <c r="H83" s="31"/>
      <c r="I83" s="114"/>
      <c r="J83" s="47"/>
      <c r="K83" s="114"/>
      <c r="L83" s="47"/>
      <c r="M83" s="106"/>
      <c r="N83" s="47"/>
      <c r="O83" s="46"/>
      <c r="P83" s="187"/>
    </row>
    <row r="84" spans="1:16" s="41" customFormat="1" ht="52.5" customHeight="1" x14ac:dyDescent="0.25">
      <c r="A84" s="127" t="s">
        <v>74</v>
      </c>
      <c r="B84" s="122" t="s">
        <v>63</v>
      </c>
      <c r="C84" s="45"/>
      <c r="D84" s="45"/>
      <c r="E84" s="45"/>
      <c r="F84" s="112">
        <f t="shared" ref="F84:H84" si="49">SUM(F85:F89)</f>
        <v>189811.47</v>
      </c>
      <c r="G84" s="112">
        <f t="shared" si="49"/>
        <v>189811.47</v>
      </c>
      <c r="H84" s="107">
        <f t="shared" si="49"/>
        <v>85566.34</v>
      </c>
      <c r="I84" s="113">
        <f t="shared" si="36"/>
        <v>0.45</v>
      </c>
      <c r="J84" s="112">
        <f>SUM(J85:J89)</f>
        <v>60553.25</v>
      </c>
      <c r="K84" s="113">
        <f t="shared" si="44"/>
        <v>0.32</v>
      </c>
      <c r="L84" s="112">
        <f>SUM(L85:L89)</f>
        <v>189811.47</v>
      </c>
      <c r="M84" s="112">
        <f>SUM(M85:M89)</f>
        <v>189811.47</v>
      </c>
      <c r="N84" s="112">
        <f t="shared" si="46"/>
        <v>0</v>
      </c>
      <c r="O84" s="15">
        <f t="shared" ref="O84" si="50">O85+O86+O87+O88+O89</f>
        <v>0</v>
      </c>
      <c r="P84" s="185" t="s">
        <v>114</v>
      </c>
    </row>
    <row r="85" spans="1:16" s="42" customFormat="1" x14ac:dyDescent="0.25">
      <c r="A85" s="127"/>
      <c r="B85" s="123" t="s">
        <v>4</v>
      </c>
      <c r="C85" s="44"/>
      <c r="D85" s="44"/>
      <c r="E85" s="44"/>
      <c r="F85" s="47"/>
      <c r="G85" s="106"/>
      <c r="H85" s="31"/>
      <c r="I85" s="114"/>
      <c r="J85" s="47"/>
      <c r="K85" s="114"/>
      <c r="L85" s="47"/>
      <c r="M85" s="47"/>
      <c r="N85" s="47"/>
      <c r="O85" s="46">
        <f>G85-L85</f>
        <v>0</v>
      </c>
      <c r="P85" s="186"/>
    </row>
    <row r="86" spans="1:16" s="42" customFormat="1" x14ac:dyDescent="0.25">
      <c r="A86" s="127"/>
      <c r="B86" s="123" t="s">
        <v>91</v>
      </c>
      <c r="C86" s="44"/>
      <c r="D86" s="44"/>
      <c r="E86" s="44"/>
      <c r="F86" s="47">
        <v>152482.23999999999</v>
      </c>
      <c r="G86" s="47">
        <v>152482.23999999999</v>
      </c>
      <c r="H86" s="31">
        <v>75233.17</v>
      </c>
      <c r="I86" s="114">
        <f t="shared" si="36"/>
        <v>0.49</v>
      </c>
      <c r="J86" s="47">
        <v>50220.08</v>
      </c>
      <c r="K86" s="114">
        <f t="shared" si="44"/>
        <v>0.33</v>
      </c>
      <c r="L86" s="47">
        <v>152482.23999999999</v>
      </c>
      <c r="M86" s="47">
        <f>G86</f>
        <v>152482.23999999999</v>
      </c>
      <c r="N86" s="47">
        <f t="shared" si="46"/>
        <v>0</v>
      </c>
      <c r="O86" s="17">
        <f t="shared" ref="O86:O87" si="51">G86-L86</f>
        <v>0</v>
      </c>
      <c r="P86" s="186"/>
    </row>
    <row r="87" spans="1:16" s="42" customFormat="1" x14ac:dyDescent="0.25">
      <c r="A87" s="127"/>
      <c r="B87" s="123" t="s">
        <v>62</v>
      </c>
      <c r="C87" s="44"/>
      <c r="D87" s="44"/>
      <c r="E87" s="44"/>
      <c r="F87" s="47">
        <v>37329.230000000003</v>
      </c>
      <c r="G87" s="47">
        <v>37329.230000000003</v>
      </c>
      <c r="H87" s="31">
        <v>10333.17</v>
      </c>
      <c r="I87" s="114">
        <f t="shared" si="36"/>
        <v>0.28000000000000003</v>
      </c>
      <c r="J87" s="47">
        <v>10333.17</v>
      </c>
      <c r="K87" s="114">
        <f t="shared" si="44"/>
        <v>0.28000000000000003</v>
      </c>
      <c r="L87" s="47">
        <v>37329.230000000003</v>
      </c>
      <c r="M87" s="47">
        <f>G87</f>
        <v>37329.230000000003</v>
      </c>
      <c r="N87" s="47">
        <f t="shared" si="46"/>
        <v>0</v>
      </c>
      <c r="O87" s="17">
        <f t="shared" si="51"/>
        <v>0</v>
      </c>
      <c r="P87" s="186"/>
    </row>
    <row r="88" spans="1:16" s="42" customFormat="1" x14ac:dyDescent="0.25">
      <c r="A88" s="127"/>
      <c r="B88" s="123" t="s">
        <v>13</v>
      </c>
      <c r="C88" s="44"/>
      <c r="D88" s="44"/>
      <c r="E88" s="44"/>
      <c r="F88" s="47"/>
      <c r="G88" s="106"/>
      <c r="H88" s="31"/>
      <c r="I88" s="114"/>
      <c r="J88" s="47"/>
      <c r="K88" s="114"/>
      <c r="L88" s="47"/>
      <c r="M88" s="47"/>
      <c r="N88" s="47"/>
      <c r="O88" s="46"/>
      <c r="P88" s="186"/>
    </row>
    <row r="89" spans="1:16" s="42" customFormat="1" collapsed="1" x14ac:dyDescent="0.25">
      <c r="A89" s="127"/>
      <c r="B89" s="123" t="s">
        <v>5</v>
      </c>
      <c r="C89" s="44"/>
      <c r="D89" s="44"/>
      <c r="E89" s="44"/>
      <c r="F89" s="47"/>
      <c r="G89" s="106"/>
      <c r="H89" s="31"/>
      <c r="I89" s="114"/>
      <c r="J89" s="47"/>
      <c r="K89" s="114"/>
      <c r="L89" s="47"/>
      <c r="M89" s="47"/>
      <c r="N89" s="47"/>
      <c r="O89" s="46"/>
      <c r="P89" s="187"/>
    </row>
    <row r="90" spans="1:16" s="55" customFormat="1" ht="78.75" x14ac:dyDescent="0.25">
      <c r="A90" s="128" t="s">
        <v>75</v>
      </c>
      <c r="B90" s="124" t="s">
        <v>64</v>
      </c>
      <c r="C90" s="60"/>
      <c r="D90" s="60"/>
      <c r="E90" s="60"/>
      <c r="F90" s="107">
        <f t="shared" ref="F90:H90" si="52">SUM(F91:F95)</f>
        <v>143570.91</v>
      </c>
      <c r="G90" s="107">
        <f t="shared" si="52"/>
        <v>143353.01</v>
      </c>
      <c r="H90" s="107">
        <f t="shared" si="52"/>
        <v>47760.08</v>
      </c>
      <c r="I90" s="115">
        <f t="shared" si="36"/>
        <v>0.33</v>
      </c>
      <c r="J90" s="107">
        <f>SUM(J91:J95)</f>
        <v>47760.08</v>
      </c>
      <c r="K90" s="115">
        <f t="shared" si="44"/>
        <v>0.33</v>
      </c>
      <c r="L90" s="107">
        <f>SUM(L91:L95)</f>
        <v>107637.87</v>
      </c>
      <c r="M90" s="107">
        <f>SUM(M91:M95)</f>
        <v>143353.01</v>
      </c>
      <c r="N90" s="107">
        <f t="shared" si="46"/>
        <v>0</v>
      </c>
      <c r="O90" s="109">
        <f t="shared" ref="O90" si="53">O91+O92+O93+O94+O95</f>
        <v>35715.14</v>
      </c>
      <c r="P90" s="82"/>
    </row>
    <row r="91" spans="1:16" s="57" customFormat="1" x14ac:dyDescent="0.25">
      <c r="A91" s="128"/>
      <c r="B91" s="104" t="s">
        <v>4</v>
      </c>
      <c r="C91" s="58"/>
      <c r="D91" s="58"/>
      <c r="E91" s="58"/>
      <c r="F91" s="31">
        <f>F97</f>
        <v>0</v>
      </c>
      <c r="G91" s="31">
        <f t="shared" ref="G91:H92" si="54">G97</f>
        <v>0</v>
      </c>
      <c r="H91" s="31">
        <f t="shared" si="54"/>
        <v>0</v>
      </c>
      <c r="I91" s="32"/>
      <c r="J91" s="31"/>
      <c r="K91" s="32"/>
      <c r="L91" s="31"/>
      <c r="M91" s="31"/>
      <c r="N91" s="31"/>
      <c r="O91" s="31">
        <f>G91-L91</f>
        <v>0</v>
      </c>
      <c r="P91" s="79"/>
    </row>
    <row r="92" spans="1:16" s="57" customFormat="1" x14ac:dyDescent="0.25">
      <c r="A92" s="128"/>
      <c r="B92" s="104" t="s">
        <v>91</v>
      </c>
      <c r="C92" s="58"/>
      <c r="D92" s="58"/>
      <c r="E92" s="58"/>
      <c r="F92" s="31">
        <f>F98</f>
        <v>113452</v>
      </c>
      <c r="G92" s="31">
        <f t="shared" si="54"/>
        <v>113234.1</v>
      </c>
      <c r="H92" s="31">
        <f xml:space="preserve"> H98</f>
        <v>38208.06</v>
      </c>
      <c r="I92" s="77">
        <f t="shared" si="36"/>
        <v>0.33700000000000002</v>
      </c>
      <c r="J92" s="31">
        <f>H92</f>
        <v>38208.06</v>
      </c>
      <c r="K92" s="77">
        <f t="shared" si="44"/>
        <v>0.33700000000000002</v>
      </c>
      <c r="L92" s="31">
        <f t="shared" ref="J92:L94" si="55">L98</f>
        <v>86110.3</v>
      </c>
      <c r="M92" s="31">
        <f t="shared" ref="M92:M94" si="56">M98</f>
        <v>113234.1</v>
      </c>
      <c r="N92" s="31">
        <f t="shared" si="46"/>
        <v>0</v>
      </c>
      <c r="O92" s="31">
        <f>G92-L92</f>
        <v>27123.8</v>
      </c>
      <c r="P92" s="79"/>
    </row>
    <row r="93" spans="1:16" s="57" customFormat="1" x14ac:dyDescent="0.25">
      <c r="A93" s="128"/>
      <c r="B93" s="104" t="s">
        <v>62</v>
      </c>
      <c r="C93" s="58"/>
      <c r="D93" s="58"/>
      <c r="E93" s="58"/>
      <c r="F93" s="31">
        <f t="shared" ref="F93:H95" si="57">F99</f>
        <v>28363</v>
      </c>
      <c r="G93" s="31">
        <f t="shared" si="57"/>
        <v>28308.5</v>
      </c>
      <c r="H93" s="31">
        <f t="shared" si="57"/>
        <v>9552.02</v>
      </c>
      <c r="I93" s="32">
        <f t="shared" si="36"/>
        <v>0.34</v>
      </c>
      <c r="J93" s="31">
        <f t="shared" si="55"/>
        <v>9552.02</v>
      </c>
      <c r="K93" s="32">
        <f t="shared" si="44"/>
        <v>0.34</v>
      </c>
      <c r="L93" s="31">
        <f t="shared" si="55"/>
        <v>21527.57</v>
      </c>
      <c r="M93" s="31">
        <f t="shared" si="56"/>
        <v>28308.5</v>
      </c>
      <c r="N93" s="31">
        <f t="shared" si="46"/>
        <v>0</v>
      </c>
      <c r="O93" s="31">
        <f t="shared" ref="O93:O94" si="58">G93-L93</f>
        <v>6780.93</v>
      </c>
      <c r="P93" s="79"/>
    </row>
    <row r="94" spans="1:16" s="57" customFormat="1" x14ac:dyDescent="0.25">
      <c r="A94" s="128"/>
      <c r="B94" s="104" t="s">
        <v>13</v>
      </c>
      <c r="C94" s="58"/>
      <c r="D94" s="58"/>
      <c r="E94" s="58"/>
      <c r="F94" s="31">
        <f t="shared" si="57"/>
        <v>1755.91</v>
      </c>
      <c r="G94" s="31">
        <f t="shared" si="57"/>
        <v>1810.41</v>
      </c>
      <c r="H94" s="31">
        <f t="shared" si="57"/>
        <v>0</v>
      </c>
      <c r="I94" s="32">
        <f t="shared" si="36"/>
        <v>0</v>
      </c>
      <c r="J94" s="31">
        <f t="shared" si="55"/>
        <v>0</v>
      </c>
      <c r="K94" s="32">
        <f t="shared" si="44"/>
        <v>0</v>
      </c>
      <c r="L94" s="31">
        <f t="shared" si="55"/>
        <v>0</v>
      </c>
      <c r="M94" s="31">
        <f t="shared" si="56"/>
        <v>1810.41</v>
      </c>
      <c r="N94" s="31">
        <f t="shared" si="46"/>
        <v>0</v>
      </c>
      <c r="O94" s="31">
        <f t="shared" si="58"/>
        <v>1810.41</v>
      </c>
      <c r="P94" s="79"/>
    </row>
    <row r="95" spans="1:16" s="57" customFormat="1" collapsed="1" x14ac:dyDescent="0.25">
      <c r="A95" s="128"/>
      <c r="B95" s="104" t="s">
        <v>5</v>
      </c>
      <c r="C95" s="58"/>
      <c r="D95" s="58"/>
      <c r="E95" s="58"/>
      <c r="F95" s="31">
        <f t="shared" si="57"/>
        <v>0</v>
      </c>
      <c r="G95" s="31">
        <f t="shared" si="57"/>
        <v>0</v>
      </c>
      <c r="H95" s="31">
        <f t="shared" si="57"/>
        <v>0</v>
      </c>
      <c r="I95" s="32"/>
      <c r="J95" s="31"/>
      <c r="K95" s="32"/>
      <c r="L95" s="31"/>
      <c r="M95" s="31"/>
      <c r="N95" s="31"/>
      <c r="O95" s="17"/>
      <c r="P95" s="79"/>
    </row>
    <row r="96" spans="1:16" s="61" customFormat="1" ht="81" customHeight="1" x14ac:dyDescent="0.25">
      <c r="A96" s="128" t="s">
        <v>76</v>
      </c>
      <c r="B96" s="124" t="s">
        <v>65</v>
      </c>
      <c r="C96" s="60"/>
      <c r="D96" s="60"/>
      <c r="E96" s="60"/>
      <c r="F96" s="107">
        <f t="shared" ref="F96:H96" si="59">SUM(F97:F101)</f>
        <v>143570.91</v>
      </c>
      <c r="G96" s="107">
        <f t="shared" si="59"/>
        <v>143353.01</v>
      </c>
      <c r="H96" s="107">
        <f t="shared" si="59"/>
        <v>47760.08</v>
      </c>
      <c r="I96" s="115">
        <f t="shared" si="36"/>
        <v>0.33</v>
      </c>
      <c r="J96" s="107">
        <f>SUM(J97:J101)</f>
        <v>47760.08</v>
      </c>
      <c r="K96" s="115">
        <f t="shared" si="44"/>
        <v>0.33</v>
      </c>
      <c r="L96" s="107">
        <f>SUM(L97:L101)</f>
        <v>107637.87</v>
      </c>
      <c r="M96" s="107">
        <f>SUM(M97:M101)</f>
        <v>143353.01</v>
      </c>
      <c r="N96" s="107">
        <f t="shared" si="46"/>
        <v>0</v>
      </c>
      <c r="O96" s="109">
        <f t="shared" ref="O96" si="60">O97+O98+O99+O100+O101</f>
        <v>35715.14</v>
      </c>
      <c r="P96" s="166" t="s">
        <v>115</v>
      </c>
    </row>
    <row r="97" spans="1:16" s="57" customFormat="1" x14ac:dyDescent="0.25">
      <c r="A97" s="128"/>
      <c r="B97" s="104" t="s">
        <v>4</v>
      </c>
      <c r="C97" s="58"/>
      <c r="D97" s="58"/>
      <c r="E97" s="58"/>
      <c r="F97" s="31"/>
      <c r="G97" s="93"/>
      <c r="H97" s="31"/>
      <c r="I97" s="32"/>
      <c r="J97" s="31"/>
      <c r="K97" s="32"/>
      <c r="L97" s="31"/>
      <c r="M97" s="31"/>
      <c r="N97" s="31"/>
      <c r="O97" s="31">
        <f>G97-L97</f>
        <v>0</v>
      </c>
      <c r="P97" s="166"/>
    </row>
    <row r="98" spans="1:16" s="57" customFormat="1" ht="78.75" x14ac:dyDescent="0.25">
      <c r="A98" s="128"/>
      <c r="B98" s="124" t="s">
        <v>64</v>
      </c>
      <c r="C98" s="58"/>
      <c r="D98" s="58"/>
      <c r="E98" s="58"/>
      <c r="F98" s="31">
        <v>113452</v>
      </c>
      <c r="G98" s="31">
        <v>113234.1</v>
      </c>
      <c r="H98" s="31">
        <v>38208.06</v>
      </c>
      <c r="I98" s="77">
        <f t="shared" ref="I98:I117" si="61">H98/G98</f>
        <v>0.33700000000000002</v>
      </c>
      <c r="J98" s="31">
        <v>38208.06</v>
      </c>
      <c r="K98" s="77">
        <f t="shared" si="44"/>
        <v>0.33700000000000002</v>
      </c>
      <c r="L98" s="31">
        <v>86110.3</v>
      </c>
      <c r="M98" s="31">
        <f>G98</f>
        <v>113234.1</v>
      </c>
      <c r="N98" s="31">
        <f t="shared" si="46"/>
        <v>0</v>
      </c>
      <c r="O98" s="31">
        <f>G98-L98</f>
        <v>27123.8</v>
      </c>
      <c r="P98" s="166"/>
    </row>
    <row r="99" spans="1:16" s="57" customFormat="1" x14ac:dyDescent="0.25">
      <c r="A99" s="128"/>
      <c r="B99" s="104" t="s">
        <v>62</v>
      </c>
      <c r="C99" s="58"/>
      <c r="D99" s="58"/>
      <c r="E99" s="58"/>
      <c r="F99" s="31">
        <v>28363</v>
      </c>
      <c r="G99" s="31">
        <v>28308.5</v>
      </c>
      <c r="H99" s="31">
        <v>9552.02</v>
      </c>
      <c r="I99" s="32">
        <f t="shared" si="61"/>
        <v>0.34</v>
      </c>
      <c r="J99" s="31">
        <v>9552.02</v>
      </c>
      <c r="K99" s="32">
        <f t="shared" si="44"/>
        <v>0.34</v>
      </c>
      <c r="L99" s="31">
        <v>21527.57</v>
      </c>
      <c r="M99" s="31">
        <f>G99</f>
        <v>28308.5</v>
      </c>
      <c r="N99" s="31">
        <f t="shared" si="46"/>
        <v>0</v>
      </c>
      <c r="O99" s="31">
        <f t="shared" ref="O99" si="62">G99-L99</f>
        <v>6780.93</v>
      </c>
      <c r="P99" s="166"/>
    </row>
    <row r="100" spans="1:16" s="57" customFormat="1" x14ac:dyDescent="0.25">
      <c r="A100" s="128"/>
      <c r="B100" s="104" t="s">
        <v>13</v>
      </c>
      <c r="C100" s="58"/>
      <c r="D100" s="58"/>
      <c r="E100" s="58"/>
      <c r="F100" s="31">
        <v>1755.91</v>
      </c>
      <c r="G100" s="31">
        <v>1810.41</v>
      </c>
      <c r="H100" s="31"/>
      <c r="I100" s="32">
        <f t="shared" si="61"/>
        <v>0</v>
      </c>
      <c r="J100" s="31"/>
      <c r="K100" s="32">
        <f t="shared" si="44"/>
        <v>0</v>
      </c>
      <c r="L100" s="31"/>
      <c r="M100" s="31">
        <f>G100</f>
        <v>1810.41</v>
      </c>
      <c r="N100" s="31">
        <f t="shared" si="46"/>
        <v>0</v>
      </c>
      <c r="O100" s="17">
        <v>1810.41</v>
      </c>
      <c r="P100" s="166"/>
    </row>
    <row r="101" spans="1:16" s="57" customFormat="1" collapsed="1" x14ac:dyDescent="0.25">
      <c r="A101" s="128"/>
      <c r="B101" s="104" t="s">
        <v>5</v>
      </c>
      <c r="C101" s="58"/>
      <c r="D101" s="58"/>
      <c r="E101" s="58"/>
      <c r="F101" s="31"/>
      <c r="G101" s="93"/>
      <c r="H101" s="31"/>
      <c r="I101" s="32"/>
      <c r="J101" s="31"/>
      <c r="K101" s="32"/>
      <c r="L101" s="32"/>
      <c r="M101" s="31"/>
      <c r="N101" s="31"/>
      <c r="O101" s="17"/>
      <c r="P101" s="166"/>
    </row>
    <row r="102" spans="1:16" s="57" customFormat="1" ht="63" customHeight="1" x14ac:dyDescent="0.25">
      <c r="A102" s="128" t="s">
        <v>77</v>
      </c>
      <c r="B102" s="124" t="s">
        <v>66</v>
      </c>
      <c r="C102" s="60"/>
      <c r="D102" s="60"/>
      <c r="E102" s="60"/>
      <c r="F102" s="107">
        <f>SUM(F103:F107)</f>
        <v>923935.22</v>
      </c>
      <c r="G102" s="107">
        <f>SUM(G103:G107)</f>
        <v>923935.22</v>
      </c>
      <c r="H102" s="107">
        <f>SUM(H103:H107)</f>
        <v>923934.51</v>
      </c>
      <c r="I102" s="115">
        <f t="shared" si="61"/>
        <v>1</v>
      </c>
      <c r="J102" s="107">
        <f>SUM(J103:J107)</f>
        <v>923934.51</v>
      </c>
      <c r="K102" s="115">
        <f t="shared" si="44"/>
        <v>1</v>
      </c>
      <c r="L102" s="107">
        <f>SUM(L103:L107)</f>
        <v>923934.51</v>
      </c>
      <c r="M102" s="107">
        <f>SUM(M103:M107)</f>
        <v>923935.22</v>
      </c>
      <c r="N102" s="107">
        <f t="shared" si="46"/>
        <v>0</v>
      </c>
      <c r="O102" s="109">
        <f t="shared" ref="O102" si="63">O103+O104+O105+O106+O107</f>
        <v>0.71</v>
      </c>
      <c r="P102" s="166" t="s">
        <v>90</v>
      </c>
    </row>
    <row r="103" spans="1:16" s="57" customFormat="1" ht="36" customHeight="1" x14ac:dyDescent="0.25">
      <c r="A103" s="128"/>
      <c r="B103" s="104" t="s">
        <v>4</v>
      </c>
      <c r="C103" s="58"/>
      <c r="D103" s="58"/>
      <c r="E103" s="58"/>
      <c r="F103" s="31"/>
      <c r="G103" s="31"/>
      <c r="H103" s="31"/>
      <c r="I103" s="32"/>
      <c r="J103" s="31"/>
      <c r="K103" s="32"/>
      <c r="L103" s="31"/>
      <c r="M103" s="31"/>
      <c r="N103" s="31"/>
      <c r="O103" s="31">
        <f>G103-L103</f>
        <v>0</v>
      </c>
      <c r="P103" s="166"/>
    </row>
    <row r="104" spans="1:16" s="57" customFormat="1" ht="36" customHeight="1" x14ac:dyDescent="0.25">
      <c r="A104" s="128"/>
      <c r="B104" s="104" t="s">
        <v>91</v>
      </c>
      <c r="C104" s="58"/>
      <c r="D104" s="58"/>
      <c r="E104" s="58"/>
      <c r="F104" s="31">
        <v>830000</v>
      </c>
      <c r="G104" s="31">
        <v>830000</v>
      </c>
      <c r="H104" s="31">
        <v>830000</v>
      </c>
      <c r="I104" s="32">
        <f t="shared" si="61"/>
        <v>1</v>
      </c>
      <c r="J104" s="31">
        <v>830000</v>
      </c>
      <c r="K104" s="32">
        <f t="shared" si="44"/>
        <v>1</v>
      </c>
      <c r="L104" s="31">
        <v>830000</v>
      </c>
      <c r="M104" s="31">
        <f>G104</f>
        <v>830000</v>
      </c>
      <c r="N104" s="31">
        <f t="shared" si="46"/>
        <v>0</v>
      </c>
      <c r="O104" s="31">
        <f>G104-L104</f>
        <v>0</v>
      </c>
      <c r="P104" s="166"/>
    </row>
    <row r="105" spans="1:16" s="57" customFormat="1" ht="27.75" customHeight="1" x14ac:dyDescent="0.25">
      <c r="A105" s="128"/>
      <c r="B105" s="104" t="s">
        <v>62</v>
      </c>
      <c r="C105" s="58"/>
      <c r="D105" s="58"/>
      <c r="E105" s="58"/>
      <c r="F105" s="31">
        <v>93935.22</v>
      </c>
      <c r="G105" s="31">
        <v>93935.22</v>
      </c>
      <c r="H105" s="31">
        <v>93934.51</v>
      </c>
      <c r="I105" s="32">
        <f>H105/G105</f>
        <v>1</v>
      </c>
      <c r="J105" s="31">
        <v>93934.51</v>
      </c>
      <c r="K105" s="32">
        <f t="shared" si="44"/>
        <v>1</v>
      </c>
      <c r="L105" s="31">
        <v>93934.51</v>
      </c>
      <c r="M105" s="31">
        <f>G105</f>
        <v>93935.22</v>
      </c>
      <c r="N105" s="31">
        <f t="shared" si="46"/>
        <v>0</v>
      </c>
      <c r="O105" s="31">
        <f>G105-L105</f>
        <v>0.71</v>
      </c>
      <c r="P105" s="166"/>
    </row>
    <row r="106" spans="1:16" s="57" customFormat="1" ht="36" customHeight="1" x14ac:dyDescent="0.25">
      <c r="A106" s="128"/>
      <c r="B106" s="104" t="s">
        <v>13</v>
      </c>
      <c r="C106" s="58"/>
      <c r="D106" s="58"/>
      <c r="E106" s="58"/>
      <c r="F106" s="31"/>
      <c r="G106" s="31"/>
      <c r="H106" s="31"/>
      <c r="I106" s="32"/>
      <c r="J106" s="31"/>
      <c r="K106" s="32"/>
      <c r="L106" s="31"/>
      <c r="M106" s="31"/>
      <c r="N106" s="31"/>
      <c r="O106" s="17"/>
      <c r="P106" s="166"/>
    </row>
    <row r="107" spans="1:16" s="57" customFormat="1" ht="36" customHeight="1" x14ac:dyDescent="0.25">
      <c r="A107" s="128"/>
      <c r="B107" s="104" t="s">
        <v>5</v>
      </c>
      <c r="C107" s="58"/>
      <c r="D107" s="58"/>
      <c r="E107" s="58"/>
      <c r="F107" s="31"/>
      <c r="G107" s="31"/>
      <c r="H107" s="31"/>
      <c r="I107" s="32"/>
      <c r="J107" s="31"/>
      <c r="K107" s="32"/>
      <c r="L107" s="31"/>
      <c r="M107" s="31"/>
      <c r="N107" s="31"/>
      <c r="O107" s="17"/>
      <c r="P107" s="166"/>
    </row>
    <row r="108" spans="1:16" s="55" customFormat="1" ht="98.25" customHeight="1" x14ac:dyDescent="0.25">
      <c r="A108" s="125" t="s">
        <v>78</v>
      </c>
      <c r="B108" s="121" t="s">
        <v>86</v>
      </c>
      <c r="C108" s="59"/>
      <c r="D108" s="59"/>
      <c r="E108" s="59"/>
      <c r="F108" s="109">
        <f t="shared" ref="F108:G108" si="64">SUM(F109:F113)</f>
        <v>25102.98</v>
      </c>
      <c r="G108" s="109">
        <f t="shared" si="64"/>
        <v>26369.74</v>
      </c>
      <c r="H108" s="109">
        <f>SUM(H109:H113)</f>
        <v>23760.99</v>
      </c>
      <c r="I108" s="111">
        <f t="shared" si="61"/>
        <v>0.90100000000000002</v>
      </c>
      <c r="J108" s="109">
        <f>SUM(J109:J113)</f>
        <v>16011.4</v>
      </c>
      <c r="K108" s="111">
        <f t="shared" si="44"/>
        <v>0.60699999999999998</v>
      </c>
      <c r="L108" s="109">
        <f>SUM(L109:L113)</f>
        <v>23775.49</v>
      </c>
      <c r="M108" s="109">
        <f t="shared" ref="M108" si="65">SUM(M109:M113)</f>
        <v>26369.74</v>
      </c>
      <c r="N108" s="116">
        <f t="shared" si="46"/>
        <v>0</v>
      </c>
      <c r="O108" s="109">
        <f t="shared" ref="O108" si="66">O109+O110+O111+O112+O113</f>
        <v>2594.25</v>
      </c>
      <c r="P108" s="83"/>
    </row>
    <row r="109" spans="1:16" s="57" customFormat="1" x14ac:dyDescent="0.25">
      <c r="A109" s="126"/>
      <c r="B109" s="104" t="s">
        <v>4</v>
      </c>
      <c r="C109" s="58"/>
      <c r="D109" s="58"/>
      <c r="E109" s="58"/>
      <c r="F109" s="31">
        <f>F133+F115+F121+F127+F139</f>
        <v>17057.03</v>
      </c>
      <c r="G109" s="31">
        <f t="shared" ref="G109" si="67">G133+G115+G121+G127+G139</f>
        <v>18542.34</v>
      </c>
      <c r="H109" s="31">
        <f>H115+H121+H127+H133+H139</f>
        <v>16104.24</v>
      </c>
      <c r="I109" s="32">
        <f t="shared" si="61"/>
        <v>0.87</v>
      </c>
      <c r="J109" s="31">
        <f t="shared" ref="J109:J111" si="68">J133+J115+J121+J127+J139</f>
        <v>9822.6</v>
      </c>
      <c r="K109" s="32">
        <f t="shared" si="44"/>
        <v>0.53</v>
      </c>
      <c r="L109" s="31">
        <f>L115+L121+L127+L133+L139</f>
        <v>16104.24</v>
      </c>
      <c r="M109" s="31">
        <f t="shared" ref="M109:M111" si="69">M133+M115+M121+M127+M139</f>
        <v>18542.34</v>
      </c>
      <c r="N109" s="31">
        <f t="shared" si="46"/>
        <v>0</v>
      </c>
      <c r="O109" s="31">
        <f>G109-L109</f>
        <v>2438.1</v>
      </c>
      <c r="P109" s="79"/>
    </row>
    <row r="110" spans="1:16" s="57" customFormat="1" x14ac:dyDescent="0.25">
      <c r="A110" s="126"/>
      <c r="B110" s="104" t="s">
        <v>60</v>
      </c>
      <c r="C110" s="58"/>
      <c r="D110" s="58"/>
      <c r="E110" s="58"/>
      <c r="F110" s="31">
        <f t="shared" ref="F110:H113" si="70">F134+F116+F122+F128+F140</f>
        <v>7592.45</v>
      </c>
      <c r="G110" s="31">
        <f t="shared" si="70"/>
        <v>7373.9</v>
      </c>
      <c r="H110" s="31">
        <f>H116++H122+H128+H134+H140</f>
        <v>7373.9</v>
      </c>
      <c r="I110" s="32">
        <f t="shared" si="61"/>
        <v>1</v>
      </c>
      <c r="J110" s="31">
        <f t="shared" si="68"/>
        <v>5905.95</v>
      </c>
      <c r="K110" s="32">
        <f t="shared" si="44"/>
        <v>0.8</v>
      </c>
      <c r="L110" s="31">
        <f>L116+L122+L128+L134+L140</f>
        <v>7217.75</v>
      </c>
      <c r="M110" s="31">
        <f t="shared" si="69"/>
        <v>7373.9</v>
      </c>
      <c r="N110" s="31">
        <f t="shared" ref="N110:N139" si="71">G110-M110</f>
        <v>0</v>
      </c>
      <c r="O110" s="31">
        <f>G110-L110</f>
        <v>156.15</v>
      </c>
      <c r="P110" s="79"/>
    </row>
    <row r="111" spans="1:16" s="57" customFormat="1" x14ac:dyDescent="0.25">
      <c r="A111" s="126"/>
      <c r="B111" s="104" t="s">
        <v>62</v>
      </c>
      <c r="C111" s="58"/>
      <c r="D111" s="58"/>
      <c r="E111" s="58"/>
      <c r="F111" s="31">
        <f t="shared" si="70"/>
        <v>453.5</v>
      </c>
      <c r="G111" s="31">
        <f t="shared" si="70"/>
        <v>453.5</v>
      </c>
      <c r="H111" s="31">
        <f t="shared" si="70"/>
        <v>282.85000000000002</v>
      </c>
      <c r="I111" s="32">
        <f t="shared" si="61"/>
        <v>0.62</v>
      </c>
      <c r="J111" s="31">
        <f t="shared" si="68"/>
        <v>282.85000000000002</v>
      </c>
      <c r="K111" s="32">
        <f t="shared" si="44"/>
        <v>0.62</v>
      </c>
      <c r="L111" s="31">
        <f>L117+L123+L129+L135+L141</f>
        <v>453.5</v>
      </c>
      <c r="M111" s="31">
        <f t="shared" si="69"/>
        <v>453.5</v>
      </c>
      <c r="N111" s="31">
        <f t="shared" si="71"/>
        <v>0</v>
      </c>
      <c r="O111" s="31">
        <f t="shared" ref="O111" si="72">G111-L111</f>
        <v>0</v>
      </c>
      <c r="P111" s="79"/>
    </row>
    <row r="112" spans="1:16" s="57" customFormat="1" x14ac:dyDescent="0.25">
      <c r="A112" s="126"/>
      <c r="B112" s="104" t="s">
        <v>13</v>
      </c>
      <c r="C112" s="58"/>
      <c r="D112" s="58"/>
      <c r="E112" s="58"/>
      <c r="F112" s="31">
        <f t="shared" si="70"/>
        <v>0</v>
      </c>
      <c r="G112" s="31">
        <f t="shared" si="70"/>
        <v>0</v>
      </c>
      <c r="H112" s="31">
        <f t="shared" si="70"/>
        <v>0</v>
      </c>
      <c r="I112" s="32"/>
      <c r="J112" s="31"/>
      <c r="K112" s="32"/>
      <c r="L112" s="31"/>
      <c r="M112" s="31"/>
      <c r="N112" s="31"/>
      <c r="O112" s="17"/>
      <c r="P112" s="79"/>
    </row>
    <row r="113" spans="1:16" s="57" customFormat="1" ht="52.5" customHeight="1" collapsed="1" x14ac:dyDescent="0.25">
      <c r="A113" s="126"/>
      <c r="B113" s="104" t="s">
        <v>5</v>
      </c>
      <c r="C113" s="58"/>
      <c r="D113" s="58"/>
      <c r="E113" s="58"/>
      <c r="F113" s="31">
        <f t="shared" si="70"/>
        <v>0</v>
      </c>
      <c r="G113" s="31">
        <f t="shared" si="70"/>
        <v>0</v>
      </c>
      <c r="H113" s="31">
        <f t="shared" si="70"/>
        <v>0</v>
      </c>
      <c r="I113" s="32"/>
      <c r="J113" s="31"/>
      <c r="K113" s="32"/>
      <c r="L113" s="31"/>
      <c r="M113" s="31"/>
      <c r="N113" s="31"/>
      <c r="O113" s="17"/>
      <c r="P113" s="79"/>
    </row>
    <row r="114" spans="1:16" s="62" customFormat="1" ht="75.75" customHeight="1" x14ac:dyDescent="0.25">
      <c r="A114" s="128" t="s">
        <v>79</v>
      </c>
      <c r="B114" s="124" t="s">
        <v>67</v>
      </c>
      <c r="C114" s="60"/>
      <c r="D114" s="60"/>
      <c r="E114" s="60"/>
      <c r="F114" s="107">
        <f t="shared" ref="F114:H114" si="73">SUM(F115:F119)</f>
        <v>7596.36</v>
      </c>
      <c r="G114" s="107">
        <f t="shared" si="73"/>
        <v>7343.78</v>
      </c>
      <c r="H114" s="107">
        <f t="shared" si="73"/>
        <v>7173.13</v>
      </c>
      <c r="I114" s="115">
        <f>H114/G114</f>
        <v>0.98</v>
      </c>
      <c r="J114" s="107">
        <f>SUM(J115:J119)</f>
        <v>5657.06</v>
      </c>
      <c r="K114" s="115">
        <f t="shared" si="44"/>
        <v>0.77</v>
      </c>
      <c r="L114" s="107">
        <f>L115+L116+L117</f>
        <v>7343.78</v>
      </c>
      <c r="M114" s="115">
        <f>M115+M116+M117</f>
        <v>7343.78</v>
      </c>
      <c r="N114" s="115">
        <f>N115+N116+N117</f>
        <v>0</v>
      </c>
      <c r="O114" s="16">
        <f t="shared" ref="O114" si="74">O115+O116+O117+O118+O119</f>
        <v>0</v>
      </c>
      <c r="P114" s="165" t="s">
        <v>113</v>
      </c>
    </row>
    <row r="115" spans="1:16" s="63" customFormat="1" ht="49.5" customHeight="1" x14ac:dyDescent="0.25">
      <c r="A115" s="128"/>
      <c r="B115" s="104" t="s">
        <v>93</v>
      </c>
      <c r="C115" s="58"/>
      <c r="D115" s="58"/>
      <c r="E115" s="58"/>
      <c r="F115" s="31">
        <v>944.84</v>
      </c>
      <c r="G115" s="31">
        <v>910.81</v>
      </c>
      <c r="H115" s="31">
        <v>910.81</v>
      </c>
      <c r="I115" s="32">
        <f t="shared" si="61"/>
        <v>1</v>
      </c>
      <c r="J115" s="31">
        <v>706.54</v>
      </c>
      <c r="K115" s="32">
        <f t="shared" si="44"/>
        <v>0.78</v>
      </c>
      <c r="L115" s="117">
        <v>910.81</v>
      </c>
      <c r="M115" s="31">
        <f>G115</f>
        <v>910.81</v>
      </c>
      <c r="N115" s="31">
        <f t="shared" si="71"/>
        <v>0</v>
      </c>
      <c r="O115" s="17">
        <f>G115-L115</f>
        <v>0</v>
      </c>
      <c r="P115" s="165"/>
    </row>
    <row r="116" spans="1:16" s="63" customFormat="1" ht="49.5" customHeight="1" x14ac:dyDescent="0.25">
      <c r="A116" s="128"/>
      <c r="B116" s="104" t="s">
        <v>91</v>
      </c>
      <c r="C116" s="58"/>
      <c r="D116" s="58"/>
      <c r="E116" s="58"/>
      <c r="F116" s="31">
        <v>6198.02</v>
      </c>
      <c r="G116" s="31">
        <v>5979.47</v>
      </c>
      <c r="H116" s="31">
        <v>5979.47</v>
      </c>
      <c r="I116" s="32">
        <f t="shared" si="61"/>
        <v>1</v>
      </c>
      <c r="J116" s="31">
        <v>4667.67</v>
      </c>
      <c r="K116" s="32">
        <f t="shared" si="44"/>
        <v>0.78</v>
      </c>
      <c r="L116" s="117">
        <v>5979.47</v>
      </c>
      <c r="M116" s="31">
        <f>G116</f>
        <v>5979.47</v>
      </c>
      <c r="N116" s="31">
        <f t="shared" si="71"/>
        <v>0</v>
      </c>
      <c r="O116" s="17">
        <f>G116-L116</f>
        <v>0</v>
      </c>
      <c r="P116" s="165"/>
    </row>
    <row r="117" spans="1:16" s="63" customFormat="1" ht="49.5" customHeight="1" x14ac:dyDescent="0.25">
      <c r="A117" s="128"/>
      <c r="B117" s="104" t="s">
        <v>62</v>
      </c>
      <c r="C117" s="58"/>
      <c r="D117" s="58"/>
      <c r="E117" s="58"/>
      <c r="F117" s="31">
        <v>453.5</v>
      </c>
      <c r="G117" s="31">
        <v>453.5</v>
      </c>
      <c r="H117" s="31">
        <f>J117</f>
        <v>282.85000000000002</v>
      </c>
      <c r="I117" s="32">
        <f t="shared" si="61"/>
        <v>0.62</v>
      </c>
      <c r="J117" s="31">
        <v>282.85000000000002</v>
      </c>
      <c r="K117" s="32">
        <f t="shared" si="44"/>
        <v>0.62</v>
      </c>
      <c r="L117" s="117">
        <v>453.5</v>
      </c>
      <c r="M117" s="31">
        <f>G117</f>
        <v>453.5</v>
      </c>
      <c r="N117" s="31">
        <f t="shared" si="71"/>
        <v>0</v>
      </c>
      <c r="O117" s="17">
        <f>G117-L117</f>
        <v>0</v>
      </c>
      <c r="P117" s="165"/>
    </row>
    <row r="118" spans="1:16" s="63" customFormat="1" ht="49.5" customHeight="1" x14ac:dyDescent="0.25">
      <c r="A118" s="128"/>
      <c r="B118" s="104" t="s">
        <v>13</v>
      </c>
      <c r="C118" s="58"/>
      <c r="D118" s="58"/>
      <c r="E118" s="58"/>
      <c r="F118" s="31"/>
      <c r="G118" s="93"/>
      <c r="H118" s="31"/>
      <c r="I118" s="32"/>
      <c r="J118" s="31"/>
      <c r="K118" s="32"/>
      <c r="L118" s="32"/>
      <c r="M118" s="31"/>
      <c r="N118" s="31">
        <f t="shared" si="71"/>
        <v>0</v>
      </c>
      <c r="O118" s="17"/>
      <c r="P118" s="165"/>
    </row>
    <row r="119" spans="1:16" s="63" customFormat="1" ht="49.5" customHeight="1" collapsed="1" x14ac:dyDescent="0.25">
      <c r="A119" s="128"/>
      <c r="B119" s="104" t="s">
        <v>5</v>
      </c>
      <c r="C119" s="58"/>
      <c r="D119" s="58"/>
      <c r="E119" s="58"/>
      <c r="F119" s="31"/>
      <c r="G119" s="93"/>
      <c r="H119" s="31"/>
      <c r="I119" s="32"/>
      <c r="J119" s="31"/>
      <c r="K119" s="32"/>
      <c r="L119" s="32"/>
      <c r="M119" s="31"/>
      <c r="N119" s="31">
        <f t="shared" si="71"/>
        <v>0</v>
      </c>
      <c r="O119" s="17"/>
      <c r="P119" s="165"/>
    </row>
    <row r="120" spans="1:16" s="62" customFormat="1" ht="206.25" customHeight="1" x14ac:dyDescent="0.25">
      <c r="A120" s="128" t="s">
        <v>80</v>
      </c>
      <c r="B120" s="124" t="s">
        <v>68</v>
      </c>
      <c r="C120" s="64"/>
      <c r="D120" s="64"/>
      <c r="E120" s="64"/>
      <c r="F120" s="107">
        <f t="shared" ref="F120:H120" si="75">SUM(F121:F125)</f>
        <v>1.7</v>
      </c>
      <c r="G120" s="107">
        <f t="shared" si="75"/>
        <v>1.7</v>
      </c>
      <c r="H120" s="107">
        <f t="shared" si="75"/>
        <v>1.7</v>
      </c>
      <c r="I120" s="115">
        <f t="shared" ref="I120:I144" si="76">H120/G120</f>
        <v>1</v>
      </c>
      <c r="J120" s="107">
        <f>SUM(J121:J125)</f>
        <v>1.7</v>
      </c>
      <c r="K120" s="118">
        <f t="shared" ref="K120:K144" si="77">J120/G120</f>
        <v>1</v>
      </c>
      <c r="L120" s="117">
        <f>L122</f>
        <v>1.7</v>
      </c>
      <c r="M120" s="107">
        <f>SUM(M121:M125)</f>
        <v>1.7</v>
      </c>
      <c r="N120" s="107">
        <f t="shared" si="71"/>
        <v>0</v>
      </c>
      <c r="O120" s="16">
        <f t="shared" ref="O120" si="78">O121+O122+O123+O124+O125</f>
        <v>0</v>
      </c>
      <c r="P120" s="165" t="s">
        <v>106</v>
      </c>
    </row>
    <row r="121" spans="1:16" s="63" customFormat="1" x14ac:dyDescent="0.25">
      <c r="A121" s="128"/>
      <c r="B121" s="104" t="s">
        <v>4</v>
      </c>
      <c r="C121" s="84"/>
      <c r="D121" s="84"/>
      <c r="E121" s="84"/>
      <c r="F121" s="31"/>
      <c r="G121" s="31"/>
      <c r="H121" s="31"/>
      <c r="I121" s="32"/>
      <c r="J121" s="31"/>
      <c r="K121" s="32"/>
      <c r="L121" s="32"/>
      <c r="M121" s="31"/>
      <c r="N121" s="31"/>
      <c r="O121" s="17">
        <f>G121-L121</f>
        <v>0</v>
      </c>
      <c r="P121" s="165"/>
    </row>
    <row r="122" spans="1:16" s="63" customFormat="1" x14ac:dyDescent="0.25">
      <c r="A122" s="128"/>
      <c r="B122" s="104" t="s">
        <v>60</v>
      </c>
      <c r="C122" s="84"/>
      <c r="D122" s="84"/>
      <c r="E122" s="84"/>
      <c r="F122" s="31">
        <v>1.7</v>
      </c>
      <c r="G122" s="31">
        <v>1.7</v>
      </c>
      <c r="H122" s="31">
        <v>1.7</v>
      </c>
      <c r="I122" s="32">
        <f t="shared" si="76"/>
        <v>1</v>
      </c>
      <c r="J122" s="31">
        <v>1.7</v>
      </c>
      <c r="K122" s="77">
        <f t="shared" si="77"/>
        <v>1</v>
      </c>
      <c r="L122" s="117">
        <v>1.7</v>
      </c>
      <c r="M122" s="31">
        <f>G122</f>
        <v>1.7</v>
      </c>
      <c r="N122" s="31">
        <f t="shared" si="71"/>
        <v>0</v>
      </c>
      <c r="O122" s="17">
        <f>G122-L122</f>
        <v>0</v>
      </c>
      <c r="P122" s="165"/>
    </row>
    <row r="123" spans="1:16" s="63" customFormat="1" x14ac:dyDescent="0.25">
      <c r="A123" s="128"/>
      <c r="B123" s="104" t="s">
        <v>62</v>
      </c>
      <c r="C123" s="84"/>
      <c r="D123" s="84"/>
      <c r="E123" s="84"/>
      <c r="F123" s="31"/>
      <c r="G123" s="31"/>
      <c r="H123" s="31"/>
      <c r="I123" s="32"/>
      <c r="J123" s="31"/>
      <c r="K123" s="32"/>
      <c r="L123" s="32"/>
      <c r="M123" s="31"/>
      <c r="N123" s="31"/>
      <c r="O123" s="17">
        <f t="shared" ref="O123" si="79">G123-L123</f>
        <v>0</v>
      </c>
      <c r="P123" s="165"/>
    </row>
    <row r="124" spans="1:16" s="63" customFormat="1" x14ac:dyDescent="0.25">
      <c r="A124" s="128"/>
      <c r="B124" s="104" t="s">
        <v>13</v>
      </c>
      <c r="C124" s="84"/>
      <c r="D124" s="84"/>
      <c r="E124" s="84"/>
      <c r="F124" s="31"/>
      <c r="G124" s="31"/>
      <c r="H124" s="31"/>
      <c r="I124" s="32"/>
      <c r="J124" s="31"/>
      <c r="K124" s="32"/>
      <c r="L124" s="32"/>
      <c r="M124" s="31"/>
      <c r="N124" s="31"/>
      <c r="O124" s="17"/>
      <c r="P124" s="165"/>
    </row>
    <row r="125" spans="1:16" s="63" customFormat="1" collapsed="1" x14ac:dyDescent="0.25">
      <c r="A125" s="128"/>
      <c r="B125" s="104" t="s">
        <v>5</v>
      </c>
      <c r="C125" s="84"/>
      <c r="D125" s="84"/>
      <c r="E125" s="84"/>
      <c r="F125" s="31"/>
      <c r="G125" s="31"/>
      <c r="H125" s="31"/>
      <c r="I125" s="32"/>
      <c r="J125" s="31"/>
      <c r="K125" s="32"/>
      <c r="L125" s="32"/>
      <c r="M125" s="31"/>
      <c r="N125" s="31"/>
      <c r="O125" s="17"/>
      <c r="P125" s="165"/>
    </row>
    <row r="126" spans="1:16" s="65" customFormat="1" ht="118.5" customHeight="1" outlineLevel="1" x14ac:dyDescent="0.25">
      <c r="A126" s="128" t="s">
        <v>81</v>
      </c>
      <c r="B126" s="124" t="s">
        <v>69</v>
      </c>
      <c r="C126" s="64"/>
      <c r="D126" s="64"/>
      <c r="E126" s="64"/>
      <c r="F126" s="107">
        <f t="shared" ref="F126:H126" si="80">SUM(F127:F131)</f>
        <v>9116.06</v>
      </c>
      <c r="G126" s="107">
        <f t="shared" si="80"/>
        <v>10635.4</v>
      </c>
      <c r="H126" s="107">
        <f t="shared" si="80"/>
        <v>10635.4</v>
      </c>
      <c r="I126" s="115">
        <f t="shared" si="76"/>
        <v>1</v>
      </c>
      <c r="J126" s="107">
        <f>SUM(J127:J131)</f>
        <v>4558.03</v>
      </c>
      <c r="K126" s="115">
        <f t="shared" si="77"/>
        <v>0.43</v>
      </c>
      <c r="L126" s="31">
        <f>L127</f>
        <v>10635.4</v>
      </c>
      <c r="M126" s="107">
        <f>SUM(M127:M131)</f>
        <v>10635.4</v>
      </c>
      <c r="N126" s="107">
        <f t="shared" si="71"/>
        <v>0</v>
      </c>
      <c r="O126" s="16">
        <f t="shared" ref="O126" si="81">O127+O128+O129+O130+O131</f>
        <v>0</v>
      </c>
      <c r="P126" s="165" t="s">
        <v>127</v>
      </c>
    </row>
    <row r="127" spans="1:16" s="63" customFormat="1" outlineLevel="1" x14ac:dyDescent="0.25">
      <c r="A127" s="128"/>
      <c r="B127" s="104" t="s">
        <v>4</v>
      </c>
      <c r="C127" s="84"/>
      <c r="D127" s="84"/>
      <c r="E127" s="84"/>
      <c r="F127" s="31">
        <v>9116.06</v>
      </c>
      <c r="G127" s="31">
        <v>10635.4</v>
      </c>
      <c r="H127" s="31">
        <v>10635.4</v>
      </c>
      <c r="I127" s="32">
        <f t="shared" si="76"/>
        <v>1</v>
      </c>
      <c r="J127" s="31">
        <v>4558.03</v>
      </c>
      <c r="K127" s="32">
        <f t="shared" si="77"/>
        <v>0.43</v>
      </c>
      <c r="L127" s="119">
        <v>10635.4</v>
      </c>
      <c r="M127" s="31">
        <f>G127</f>
        <v>10635.4</v>
      </c>
      <c r="N127" s="31">
        <f t="shared" si="71"/>
        <v>0</v>
      </c>
      <c r="O127" s="17">
        <f>G127-L127</f>
        <v>0</v>
      </c>
      <c r="P127" s="165"/>
    </row>
    <row r="128" spans="1:16" s="63" customFormat="1" outlineLevel="1" x14ac:dyDescent="0.25">
      <c r="A128" s="128"/>
      <c r="B128" s="104" t="s">
        <v>60</v>
      </c>
      <c r="C128" s="84"/>
      <c r="D128" s="84"/>
      <c r="E128" s="84"/>
      <c r="F128" s="31"/>
      <c r="G128" s="31"/>
      <c r="H128" s="31"/>
      <c r="I128" s="32"/>
      <c r="J128" s="31"/>
      <c r="K128" s="32"/>
      <c r="L128" s="32"/>
      <c r="M128" s="31"/>
      <c r="N128" s="31"/>
      <c r="O128" s="17">
        <f>G128-L128</f>
        <v>0</v>
      </c>
      <c r="P128" s="165"/>
    </row>
    <row r="129" spans="1:16" s="63" customFormat="1" outlineLevel="1" x14ac:dyDescent="0.25">
      <c r="A129" s="128"/>
      <c r="B129" s="104" t="s">
        <v>62</v>
      </c>
      <c r="C129" s="84"/>
      <c r="D129" s="84"/>
      <c r="E129" s="84"/>
      <c r="F129" s="31"/>
      <c r="G129" s="31"/>
      <c r="H129" s="31"/>
      <c r="I129" s="32"/>
      <c r="J129" s="31"/>
      <c r="K129" s="32"/>
      <c r="L129" s="32"/>
      <c r="M129" s="31"/>
      <c r="N129" s="31"/>
      <c r="O129" s="17">
        <f t="shared" ref="O129" si="82">G129-L129</f>
        <v>0</v>
      </c>
      <c r="P129" s="165"/>
    </row>
    <row r="130" spans="1:16" s="63" customFormat="1" outlineLevel="1" x14ac:dyDescent="0.25">
      <c r="A130" s="128"/>
      <c r="B130" s="104" t="s">
        <v>13</v>
      </c>
      <c r="C130" s="84"/>
      <c r="D130" s="84"/>
      <c r="E130" s="84"/>
      <c r="F130" s="31"/>
      <c r="G130" s="93"/>
      <c r="H130" s="31"/>
      <c r="I130" s="32"/>
      <c r="J130" s="31"/>
      <c r="K130" s="32"/>
      <c r="L130" s="32"/>
      <c r="M130" s="31"/>
      <c r="N130" s="31"/>
      <c r="O130" s="17"/>
      <c r="P130" s="165"/>
    </row>
    <row r="131" spans="1:16" s="63" customFormat="1" outlineLevel="1" collapsed="1" x14ac:dyDescent="0.25">
      <c r="A131" s="128"/>
      <c r="B131" s="104" t="s">
        <v>5</v>
      </c>
      <c r="C131" s="84"/>
      <c r="D131" s="84"/>
      <c r="E131" s="84"/>
      <c r="F131" s="31"/>
      <c r="G131" s="93"/>
      <c r="H131" s="31"/>
      <c r="I131" s="32"/>
      <c r="J131" s="31"/>
      <c r="K131" s="32"/>
      <c r="L131" s="32"/>
      <c r="M131" s="31"/>
      <c r="N131" s="31"/>
      <c r="O131" s="17"/>
      <c r="P131" s="165"/>
    </row>
    <row r="132" spans="1:16" s="61" customFormat="1" ht="89.25" customHeight="1" x14ac:dyDescent="0.25">
      <c r="A132" s="128" t="s">
        <v>82</v>
      </c>
      <c r="B132" s="124" t="s">
        <v>70</v>
      </c>
      <c r="C132" s="60"/>
      <c r="D132" s="60"/>
      <c r="E132" s="60"/>
      <c r="F132" s="107">
        <f t="shared" ref="F132:H132" si="83">SUM(F133:F137)</f>
        <v>5950.76</v>
      </c>
      <c r="G132" s="107">
        <f t="shared" si="83"/>
        <v>5950.76</v>
      </c>
      <c r="H132" s="107">
        <f t="shared" si="83"/>
        <v>5950.76</v>
      </c>
      <c r="I132" s="115">
        <f t="shared" si="76"/>
        <v>1</v>
      </c>
      <c r="J132" s="107">
        <f>SUM(J133:J137)</f>
        <v>5794.61</v>
      </c>
      <c r="K132" s="115">
        <f t="shared" si="77"/>
        <v>0.97</v>
      </c>
      <c r="L132" s="107">
        <f>SUM(L133:L137)</f>
        <v>5794.61</v>
      </c>
      <c r="M132" s="107">
        <f>SUM(M133:M137)</f>
        <v>5950.76</v>
      </c>
      <c r="N132" s="107">
        <f t="shared" si="71"/>
        <v>0</v>
      </c>
      <c r="O132" s="107">
        <f t="shared" ref="O132" si="84">O133+O134+O135+O136+O137</f>
        <v>156.15</v>
      </c>
      <c r="P132" s="162" t="s">
        <v>84</v>
      </c>
    </row>
    <row r="133" spans="1:16" s="57" customFormat="1" ht="25.5" customHeight="1" x14ac:dyDescent="0.25">
      <c r="A133" s="128"/>
      <c r="B133" s="104" t="s">
        <v>4</v>
      </c>
      <c r="C133" s="58"/>
      <c r="D133" s="58"/>
      <c r="E133" s="58"/>
      <c r="F133" s="31">
        <v>4558.03</v>
      </c>
      <c r="G133" s="31">
        <v>4558.03</v>
      </c>
      <c r="H133" s="31">
        <f>G133</f>
        <v>4558.03</v>
      </c>
      <c r="I133" s="32">
        <f t="shared" si="76"/>
        <v>1</v>
      </c>
      <c r="J133" s="31">
        <v>4558.03</v>
      </c>
      <c r="K133" s="32">
        <f t="shared" si="77"/>
        <v>1</v>
      </c>
      <c r="L133" s="120">
        <v>4558.0320000000002</v>
      </c>
      <c r="M133" s="31">
        <f>G133</f>
        <v>4558.03</v>
      </c>
      <c r="N133" s="31">
        <f t="shared" si="71"/>
        <v>0</v>
      </c>
      <c r="O133" s="31">
        <f>G133-L133</f>
        <v>0</v>
      </c>
      <c r="P133" s="162"/>
    </row>
    <row r="134" spans="1:16" s="57" customFormat="1" ht="25.5" customHeight="1" x14ac:dyDescent="0.25">
      <c r="A134" s="128"/>
      <c r="B134" s="104" t="s">
        <v>60</v>
      </c>
      <c r="C134" s="58"/>
      <c r="D134" s="58"/>
      <c r="E134" s="58"/>
      <c r="F134" s="31">
        <v>1392.73</v>
      </c>
      <c r="G134" s="31">
        <v>1392.73</v>
      </c>
      <c r="H134" s="47">
        <f>G134</f>
        <v>1392.73</v>
      </c>
      <c r="I134" s="32">
        <f t="shared" si="76"/>
        <v>1</v>
      </c>
      <c r="J134" s="31">
        <v>1236.58</v>
      </c>
      <c r="K134" s="32">
        <f t="shared" si="77"/>
        <v>0.89</v>
      </c>
      <c r="L134" s="31">
        <v>1236.58</v>
      </c>
      <c r="M134" s="31">
        <f>G134</f>
        <v>1392.73</v>
      </c>
      <c r="N134" s="31">
        <f t="shared" si="71"/>
        <v>0</v>
      </c>
      <c r="O134" s="31">
        <f>G134-L134</f>
        <v>156.15</v>
      </c>
      <c r="P134" s="162"/>
    </row>
    <row r="135" spans="1:16" s="57" customFormat="1" ht="25.5" customHeight="1" x14ac:dyDescent="0.25">
      <c r="A135" s="128"/>
      <c r="B135" s="104" t="s">
        <v>62</v>
      </c>
      <c r="C135" s="58"/>
      <c r="D135" s="58"/>
      <c r="E135" s="58"/>
      <c r="F135" s="31"/>
      <c r="G135" s="31"/>
      <c r="H135" s="31"/>
      <c r="I135" s="32"/>
      <c r="J135" s="31"/>
      <c r="K135" s="32"/>
      <c r="L135" s="32"/>
      <c r="M135" s="31"/>
      <c r="N135" s="31"/>
      <c r="O135" s="31">
        <f t="shared" ref="O135" si="85">G135-L135</f>
        <v>0</v>
      </c>
      <c r="P135" s="162"/>
    </row>
    <row r="136" spans="1:16" s="57" customFormat="1" ht="25.5" customHeight="1" x14ac:dyDescent="0.25">
      <c r="A136" s="128"/>
      <c r="B136" s="104" t="s">
        <v>13</v>
      </c>
      <c r="C136" s="58"/>
      <c r="D136" s="58"/>
      <c r="E136" s="58"/>
      <c r="F136" s="31"/>
      <c r="G136" s="93"/>
      <c r="H136" s="31"/>
      <c r="I136" s="32"/>
      <c r="J136" s="31"/>
      <c r="K136" s="32"/>
      <c r="L136" s="32"/>
      <c r="M136" s="31"/>
      <c r="N136" s="31"/>
      <c r="O136" s="31"/>
      <c r="P136" s="162"/>
    </row>
    <row r="137" spans="1:16" s="57" customFormat="1" ht="25.5" customHeight="1" x14ac:dyDescent="0.25">
      <c r="A137" s="128"/>
      <c r="B137" s="104" t="s">
        <v>5</v>
      </c>
      <c r="C137" s="58"/>
      <c r="D137" s="58"/>
      <c r="E137" s="58"/>
      <c r="F137" s="31"/>
      <c r="G137" s="93"/>
      <c r="H137" s="31"/>
      <c r="I137" s="32"/>
      <c r="J137" s="31"/>
      <c r="K137" s="32"/>
      <c r="L137" s="32"/>
      <c r="M137" s="31"/>
      <c r="N137" s="31"/>
      <c r="O137" s="31"/>
      <c r="P137" s="162"/>
    </row>
    <row r="138" spans="1:16" s="61" customFormat="1" ht="80.25" customHeight="1" x14ac:dyDescent="0.25">
      <c r="A138" s="128" t="s">
        <v>83</v>
      </c>
      <c r="B138" s="124" t="s">
        <v>104</v>
      </c>
      <c r="C138" s="60"/>
      <c r="D138" s="60"/>
      <c r="E138" s="60"/>
      <c r="F138" s="107">
        <f t="shared" ref="F138:H138" si="86">SUM(F139:F143)</f>
        <v>2438.1</v>
      </c>
      <c r="G138" s="107">
        <f t="shared" si="86"/>
        <v>2438.1</v>
      </c>
      <c r="H138" s="107">
        <f t="shared" si="86"/>
        <v>0</v>
      </c>
      <c r="I138" s="115">
        <f t="shared" si="76"/>
        <v>0</v>
      </c>
      <c r="J138" s="107">
        <f>SUM(J139:J143)</f>
        <v>0</v>
      </c>
      <c r="K138" s="115">
        <f t="shared" si="77"/>
        <v>0</v>
      </c>
      <c r="L138" s="115"/>
      <c r="M138" s="107">
        <f>SUM(M139:M143)</f>
        <v>2438.1</v>
      </c>
      <c r="N138" s="107">
        <f t="shared" si="71"/>
        <v>0</v>
      </c>
      <c r="O138" s="107">
        <f t="shared" ref="O138" si="87">O139+O140+O141+O142+O143</f>
        <v>2438.1</v>
      </c>
      <c r="P138" s="92" t="s">
        <v>105</v>
      </c>
    </row>
    <row r="139" spans="1:16" s="57" customFormat="1" x14ac:dyDescent="0.25">
      <c r="A139" s="129"/>
      <c r="B139" s="104" t="s">
        <v>71</v>
      </c>
      <c r="C139" s="58"/>
      <c r="D139" s="58"/>
      <c r="E139" s="58"/>
      <c r="F139" s="31">
        <v>2438.1</v>
      </c>
      <c r="G139" s="31">
        <v>2438.1</v>
      </c>
      <c r="H139" s="31"/>
      <c r="I139" s="32">
        <f t="shared" si="76"/>
        <v>0</v>
      </c>
      <c r="J139" s="31"/>
      <c r="K139" s="32">
        <f t="shared" si="77"/>
        <v>0</v>
      </c>
      <c r="L139" s="32">
        <v>0</v>
      </c>
      <c r="M139" s="31">
        <f>G139</f>
        <v>2438.1</v>
      </c>
      <c r="N139" s="31">
        <f t="shared" si="71"/>
        <v>0</v>
      </c>
      <c r="O139" s="31">
        <f>G139-L139</f>
        <v>2438.1</v>
      </c>
      <c r="P139" s="79"/>
    </row>
    <row r="140" spans="1:16" s="57" customFormat="1" x14ac:dyDescent="0.25">
      <c r="A140" s="129"/>
      <c r="B140" s="104" t="s">
        <v>60</v>
      </c>
      <c r="C140" s="58"/>
      <c r="D140" s="58"/>
      <c r="E140" s="58"/>
      <c r="F140" s="31"/>
      <c r="G140" s="31"/>
      <c r="H140" s="31"/>
      <c r="I140" s="32"/>
      <c r="J140" s="31"/>
      <c r="K140" s="32"/>
      <c r="L140" s="32"/>
      <c r="M140" s="31"/>
      <c r="N140" s="31"/>
      <c r="O140" s="31">
        <f>G140-L140</f>
        <v>0</v>
      </c>
      <c r="P140" s="79"/>
    </row>
    <row r="141" spans="1:16" s="57" customFormat="1" x14ac:dyDescent="0.25">
      <c r="A141" s="129"/>
      <c r="B141" s="104" t="s">
        <v>62</v>
      </c>
      <c r="C141" s="58"/>
      <c r="D141" s="58"/>
      <c r="E141" s="58"/>
      <c r="F141" s="31"/>
      <c r="G141" s="31"/>
      <c r="H141" s="31"/>
      <c r="I141" s="32"/>
      <c r="J141" s="31"/>
      <c r="K141" s="32"/>
      <c r="L141" s="32"/>
      <c r="M141" s="31"/>
      <c r="N141" s="31"/>
      <c r="O141" s="31">
        <f t="shared" ref="O141" si="88">G141-L141</f>
        <v>0</v>
      </c>
      <c r="P141" s="79"/>
    </row>
    <row r="142" spans="1:16" s="57" customFormat="1" x14ac:dyDescent="0.25">
      <c r="A142" s="129"/>
      <c r="B142" s="104" t="s">
        <v>13</v>
      </c>
      <c r="C142" s="58"/>
      <c r="D142" s="58"/>
      <c r="E142" s="58"/>
      <c r="F142" s="31"/>
      <c r="G142" s="93"/>
      <c r="H142" s="31"/>
      <c r="I142" s="32"/>
      <c r="J142" s="31"/>
      <c r="K142" s="32"/>
      <c r="L142" s="32"/>
      <c r="M142" s="31"/>
      <c r="N142" s="31"/>
      <c r="O142" s="31"/>
      <c r="P142" s="79"/>
    </row>
    <row r="143" spans="1:16" s="57" customFormat="1" x14ac:dyDescent="0.25">
      <c r="A143" s="129"/>
      <c r="B143" s="104" t="s">
        <v>5</v>
      </c>
      <c r="C143" s="58"/>
      <c r="D143" s="58"/>
      <c r="E143" s="58"/>
      <c r="F143" s="31"/>
      <c r="G143" s="93"/>
      <c r="H143" s="31"/>
      <c r="I143" s="32"/>
      <c r="J143" s="31"/>
      <c r="K143" s="32"/>
      <c r="L143" s="32"/>
      <c r="M143" s="31"/>
      <c r="N143" s="31"/>
      <c r="O143" s="31"/>
      <c r="P143" s="79"/>
    </row>
    <row r="144" spans="1:16" s="52" customFormat="1" ht="408" customHeight="1" x14ac:dyDescent="0.25">
      <c r="A144" s="145" t="s">
        <v>24</v>
      </c>
      <c r="B144" s="150" t="s">
        <v>95</v>
      </c>
      <c r="C144" s="16">
        <f>SUM(C146:C150)</f>
        <v>0</v>
      </c>
      <c r="D144" s="16">
        <f>SUM(D146:D150)</f>
        <v>0</v>
      </c>
      <c r="E144" s="16">
        <f>SUM(E146:E150)</f>
        <v>0</v>
      </c>
      <c r="F144" s="152">
        <f>SUM(F146:F150)</f>
        <v>196044.39</v>
      </c>
      <c r="G144" s="152">
        <f>SUM(G146:G150)</f>
        <v>258526.67</v>
      </c>
      <c r="H144" s="152">
        <f t="shared" ref="H144:J144" si="89">SUM(H146:H150)</f>
        <v>106287.48</v>
      </c>
      <c r="I144" s="154">
        <f t="shared" si="76"/>
        <v>0.41</v>
      </c>
      <c r="J144" s="152">
        <f t="shared" si="89"/>
        <v>83266.59</v>
      </c>
      <c r="K144" s="154">
        <f t="shared" si="77"/>
        <v>0.32</v>
      </c>
      <c r="L144" s="132">
        <f>L146+L147+L148+L149+L150</f>
        <v>255135.21</v>
      </c>
      <c r="M144" s="101"/>
      <c r="N144" s="101"/>
      <c r="O144" s="132">
        <f>SUM(O146:O150)</f>
        <v>3391.46</v>
      </c>
      <c r="P144" s="146" t="s">
        <v>103</v>
      </c>
    </row>
    <row r="145" spans="1:16" s="52" customFormat="1" ht="83.25" customHeight="1" x14ac:dyDescent="0.25">
      <c r="A145" s="145"/>
      <c r="B145" s="151"/>
      <c r="C145" s="16"/>
      <c r="D145" s="16"/>
      <c r="E145" s="16"/>
      <c r="F145" s="153"/>
      <c r="G145" s="153"/>
      <c r="H145" s="153"/>
      <c r="I145" s="155"/>
      <c r="J145" s="153"/>
      <c r="K145" s="155"/>
      <c r="L145" s="133"/>
      <c r="M145" s="101"/>
      <c r="N145" s="101"/>
      <c r="O145" s="133"/>
      <c r="P145" s="146"/>
    </row>
    <row r="146" spans="1:16" s="49" customFormat="1" ht="23.25" customHeight="1" x14ac:dyDescent="0.25">
      <c r="A146" s="145"/>
      <c r="B146" s="95" t="s">
        <v>4</v>
      </c>
      <c r="C146" s="17"/>
      <c r="D146" s="17"/>
      <c r="E146" s="16"/>
      <c r="F146" s="17"/>
      <c r="G146" s="17"/>
      <c r="H146" s="17"/>
      <c r="I146" s="19"/>
      <c r="J146" s="17"/>
      <c r="K146" s="19"/>
      <c r="L146" s="102"/>
      <c r="M146" s="46"/>
      <c r="N146" s="46"/>
      <c r="O146" s="102">
        <f>G146-L146</f>
        <v>0</v>
      </c>
      <c r="P146" s="147"/>
    </row>
    <row r="147" spans="1:16" s="49" customFormat="1" ht="36.75" customHeight="1" x14ac:dyDescent="0.25">
      <c r="A147" s="145"/>
      <c r="B147" s="95" t="s">
        <v>16</v>
      </c>
      <c r="C147" s="17"/>
      <c r="D147" s="17"/>
      <c r="E147" s="16"/>
      <c r="F147" s="17">
        <v>82288.800000000003</v>
      </c>
      <c r="G147" s="17">
        <v>128596.7</v>
      </c>
      <c r="H147" s="17">
        <v>45384.7</v>
      </c>
      <c r="I147" s="19">
        <f>H147/G147</f>
        <v>0.35</v>
      </c>
      <c r="J147" s="17">
        <v>22363.81</v>
      </c>
      <c r="K147" s="19">
        <f>J147/G147</f>
        <v>0.17</v>
      </c>
      <c r="L147" s="46">
        <f>109333.4+19263.3</f>
        <v>128596.7</v>
      </c>
      <c r="M147" s="46"/>
      <c r="N147" s="46"/>
      <c r="O147" s="47">
        <f>G147-L147</f>
        <v>0</v>
      </c>
      <c r="P147" s="147"/>
    </row>
    <row r="148" spans="1:16" s="49" customFormat="1" ht="30.75" customHeight="1" x14ac:dyDescent="0.25">
      <c r="A148" s="145"/>
      <c r="B148" s="95" t="s">
        <v>11</v>
      </c>
      <c r="C148" s="17"/>
      <c r="D148" s="17"/>
      <c r="E148" s="16"/>
      <c r="F148" s="17">
        <v>2031.5</v>
      </c>
      <c r="G148" s="17">
        <v>18205.88</v>
      </c>
      <c r="H148" s="17">
        <f>J148</f>
        <v>5099.8</v>
      </c>
      <c r="I148" s="19">
        <f>H148/G148</f>
        <v>0.28000000000000003</v>
      </c>
      <c r="J148" s="17">
        <v>5099.8</v>
      </c>
      <c r="K148" s="19">
        <f>J148/G148</f>
        <v>0.28000000000000003</v>
      </c>
      <c r="L148" s="17">
        <v>18205.88</v>
      </c>
      <c r="M148" s="46"/>
      <c r="N148" s="46"/>
      <c r="O148" s="47">
        <f>G148-L148</f>
        <v>0</v>
      </c>
      <c r="P148" s="147"/>
    </row>
    <row r="149" spans="1:16" s="49" customFormat="1" ht="23.25" customHeight="1" x14ac:dyDescent="0.25">
      <c r="A149" s="145"/>
      <c r="B149" s="95" t="s">
        <v>13</v>
      </c>
      <c r="C149" s="17"/>
      <c r="D149" s="17"/>
      <c r="E149" s="17"/>
      <c r="F149" s="17"/>
      <c r="G149" s="17"/>
      <c r="H149" s="85"/>
      <c r="I149" s="19"/>
      <c r="J149" s="85"/>
      <c r="K149" s="19"/>
      <c r="L149" s="46"/>
      <c r="M149" s="46"/>
      <c r="N149" s="46"/>
      <c r="O149" s="46">
        <f>G149-L149</f>
        <v>0</v>
      </c>
      <c r="P149" s="147"/>
    </row>
    <row r="150" spans="1:16" s="49" customFormat="1" ht="40.5" customHeight="1" x14ac:dyDescent="0.25">
      <c r="A150" s="145"/>
      <c r="B150" s="95" t="s">
        <v>5</v>
      </c>
      <c r="C150" s="17"/>
      <c r="D150" s="17"/>
      <c r="E150" s="17"/>
      <c r="F150" s="17">
        <v>111724.09</v>
      </c>
      <c r="G150" s="17">
        <v>111724.09</v>
      </c>
      <c r="H150" s="17">
        <v>55802.98</v>
      </c>
      <c r="I150" s="19">
        <f t="shared" ref="I150:I156" si="90">H150/G150</f>
        <v>0.5</v>
      </c>
      <c r="J150" s="17">
        <v>55802.98</v>
      </c>
      <c r="K150" s="19">
        <f t="shared" ref="K150:K156" si="91">J150/G150</f>
        <v>0.5</v>
      </c>
      <c r="L150" s="46">
        <v>108332.63</v>
      </c>
      <c r="M150" s="46"/>
      <c r="N150" s="46"/>
      <c r="O150" s="46">
        <f>G150-L150</f>
        <v>3391.46</v>
      </c>
      <c r="P150" s="147"/>
    </row>
    <row r="151" spans="1:16" s="52" customFormat="1" ht="409.5" customHeight="1" x14ac:dyDescent="0.25">
      <c r="A151" s="179" t="s">
        <v>25</v>
      </c>
      <c r="B151" s="134" t="s">
        <v>116</v>
      </c>
      <c r="C151" s="29"/>
      <c r="D151" s="29"/>
      <c r="E151" s="29"/>
      <c r="F151" s="174">
        <f>F153+F154+F155+F156+F157</f>
        <v>60370.879999999997</v>
      </c>
      <c r="G151" s="174">
        <f>G153+G154+G155+G156+G157</f>
        <v>65977.13</v>
      </c>
      <c r="H151" s="174">
        <f>H153+H154+H155+H156+H157</f>
        <v>47868.18</v>
      </c>
      <c r="I151" s="176">
        <f t="shared" si="90"/>
        <v>0.73</v>
      </c>
      <c r="J151" s="174">
        <f>J153+J154+J155+J156+J157</f>
        <v>45857.85</v>
      </c>
      <c r="K151" s="176">
        <f t="shared" si="91"/>
        <v>0.7</v>
      </c>
      <c r="L151" s="174">
        <f>L153+L154+L155+L156+L157</f>
        <v>65977.13</v>
      </c>
      <c r="M151" s="29">
        <f>M153+M154+M155+M156+M157</f>
        <v>0</v>
      </c>
      <c r="N151" s="29">
        <f>N153+N154+N155+N156+N157</f>
        <v>0</v>
      </c>
      <c r="O151" s="149">
        <f>O154+O153+O155+O156+O157</f>
        <v>0</v>
      </c>
      <c r="P151" s="143" t="s">
        <v>124</v>
      </c>
    </row>
    <row r="152" spans="1:16" s="52" customFormat="1" ht="190.5" customHeight="1" x14ac:dyDescent="0.25">
      <c r="A152" s="180"/>
      <c r="B152" s="135"/>
      <c r="C152" s="93"/>
      <c r="D152" s="93"/>
      <c r="E152" s="93"/>
      <c r="F152" s="175"/>
      <c r="G152" s="175"/>
      <c r="H152" s="175"/>
      <c r="I152" s="177"/>
      <c r="J152" s="175"/>
      <c r="K152" s="177"/>
      <c r="L152" s="175"/>
      <c r="M152" s="93"/>
      <c r="N152" s="93"/>
      <c r="O152" s="149"/>
      <c r="P152" s="144"/>
    </row>
    <row r="153" spans="1:16" s="49" customFormat="1" ht="39.75" customHeight="1" x14ac:dyDescent="0.25">
      <c r="A153" s="69"/>
      <c r="B153" s="95" t="s">
        <v>4</v>
      </c>
      <c r="C153" s="29"/>
      <c r="D153" s="29"/>
      <c r="E153" s="29"/>
      <c r="F153" s="31">
        <v>19563.2</v>
      </c>
      <c r="G153" s="31">
        <v>19563.2</v>
      </c>
      <c r="H153" s="31">
        <v>15888</v>
      </c>
      <c r="I153" s="32">
        <f>H153/G153</f>
        <v>0.81</v>
      </c>
      <c r="J153" s="31">
        <v>15651.1</v>
      </c>
      <c r="K153" s="32">
        <f t="shared" si="91"/>
        <v>0.8</v>
      </c>
      <c r="L153" s="31">
        <v>19563.2</v>
      </c>
      <c r="M153" s="17"/>
      <c r="N153" s="17"/>
      <c r="O153" s="149"/>
      <c r="P153" s="144"/>
    </row>
    <row r="154" spans="1:16" s="49" customFormat="1" ht="39.75" customHeight="1" x14ac:dyDescent="0.25">
      <c r="A154" s="70"/>
      <c r="B154" s="95" t="s">
        <v>16</v>
      </c>
      <c r="C154" s="29"/>
      <c r="D154" s="29"/>
      <c r="E154" s="29"/>
      <c r="F154" s="31">
        <v>19941.2</v>
      </c>
      <c r="G154" s="31">
        <v>22241.200000000001</v>
      </c>
      <c r="H154" s="31">
        <v>16493.45</v>
      </c>
      <c r="I154" s="32">
        <f t="shared" si="90"/>
        <v>0.74</v>
      </c>
      <c r="J154" s="31">
        <v>14720.02</v>
      </c>
      <c r="K154" s="32">
        <f t="shared" si="91"/>
        <v>0.66</v>
      </c>
      <c r="L154" s="31">
        <f>15988.4+5152.8+1100</f>
        <v>22241.200000000001</v>
      </c>
      <c r="M154" s="17"/>
      <c r="N154" s="17"/>
      <c r="O154" s="149"/>
      <c r="P154" s="144"/>
    </row>
    <row r="155" spans="1:16" s="49" customFormat="1" ht="39.75" customHeight="1" x14ac:dyDescent="0.25">
      <c r="A155" s="70"/>
      <c r="B155" s="95" t="s">
        <v>11</v>
      </c>
      <c r="C155" s="29"/>
      <c r="D155" s="29"/>
      <c r="E155" s="29"/>
      <c r="F155" s="31">
        <v>1102.2</v>
      </c>
      <c r="G155" s="31">
        <v>1102.2</v>
      </c>
      <c r="H155" s="31">
        <f>J155</f>
        <v>954.9</v>
      </c>
      <c r="I155" s="32">
        <f t="shared" si="90"/>
        <v>0.87</v>
      </c>
      <c r="J155" s="31">
        <f>954.9</f>
        <v>954.9</v>
      </c>
      <c r="K155" s="32">
        <f t="shared" si="91"/>
        <v>0.87</v>
      </c>
      <c r="L155" s="31">
        <v>1102.2</v>
      </c>
      <c r="M155" s="17"/>
      <c r="N155" s="17"/>
      <c r="O155" s="149"/>
      <c r="P155" s="144"/>
    </row>
    <row r="156" spans="1:16" s="49" customFormat="1" ht="39.75" customHeight="1" x14ac:dyDescent="0.25">
      <c r="A156" s="70"/>
      <c r="B156" s="95" t="s">
        <v>13</v>
      </c>
      <c r="C156" s="29"/>
      <c r="D156" s="29"/>
      <c r="E156" s="29"/>
      <c r="F156" s="31">
        <v>19764.28</v>
      </c>
      <c r="G156" s="31">
        <f>24172.73-G155</f>
        <v>23070.53</v>
      </c>
      <c r="H156" s="31">
        <f>15486.73-H155</f>
        <v>14531.83</v>
      </c>
      <c r="I156" s="32">
        <f t="shared" si="90"/>
        <v>0.63</v>
      </c>
      <c r="J156" s="31">
        <f>H156</f>
        <v>14531.83</v>
      </c>
      <c r="K156" s="32">
        <f t="shared" si="91"/>
        <v>0.63</v>
      </c>
      <c r="L156" s="31">
        <f>G156</f>
        <v>23070.53</v>
      </c>
      <c r="M156" s="17"/>
      <c r="N156" s="17"/>
      <c r="O156" s="149"/>
      <c r="P156" s="144"/>
    </row>
    <row r="157" spans="1:16" s="49" customFormat="1" ht="39.75" customHeight="1" x14ac:dyDescent="0.25">
      <c r="A157" s="70"/>
      <c r="B157" s="95" t="s">
        <v>5</v>
      </c>
      <c r="C157" s="31"/>
      <c r="D157" s="31"/>
      <c r="E157" s="31"/>
      <c r="F157" s="31"/>
      <c r="G157" s="31"/>
      <c r="H157" s="31"/>
      <c r="I157" s="32"/>
      <c r="J157" s="31"/>
      <c r="K157" s="32"/>
      <c r="L157" s="31"/>
      <c r="M157" s="17"/>
      <c r="N157" s="17"/>
      <c r="O157" s="149"/>
      <c r="P157" s="144"/>
    </row>
    <row r="158" spans="1:16" s="52" customFormat="1" ht="111" customHeight="1" x14ac:dyDescent="0.25">
      <c r="A158" s="105" t="s">
        <v>26</v>
      </c>
      <c r="B158" s="98" t="s">
        <v>48</v>
      </c>
      <c r="C158" s="16"/>
      <c r="D158" s="16"/>
      <c r="E158" s="16"/>
      <c r="F158" s="25"/>
      <c r="G158" s="25"/>
      <c r="H158" s="25"/>
      <c r="I158" s="26"/>
      <c r="J158" s="25"/>
      <c r="K158" s="26"/>
      <c r="L158" s="26"/>
      <c r="M158" s="18"/>
      <c r="N158" s="18"/>
      <c r="O158" s="18"/>
      <c r="P158" s="86" t="s">
        <v>59</v>
      </c>
    </row>
    <row r="159" spans="1:16" s="52" customFormat="1" x14ac:dyDescent="0.25">
      <c r="A159" s="105"/>
      <c r="B159" s="95" t="s">
        <v>4</v>
      </c>
      <c r="C159" s="16"/>
      <c r="D159" s="16"/>
      <c r="E159" s="16"/>
      <c r="F159" s="25"/>
      <c r="G159" s="25"/>
      <c r="H159" s="25"/>
      <c r="I159" s="26"/>
      <c r="J159" s="25"/>
      <c r="K159" s="26"/>
      <c r="L159" s="26"/>
      <c r="M159" s="18"/>
      <c r="N159" s="18"/>
      <c r="O159" s="18"/>
      <c r="P159" s="86"/>
    </row>
    <row r="160" spans="1:16" s="52" customFormat="1" x14ac:dyDescent="0.25">
      <c r="A160" s="105"/>
      <c r="B160" s="95" t="s">
        <v>16</v>
      </c>
      <c r="C160" s="16"/>
      <c r="D160" s="16"/>
      <c r="E160" s="16"/>
      <c r="F160" s="25"/>
      <c r="G160" s="25"/>
      <c r="H160" s="25"/>
      <c r="I160" s="26"/>
      <c r="J160" s="25"/>
      <c r="K160" s="26"/>
      <c r="L160" s="26"/>
      <c r="M160" s="18"/>
      <c r="N160" s="18"/>
      <c r="O160" s="18"/>
      <c r="P160" s="86"/>
    </row>
    <row r="161" spans="1:16" s="52" customFormat="1" x14ac:dyDescent="0.25">
      <c r="A161" s="105"/>
      <c r="B161" s="95" t="s">
        <v>11</v>
      </c>
      <c r="C161" s="16"/>
      <c r="D161" s="16"/>
      <c r="E161" s="16"/>
      <c r="F161" s="25"/>
      <c r="G161" s="25"/>
      <c r="H161" s="25"/>
      <c r="I161" s="26"/>
      <c r="J161" s="25"/>
      <c r="K161" s="26"/>
      <c r="L161" s="26"/>
      <c r="M161" s="18"/>
      <c r="N161" s="18"/>
      <c r="O161" s="18"/>
      <c r="P161" s="86"/>
    </row>
    <row r="162" spans="1:16" s="52" customFormat="1" x14ac:dyDescent="0.25">
      <c r="A162" s="105"/>
      <c r="B162" s="95" t="s">
        <v>13</v>
      </c>
      <c r="C162" s="16"/>
      <c r="D162" s="16"/>
      <c r="E162" s="16"/>
      <c r="F162" s="25"/>
      <c r="G162" s="25"/>
      <c r="H162" s="25"/>
      <c r="I162" s="26"/>
      <c r="J162" s="25"/>
      <c r="K162" s="26"/>
      <c r="L162" s="26"/>
      <c r="M162" s="18"/>
      <c r="N162" s="18"/>
      <c r="O162" s="18"/>
      <c r="P162" s="86"/>
    </row>
    <row r="163" spans="1:16" s="52" customFormat="1" x14ac:dyDescent="0.25">
      <c r="A163" s="105"/>
      <c r="B163" s="95" t="s">
        <v>5</v>
      </c>
      <c r="C163" s="16"/>
      <c r="D163" s="16"/>
      <c r="E163" s="16"/>
      <c r="F163" s="25"/>
      <c r="G163" s="25"/>
      <c r="H163" s="25"/>
      <c r="I163" s="26"/>
      <c r="J163" s="25"/>
      <c r="K163" s="26"/>
      <c r="L163" s="26"/>
      <c r="M163" s="18"/>
      <c r="N163" s="18"/>
      <c r="O163" s="18"/>
      <c r="P163" s="86"/>
    </row>
    <row r="164" spans="1:16" s="53" customFormat="1" ht="117" customHeight="1" x14ac:dyDescent="0.25">
      <c r="A164" s="105" t="s">
        <v>27</v>
      </c>
      <c r="B164" s="98" t="s">
        <v>49</v>
      </c>
      <c r="C164" s="16"/>
      <c r="D164" s="16"/>
      <c r="E164" s="16"/>
      <c r="F164" s="25"/>
      <c r="G164" s="25"/>
      <c r="H164" s="25"/>
      <c r="I164" s="26"/>
      <c r="J164" s="25"/>
      <c r="K164" s="26"/>
      <c r="L164" s="26"/>
      <c r="M164" s="18"/>
      <c r="N164" s="18"/>
      <c r="O164" s="18"/>
      <c r="P164" s="86" t="s">
        <v>59</v>
      </c>
    </row>
    <row r="165" spans="1:16" s="53" customFormat="1" ht="35.25" customHeight="1" x14ac:dyDescent="0.25">
      <c r="A165" s="105"/>
      <c r="B165" s="95" t="s">
        <v>4</v>
      </c>
      <c r="C165" s="16"/>
      <c r="D165" s="16"/>
      <c r="E165" s="16"/>
      <c r="F165" s="25"/>
      <c r="G165" s="25"/>
      <c r="H165" s="25"/>
      <c r="I165" s="26"/>
      <c r="J165" s="25"/>
      <c r="K165" s="26"/>
      <c r="L165" s="26"/>
      <c r="M165" s="18"/>
      <c r="N165" s="18"/>
      <c r="O165" s="18"/>
      <c r="P165" s="86"/>
    </row>
    <row r="166" spans="1:16" s="53" customFormat="1" ht="35.25" customHeight="1" x14ac:dyDescent="0.25">
      <c r="A166" s="105"/>
      <c r="B166" s="95" t="s">
        <v>16</v>
      </c>
      <c r="C166" s="16"/>
      <c r="D166" s="16"/>
      <c r="E166" s="16"/>
      <c r="F166" s="25"/>
      <c r="G166" s="25"/>
      <c r="H166" s="25"/>
      <c r="I166" s="26"/>
      <c r="J166" s="25"/>
      <c r="K166" s="26"/>
      <c r="L166" s="26"/>
      <c r="M166" s="18"/>
      <c r="N166" s="18"/>
      <c r="O166" s="18"/>
      <c r="P166" s="86"/>
    </row>
    <row r="167" spans="1:16" s="53" customFormat="1" ht="35.25" customHeight="1" x14ac:dyDescent="0.25">
      <c r="A167" s="105"/>
      <c r="B167" s="95" t="s">
        <v>11</v>
      </c>
      <c r="C167" s="16"/>
      <c r="D167" s="16"/>
      <c r="E167" s="16"/>
      <c r="F167" s="25"/>
      <c r="G167" s="25"/>
      <c r="H167" s="25"/>
      <c r="I167" s="26"/>
      <c r="J167" s="25"/>
      <c r="K167" s="26"/>
      <c r="L167" s="26"/>
      <c r="M167" s="18"/>
      <c r="N167" s="18"/>
      <c r="O167" s="18"/>
      <c r="P167" s="86"/>
    </row>
    <row r="168" spans="1:16" s="53" customFormat="1" ht="35.25" customHeight="1" x14ac:dyDescent="0.25">
      <c r="A168" s="105"/>
      <c r="B168" s="95" t="s">
        <v>13</v>
      </c>
      <c r="C168" s="16"/>
      <c r="D168" s="16"/>
      <c r="E168" s="16"/>
      <c r="F168" s="25"/>
      <c r="G168" s="25"/>
      <c r="H168" s="25"/>
      <c r="I168" s="26"/>
      <c r="J168" s="25"/>
      <c r="K168" s="26"/>
      <c r="L168" s="26"/>
      <c r="M168" s="18"/>
      <c r="N168" s="18"/>
      <c r="O168" s="18"/>
      <c r="P168" s="86"/>
    </row>
    <row r="169" spans="1:16" s="53" customFormat="1" ht="35.25" customHeight="1" x14ac:dyDescent="0.25">
      <c r="A169" s="105"/>
      <c r="B169" s="95" t="s">
        <v>5</v>
      </c>
      <c r="C169" s="16"/>
      <c r="D169" s="16"/>
      <c r="E169" s="16"/>
      <c r="F169" s="25"/>
      <c r="G169" s="25"/>
      <c r="H169" s="25"/>
      <c r="I169" s="26"/>
      <c r="J169" s="25"/>
      <c r="K169" s="26"/>
      <c r="L169" s="26"/>
      <c r="M169" s="18"/>
      <c r="N169" s="18"/>
      <c r="O169" s="18"/>
      <c r="P169" s="86"/>
    </row>
    <row r="170" spans="1:16" s="52" customFormat="1" ht="360" customHeight="1" x14ac:dyDescent="0.25">
      <c r="A170" s="105" t="s">
        <v>28</v>
      </c>
      <c r="B170" s="98" t="s">
        <v>120</v>
      </c>
      <c r="C170" s="16" t="e">
        <f>SUM(C171:C175)</f>
        <v>#REF!</v>
      </c>
      <c r="D170" s="16" t="e">
        <f>SUM(D171:D175)</f>
        <v>#REF!</v>
      </c>
      <c r="E170" s="16">
        <v>0</v>
      </c>
      <c r="F170" s="16">
        <f>F172+F171+F173+F174+F175</f>
        <v>142882.93</v>
      </c>
      <c r="G170" s="16">
        <f t="shared" ref="G170:O170" si="92">G172+G171+G173+G174+G175</f>
        <v>198211.43</v>
      </c>
      <c r="H170" s="16">
        <f t="shared" si="92"/>
        <v>127954.36</v>
      </c>
      <c r="I170" s="19">
        <f>H170/G170</f>
        <v>0.65</v>
      </c>
      <c r="J170" s="16">
        <f>J172+J171+J173+J174+J175</f>
        <v>122140.19</v>
      </c>
      <c r="K170" s="19">
        <f t="shared" ref="K170:K173" si="93">J170/G170</f>
        <v>0.62</v>
      </c>
      <c r="L170" s="16">
        <f t="shared" si="92"/>
        <v>198211.43</v>
      </c>
      <c r="M170" s="16">
        <f t="shared" si="92"/>
        <v>0</v>
      </c>
      <c r="N170" s="16">
        <f t="shared" si="92"/>
        <v>0</v>
      </c>
      <c r="O170" s="16">
        <f t="shared" si="92"/>
        <v>0</v>
      </c>
      <c r="P170" s="181" t="s">
        <v>128</v>
      </c>
    </row>
    <row r="171" spans="1:16" s="49" customFormat="1" ht="39" customHeight="1" x14ac:dyDescent="0.25">
      <c r="A171" s="71"/>
      <c r="B171" s="95" t="s">
        <v>4</v>
      </c>
      <c r="C171" s="17"/>
      <c r="D171" s="17"/>
      <c r="E171" s="17"/>
      <c r="F171" s="21"/>
      <c r="G171" s="21"/>
      <c r="H171" s="21"/>
      <c r="I171" s="22"/>
      <c r="J171" s="21"/>
      <c r="K171" s="22"/>
      <c r="L171" s="21"/>
      <c r="M171" s="17"/>
      <c r="N171" s="17"/>
      <c r="O171" s="17"/>
      <c r="P171" s="141"/>
    </row>
    <row r="172" spans="1:16" s="49" customFormat="1" ht="119.25" customHeight="1" x14ac:dyDescent="0.25">
      <c r="A172" s="71"/>
      <c r="B172" s="95" t="s">
        <v>16</v>
      </c>
      <c r="C172" s="17"/>
      <c r="D172" s="17"/>
      <c r="E172" s="17"/>
      <c r="F172" s="31">
        <v>128460.67</v>
      </c>
      <c r="G172" s="31">
        <v>183789.17</v>
      </c>
      <c r="H172" s="31">
        <v>120535</v>
      </c>
      <c r="I172" s="19">
        <f>H172/G172</f>
        <v>0.66</v>
      </c>
      <c r="J172" s="31">
        <v>114720.83</v>
      </c>
      <c r="K172" s="19">
        <f t="shared" si="93"/>
        <v>0.62</v>
      </c>
      <c r="L172" s="31">
        <f>G172</f>
        <v>183789.17</v>
      </c>
      <c r="M172" s="17"/>
      <c r="N172" s="17"/>
      <c r="O172" s="39">
        <f>G172-L172</f>
        <v>0</v>
      </c>
      <c r="P172" s="141" t="s">
        <v>129</v>
      </c>
    </row>
    <row r="173" spans="1:16" s="49" customFormat="1" ht="119.25" customHeight="1" x14ac:dyDescent="0.25">
      <c r="A173" s="71"/>
      <c r="B173" s="95" t="s">
        <v>11</v>
      </c>
      <c r="C173" s="17" t="e">
        <f>#REF!</f>
        <v>#REF!</v>
      </c>
      <c r="D173" s="17" t="e">
        <f>#REF!</f>
        <v>#REF!</v>
      </c>
      <c r="E173" s="17" t="e">
        <f>#REF!</f>
        <v>#REF!</v>
      </c>
      <c r="F173" s="17">
        <v>10550.48</v>
      </c>
      <c r="G173" s="17">
        <f>F173</f>
        <v>10550.48</v>
      </c>
      <c r="H173" s="17">
        <f>J173</f>
        <v>4733.83</v>
      </c>
      <c r="I173" s="32">
        <f t="shared" ref="I173" si="94">H173/G173</f>
        <v>0.45</v>
      </c>
      <c r="J173" s="17">
        <f>7419.36-J174</f>
        <v>4733.83</v>
      </c>
      <c r="K173" s="19">
        <f t="shared" si="93"/>
        <v>0.45</v>
      </c>
      <c r="L173" s="31">
        <f>F173</f>
        <v>10550.48</v>
      </c>
      <c r="M173" s="17"/>
      <c r="N173" s="17"/>
      <c r="O173" s="39">
        <f>G173-L173</f>
        <v>0</v>
      </c>
      <c r="P173" s="141"/>
    </row>
    <row r="174" spans="1:16" s="49" customFormat="1" ht="119.25" customHeight="1" x14ac:dyDescent="0.25">
      <c r="A174" s="71"/>
      <c r="B174" s="95" t="s">
        <v>13</v>
      </c>
      <c r="C174" s="17"/>
      <c r="D174" s="17"/>
      <c r="E174" s="17"/>
      <c r="F174" s="17">
        <v>3871.78</v>
      </c>
      <c r="G174" s="17">
        <f>F174</f>
        <v>3871.78</v>
      </c>
      <c r="H174" s="17">
        <f>J174</f>
        <v>2685.53</v>
      </c>
      <c r="I174" s="32">
        <f>H174/G174</f>
        <v>0.69</v>
      </c>
      <c r="J174" s="17">
        <v>2685.53</v>
      </c>
      <c r="K174" s="19">
        <f>J174/G174</f>
        <v>0.69</v>
      </c>
      <c r="L174" s="31">
        <f>F174</f>
        <v>3871.78</v>
      </c>
      <c r="M174" s="17"/>
      <c r="N174" s="17"/>
      <c r="O174" s="39">
        <f>G174-L174</f>
        <v>0</v>
      </c>
      <c r="P174" s="141"/>
    </row>
    <row r="175" spans="1:16" s="49" customFormat="1" ht="119.25" customHeight="1" x14ac:dyDescent="0.25">
      <c r="A175" s="71"/>
      <c r="B175" s="95" t="s">
        <v>5</v>
      </c>
      <c r="C175" s="17"/>
      <c r="D175" s="17"/>
      <c r="E175" s="17"/>
      <c r="F175" s="17"/>
      <c r="G175" s="17"/>
      <c r="H175" s="17"/>
      <c r="I175" s="19"/>
      <c r="J175" s="17"/>
      <c r="K175" s="19"/>
      <c r="L175" s="17"/>
      <c r="M175" s="17"/>
      <c r="N175" s="17"/>
      <c r="O175" s="17"/>
      <c r="P175" s="142"/>
    </row>
    <row r="176" spans="1:16" s="14" customFormat="1" ht="93.75" customHeight="1" x14ac:dyDescent="0.25">
      <c r="A176" s="105" t="s">
        <v>29</v>
      </c>
      <c r="B176" s="98" t="s">
        <v>50</v>
      </c>
      <c r="C176" s="16" t="e">
        <f>#REF!+#REF!+#REF!+#REF!+#REF!</f>
        <v>#REF!</v>
      </c>
      <c r="D176" s="16" t="e">
        <f>#REF!+#REF!+#REF!+#REF!+#REF!</f>
        <v>#REF!</v>
      </c>
      <c r="E176" s="16" t="e">
        <f>#REF!+#REF!+#REF!+#REF!+#REF!</f>
        <v>#REF!</v>
      </c>
      <c r="F176" s="25"/>
      <c r="G176" s="25"/>
      <c r="H176" s="28"/>
      <c r="I176" s="33"/>
      <c r="J176" s="34"/>
      <c r="K176" s="33"/>
      <c r="L176" s="33"/>
      <c r="M176" s="18"/>
      <c r="N176" s="18"/>
      <c r="O176" s="18"/>
      <c r="P176" s="76" t="s">
        <v>59</v>
      </c>
    </row>
    <row r="177" spans="1:16" ht="139.5" customHeight="1" x14ac:dyDescent="0.4">
      <c r="A177" s="105" t="s">
        <v>30</v>
      </c>
      <c r="B177" s="98" t="s">
        <v>100</v>
      </c>
      <c r="C177" s="16" t="e">
        <f>SUM(C178:C182)</f>
        <v>#REF!</v>
      </c>
      <c r="D177" s="16" t="e">
        <f>SUM(D178:D182)</f>
        <v>#REF!</v>
      </c>
      <c r="E177" s="16" t="e">
        <f>SUM(E178:E182)</f>
        <v>#REF!</v>
      </c>
      <c r="F177" s="16">
        <f>SUM(F178:F182)</f>
        <v>617623.30000000005</v>
      </c>
      <c r="G177" s="16">
        <f t="shared" ref="G177:N177" si="95">SUM(G178:G182)</f>
        <v>678129.8</v>
      </c>
      <c r="H177" s="16">
        <f t="shared" si="95"/>
        <v>358043.08</v>
      </c>
      <c r="I177" s="43">
        <f>H177/G177</f>
        <v>0.53</v>
      </c>
      <c r="J177" s="16">
        <f t="shared" si="95"/>
        <v>358043.08</v>
      </c>
      <c r="K177" s="43">
        <f>J177/G177</f>
        <v>0.53</v>
      </c>
      <c r="L177" s="16">
        <f>SUM(L178:L182)</f>
        <v>678128.09</v>
      </c>
      <c r="M177" s="16">
        <f t="shared" si="95"/>
        <v>0</v>
      </c>
      <c r="N177" s="16">
        <f t="shared" si="95"/>
        <v>0</v>
      </c>
      <c r="O177" s="16">
        <f>G177-L177</f>
        <v>1.71</v>
      </c>
      <c r="P177" s="148" t="s">
        <v>102</v>
      </c>
    </row>
    <row r="178" spans="1:16" ht="48.75" customHeight="1" x14ac:dyDescent="0.4">
      <c r="A178" s="105"/>
      <c r="B178" s="95" t="s">
        <v>4</v>
      </c>
      <c r="C178" s="17" t="e">
        <f>#REF!</f>
        <v>#REF!</v>
      </c>
      <c r="D178" s="17" t="e">
        <f>#REF!</f>
        <v>#REF!</v>
      </c>
      <c r="E178" s="17" t="e">
        <f>#REF!</f>
        <v>#REF!</v>
      </c>
      <c r="F178" s="17"/>
      <c r="G178" s="17"/>
      <c r="H178" s="17"/>
      <c r="I178" s="19"/>
      <c r="J178" s="17"/>
      <c r="K178" s="19"/>
      <c r="L178" s="17"/>
      <c r="M178" s="19"/>
      <c r="N178" s="19"/>
      <c r="O178" s="16">
        <f t="shared" ref="O178" si="96">G178-J178</f>
        <v>0</v>
      </c>
      <c r="P178" s="148"/>
    </row>
    <row r="179" spans="1:16" x14ac:dyDescent="0.4">
      <c r="A179" s="105"/>
      <c r="B179" s="95" t="s">
        <v>16</v>
      </c>
      <c r="C179" s="17"/>
      <c r="D179" s="17"/>
      <c r="E179" s="17"/>
      <c r="F179" s="17">
        <v>583483.6</v>
      </c>
      <c r="G179" s="17">
        <v>640963.30000000005</v>
      </c>
      <c r="H179" s="17">
        <v>330849.15000000002</v>
      </c>
      <c r="I179" s="19">
        <f>H179/G179</f>
        <v>0.52</v>
      </c>
      <c r="J179" s="17">
        <v>330849.15000000002</v>
      </c>
      <c r="K179" s="19">
        <f>J179/G179</f>
        <v>0.52</v>
      </c>
      <c r="L179" s="17">
        <f>300872.2+340091.1</f>
        <v>640963.30000000005</v>
      </c>
      <c r="M179" s="19"/>
      <c r="N179" s="19"/>
      <c r="O179" s="17">
        <f>G179-L179</f>
        <v>0</v>
      </c>
      <c r="P179" s="148"/>
    </row>
    <row r="180" spans="1:16" x14ac:dyDescent="0.4">
      <c r="A180" s="105"/>
      <c r="B180" s="95" t="s">
        <v>11</v>
      </c>
      <c r="C180" s="17"/>
      <c r="D180" s="17"/>
      <c r="E180" s="17"/>
      <c r="F180" s="17">
        <f>34139.7-F181</f>
        <v>34136.92</v>
      </c>
      <c r="G180" s="17">
        <f>37166.5-G181</f>
        <v>37163.72</v>
      </c>
      <c r="H180" s="17">
        <f>J180</f>
        <v>27193.93</v>
      </c>
      <c r="I180" s="19">
        <f>H180/G180</f>
        <v>0.73</v>
      </c>
      <c r="J180" s="17">
        <v>27193.93</v>
      </c>
      <c r="K180" s="19">
        <f>J180/G180</f>
        <v>0.73</v>
      </c>
      <c r="L180" s="17">
        <f>19264.22+17899.5</f>
        <v>37163.72</v>
      </c>
      <c r="M180" s="19"/>
      <c r="N180" s="19"/>
      <c r="O180" s="17">
        <f>G180-L180</f>
        <v>0</v>
      </c>
      <c r="P180" s="148"/>
    </row>
    <row r="181" spans="1:16" x14ac:dyDescent="0.4">
      <c r="A181" s="105"/>
      <c r="B181" s="95" t="s">
        <v>13</v>
      </c>
      <c r="C181" s="17"/>
      <c r="D181" s="17"/>
      <c r="E181" s="17"/>
      <c r="F181" s="17">
        <v>2.78</v>
      </c>
      <c r="G181" s="17">
        <v>2.78</v>
      </c>
      <c r="H181" s="17"/>
      <c r="I181" s="19"/>
      <c r="J181" s="17"/>
      <c r="K181" s="19"/>
      <c r="L181" s="17">
        <v>1.07</v>
      </c>
      <c r="M181" s="19"/>
      <c r="N181" s="19"/>
      <c r="O181" s="39">
        <f t="shared" ref="O181" si="97">G181-L181</f>
        <v>1.71</v>
      </c>
      <c r="P181" s="148"/>
    </row>
    <row r="182" spans="1:16" x14ac:dyDescent="0.4">
      <c r="A182" s="105"/>
      <c r="B182" s="95" t="s">
        <v>5</v>
      </c>
      <c r="C182" s="17" t="e">
        <f>#REF!</f>
        <v>#REF!</v>
      </c>
      <c r="D182" s="17" t="e">
        <f>#REF!</f>
        <v>#REF!</v>
      </c>
      <c r="E182" s="17" t="e">
        <f>#REF!</f>
        <v>#REF!</v>
      </c>
      <c r="F182" s="17"/>
      <c r="G182" s="17"/>
      <c r="H182" s="17"/>
      <c r="I182" s="19"/>
      <c r="J182" s="17"/>
      <c r="K182" s="19"/>
      <c r="L182" s="17"/>
      <c r="M182" s="19"/>
      <c r="N182" s="19"/>
      <c r="O182" s="17"/>
      <c r="P182" s="148"/>
    </row>
    <row r="183" spans="1:16" s="66" customFormat="1" ht="90.75" customHeight="1" x14ac:dyDescent="0.25">
      <c r="A183" s="105" t="s">
        <v>31</v>
      </c>
      <c r="B183" s="98" t="s">
        <v>51</v>
      </c>
      <c r="C183" s="16" t="e">
        <f>#REF!+#REF!+#REF!+#REF!+#REF!</f>
        <v>#REF!</v>
      </c>
      <c r="D183" s="16" t="e">
        <f>#REF!+#REF!+#REF!+#REF!+#REF!</f>
        <v>#REF!</v>
      </c>
      <c r="E183" s="16" t="e">
        <f>#REF!+#REF!+#REF!+#REF!+#REF!</f>
        <v>#REF!</v>
      </c>
      <c r="F183" s="25"/>
      <c r="G183" s="25"/>
      <c r="H183" s="28"/>
      <c r="I183" s="33"/>
      <c r="J183" s="34"/>
      <c r="K183" s="33"/>
      <c r="L183" s="33"/>
      <c r="M183" s="18"/>
      <c r="N183" s="18"/>
      <c r="O183" s="18"/>
      <c r="P183" s="76" t="s">
        <v>59</v>
      </c>
    </row>
    <row r="184" spans="1:16" s="14" customFormat="1" ht="408.75" customHeight="1" x14ac:dyDescent="0.25">
      <c r="A184" s="105" t="s">
        <v>34</v>
      </c>
      <c r="B184" s="98" t="s">
        <v>101</v>
      </c>
      <c r="C184" s="16" t="e">
        <f>C185+C189+#REF!+#REF!+#REF!</f>
        <v>#REF!</v>
      </c>
      <c r="D184" s="16" t="e">
        <f>D185+D189+#REF!+#REF!+#REF!</f>
        <v>#REF!</v>
      </c>
      <c r="E184" s="16" t="e">
        <f>E185+E189+#REF!+#REF!+#REF!</f>
        <v>#REF!</v>
      </c>
      <c r="F184" s="16">
        <f>F185+F186+F187</f>
        <v>58377.41</v>
      </c>
      <c r="G184" s="16">
        <f t="shared" ref="G184:H184" si="98">G185+G186+G187</f>
        <v>132213.9</v>
      </c>
      <c r="H184" s="16">
        <f t="shared" si="98"/>
        <v>74563.759999999995</v>
      </c>
      <c r="I184" s="18"/>
      <c r="J184" s="16">
        <f>J185+J186+J187</f>
        <v>60147.16</v>
      </c>
      <c r="K184" s="18"/>
      <c r="L184" s="16">
        <f>L185+L186+L187</f>
        <v>131763.82</v>
      </c>
      <c r="M184" s="16">
        <f t="shared" ref="M184:N184" si="99">M185+M186+M187</f>
        <v>0</v>
      </c>
      <c r="N184" s="16">
        <f t="shared" si="99"/>
        <v>0</v>
      </c>
      <c r="O184" s="16">
        <f>O185+O186+O187</f>
        <v>450.08</v>
      </c>
      <c r="P184" s="140" t="s">
        <v>121</v>
      </c>
    </row>
    <row r="185" spans="1:16" s="49" customFormat="1" ht="34.5" customHeight="1" x14ac:dyDescent="0.25">
      <c r="A185" s="78"/>
      <c r="B185" s="95" t="s">
        <v>4</v>
      </c>
      <c r="C185" s="17" t="e">
        <f>#REF!+#REF!</f>
        <v>#REF!</v>
      </c>
      <c r="D185" s="17" t="e">
        <f>#REF!+#REF!</f>
        <v>#REF!</v>
      </c>
      <c r="E185" s="17" t="e">
        <f>#REF!+#REF!</f>
        <v>#REF!</v>
      </c>
      <c r="F185" s="17"/>
      <c r="G185" s="17"/>
      <c r="H185" s="17"/>
      <c r="I185" s="19"/>
      <c r="J185" s="17"/>
      <c r="K185" s="19"/>
      <c r="L185" s="17"/>
      <c r="M185" s="17"/>
      <c r="N185" s="17"/>
      <c r="O185" s="17">
        <f>H185-L185</f>
        <v>0</v>
      </c>
      <c r="P185" s="141"/>
    </row>
    <row r="186" spans="1:16" s="49" customFormat="1" ht="34.5" customHeight="1" x14ac:dyDescent="0.25">
      <c r="A186" s="78"/>
      <c r="B186" s="95" t="s">
        <v>16</v>
      </c>
      <c r="C186" s="17"/>
      <c r="D186" s="17"/>
      <c r="E186" s="17"/>
      <c r="F186" s="17">
        <v>57382.9</v>
      </c>
      <c r="G186" s="17">
        <v>127527.6</v>
      </c>
      <c r="H186" s="17">
        <v>72468</v>
      </c>
      <c r="I186" s="19">
        <f>H186/G186</f>
        <v>0.56999999999999995</v>
      </c>
      <c r="J186" s="17">
        <v>58051.4</v>
      </c>
      <c r="K186" s="19">
        <f>J186/G186</f>
        <v>0.46</v>
      </c>
      <c r="L186" s="17">
        <f>26909.12+6902.57+23906.4+46238.3+23571.21</f>
        <v>127527.6</v>
      </c>
      <c r="M186" s="17"/>
      <c r="N186" s="17"/>
      <c r="O186" s="17">
        <f>G186-L186</f>
        <v>0</v>
      </c>
      <c r="P186" s="141"/>
    </row>
    <row r="187" spans="1:16" s="49" customFormat="1" ht="34.5" customHeight="1" x14ac:dyDescent="0.25">
      <c r="A187" s="78"/>
      <c r="B187" s="95" t="s">
        <v>11</v>
      </c>
      <c r="C187" s="17"/>
      <c r="D187" s="17"/>
      <c r="E187" s="17"/>
      <c r="F187" s="17">
        <v>994.51</v>
      </c>
      <c r="G187" s="17">
        <v>4686.3</v>
      </c>
      <c r="H187" s="17">
        <f>J187</f>
        <v>2095.7600000000002</v>
      </c>
      <c r="I187" s="19">
        <f>H187/G187</f>
        <v>0.45</v>
      </c>
      <c r="J187" s="17">
        <v>2095.7600000000002</v>
      </c>
      <c r="K187" s="19">
        <f>J187/G187</f>
        <v>0.45</v>
      </c>
      <c r="L187" s="17">
        <f>318.65+225.78+1258.23+2433.56</f>
        <v>4236.22</v>
      </c>
      <c r="M187" s="17"/>
      <c r="N187" s="17"/>
      <c r="O187" s="17">
        <f>G187-L187</f>
        <v>450.08</v>
      </c>
      <c r="P187" s="141"/>
    </row>
    <row r="188" spans="1:16" s="49" customFormat="1" ht="34.5" customHeight="1" x14ac:dyDescent="0.25">
      <c r="A188" s="78"/>
      <c r="B188" s="95" t="s">
        <v>13</v>
      </c>
      <c r="C188" s="17"/>
      <c r="D188" s="17"/>
      <c r="E188" s="17"/>
      <c r="F188" s="17"/>
      <c r="G188" s="17"/>
      <c r="H188" s="17"/>
      <c r="I188" s="19"/>
      <c r="J188" s="17"/>
      <c r="K188" s="19"/>
      <c r="L188" s="17"/>
      <c r="M188" s="17"/>
      <c r="N188" s="17"/>
      <c r="O188" s="17">
        <f>H188-L188</f>
        <v>0</v>
      </c>
      <c r="P188" s="141"/>
    </row>
    <row r="189" spans="1:16" s="49" customFormat="1" ht="37.5" customHeight="1" x14ac:dyDescent="0.25">
      <c r="A189" s="78"/>
      <c r="B189" s="95" t="s">
        <v>5</v>
      </c>
      <c r="C189" s="17"/>
      <c r="D189" s="17"/>
      <c r="E189" s="17"/>
      <c r="F189" s="17"/>
      <c r="G189" s="17"/>
      <c r="H189" s="17"/>
      <c r="I189" s="19"/>
      <c r="J189" s="17"/>
      <c r="K189" s="19"/>
      <c r="L189" s="17"/>
      <c r="M189" s="17"/>
      <c r="N189" s="17"/>
      <c r="O189" s="17">
        <f>H189-L189</f>
        <v>0</v>
      </c>
      <c r="P189" s="142"/>
    </row>
    <row r="190" spans="1:16" s="51" customFormat="1" ht="101.25" customHeight="1" x14ac:dyDescent="0.25">
      <c r="A190" s="105" t="s">
        <v>33</v>
      </c>
      <c r="B190" s="98" t="s">
        <v>52</v>
      </c>
      <c r="C190" s="16"/>
      <c r="D190" s="16"/>
      <c r="E190" s="16"/>
      <c r="F190" s="25"/>
      <c r="G190" s="25"/>
      <c r="H190" s="25"/>
      <c r="I190" s="26"/>
      <c r="J190" s="25"/>
      <c r="K190" s="26"/>
      <c r="L190" s="26"/>
      <c r="M190" s="18"/>
      <c r="N190" s="18"/>
      <c r="O190" s="18"/>
      <c r="P190" s="76" t="s">
        <v>59</v>
      </c>
    </row>
    <row r="191" spans="1:16" s="51" customFormat="1" ht="108.75" customHeight="1" x14ac:dyDescent="0.25">
      <c r="A191" s="105" t="s">
        <v>32</v>
      </c>
      <c r="B191" s="98" t="s">
        <v>53</v>
      </c>
      <c r="C191" s="16"/>
      <c r="D191" s="16"/>
      <c r="E191" s="16"/>
      <c r="F191" s="25"/>
      <c r="G191" s="25"/>
      <c r="H191" s="25"/>
      <c r="I191" s="26"/>
      <c r="J191" s="25"/>
      <c r="K191" s="26"/>
      <c r="L191" s="26"/>
      <c r="M191" s="18"/>
      <c r="N191" s="18"/>
      <c r="O191" s="18"/>
      <c r="P191" s="76" t="s">
        <v>59</v>
      </c>
    </row>
    <row r="192" spans="1:16" s="51" customFormat="1" ht="102" customHeight="1" x14ac:dyDescent="0.25">
      <c r="A192" s="105" t="s">
        <v>57</v>
      </c>
      <c r="B192" s="98" t="s">
        <v>54</v>
      </c>
      <c r="C192" s="16" t="e">
        <f>#REF!+#REF!+#REF!+#REF!+#REF!</f>
        <v>#REF!</v>
      </c>
      <c r="D192" s="16" t="e">
        <f>#REF!+#REF!+#REF!+#REF!+#REF!</f>
        <v>#REF!</v>
      </c>
      <c r="E192" s="16" t="e">
        <f>#REF!+#REF!+#REF!+#REF!+#REF!</f>
        <v>#REF!</v>
      </c>
      <c r="F192" s="25"/>
      <c r="G192" s="25"/>
      <c r="H192" s="28"/>
      <c r="I192" s="26"/>
      <c r="J192" s="25"/>
      <c r="K192" s="26"/>
      <c r="L192" s="26"/>
      <c r="M192" s="18"/>
      <c r="N192" s="18"/>
      <c r="O192" s="18"/>
      <c r="P192" s="76" t="s">
        <v>59</v>
      </c>
    </row>
    <row r="193" spans="1:16" ht="105.75" customHeight="1" x14ac:dyDescent="0.4">
      <c r="A193" s="105" t="s">
        <v>40</v>
      </c>
      <c r="B193" s="98" t="s">
        <v>55</v>
      </c>
      <c r="C193" s="16" t="e">
        <f>#REF!+#REF!+#REF!+#REF!+#REF!</f>
        <v>#REF!</v>
      </c>
      <c r="D193" s="16" t="e">
        <f>#REF!+#REF!+#REF!+#REF!+#REF!</f>
        <v>#REF!</v>
      </c>
      <c r="E193" s="16" t="e">
        <f>#REF!+#REF!+#REF!+#REF!+#REF!</f>
        <v>#REF!</v>
      </c>
      <c r="F193" s="25"/>
      <c r="G193" s="25"/>
      <c r="H193" s="28"/>
      <c r="I193" s="26"/>
      <c r="J193" s="25"/>
      <c r="K193" s="26"/>
      <c r="L193" s="26"/>
      <c r="M193" s="18"/>
      <c r="N193" s="18"/>
      <c r="O193" s="18"/>
      <c r="P193" s="76" t="s">
        <v>59</v>
      </c>
    </row>
    <row r="194" spans="1:16" ht="130.5" customHeight="1" x14ac:dyDescent="0.4">
      <c r="A194" s="105" t="s">
        <v>41</v>
      </c>
      <c r="B194" s="98" t="s">
        <v>56</v>
      </c>
      <c r="C194" s="16" t="e">
        <f>#REF!+#REF!+#REF!+#REF!+#REF!</f>
        <v>#REF!</v>
      </c>
      <c r="D194" s="16" t="e">
        <f>#REF!+#REF!+#REF!+#REF!+#REF!</f>
        <v>#REF!</v>
      </c>
      <c r="E194" s="16" t="e">
        <f>#REF!+#REF!+#REF!+#REF!+#REF!</f>
        <v>#REF!</v>
      </c>
      <c r="F194" s="25"/>
      <c r="G194" s="25"/>
      <c r="H194" s="28"/>
      <c r="I194" s="26"/>
      <c r="J194" s="25"/>
      <c r="K194" s="26"/>
      <c r="L194" s="26"/>
      <c r="M194" s="18"/>
      <c r="N194" s="18"/>
      <c r="O194" s="18"/>
      <c r="P194" s="76" t="s">
        <v>59</v>
      </c>
    </row>
    <row r="414" spans="12:15" x14ac:dyDescent="0.4">
      <c r="L414" s="6"/>
      <c r="M414" s="6"/>
      <c r="N414" s="6"/>
      <c r="O414" s="6"/>
    </row>
    <row r="415" spans="12:15" x14ac:dyDescent="0.4">
      <c r="L415" s="6"/>
      <c r="M415" s="6"/>
      <c r="N415" s="6"/>
      <c r="O415" s="6"/>
    </row>
    <row r="416" spans="12:15" x14ac:dyDescent="0.4">
      <c r="L416" s="6"/>
      <c r="M416" s="6"/>
      <c r="N416" s="6"/>
      <c r="O416" s="6"/>
    </row>
  </sheetData>
  <autoFilter ref="A7:P401"/>
  <customSheetViews>
    <customSheetView guid="{998B8119-4FF3-4A16-838D-539C6AE34D55}" scale="40" showPageBreaks="1" outlineSymbols="0" zeroValues="0" fitToPage="1" printArea="1" showAutoFilter="1" hiddenColumns="1" view="pageBreakPreview" topLeftCell="A4">
      <pane xSplit="4" ySplit="7" topLeftCell="F11" activePane="bottomRight" state="frozen"/>
      <selection pane="bottomRight" activeCell="K21" sqref="K21:K22"/>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1"/>
      <autoFilter ref="A7:P397"/>
    </customSheetView>
    <customSheetView guid="{BEA0FDBA-BB07-4C19-8BBD-5E57EE395C09}" scale="40" showPageBreaks="1" outlineSymbols="0" zeroValues="0" fitToPage="1" printArea="1" showAutoFilter="1" hiddenColumns="1" view="pageBreakPreview" topLeftCell="A4">
      <pane xSplit="4" ySplit="7" topLeftCell="K18" activePane="bottomRight" state="frozen"/>
      <selection pane="bottomRight" activeCell="P21" sqref="P21:P27"/>
      <rowBreaks count="31" manualBreakCount="31">
        <brk id="120" max="15" man="1"/>
        <brk id="144" max="15" man="1"/>
        <brk id="165" max="15" man="1"/>
        <brk id="203" max="18"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pageMargins left="0" right="0" top="0.9055118110236221" bottom="0" header="0" footer="0"/>
      <printOptions horizontalCentered="1"/>
      <pageSetup paperSize="9" scale="27" fitToHeight="0" orientation="landscape" r:id="rId2"/>
      <autoFilter ref="A7:P397"/>
    </customSheetView>
    <customSheetView guid="{D95852A1-B0FC-4AC5-B62B-5CCBE05B0D15}" scale="40" showPageBreaks="1" outlineSymbols="0" zeroValues="0" fitToPage="1" printArea="1" showAutoFilter="1" hiddenColumns="1" view="pageBreakPreview" topLeftCell="A5">
      <pane xSplit="4" ySplit="4" topLeftCell="F21" activePane="bottomRight" state="frozen"/>
      <selection pane="bottomRight" activeCell="K23" sqref="K23"/>
      <rowBreaks count="28" manualBreakCount="28">
        <brk id="30" max="15" man="1"/>
        <brk id="216" max="18" man="1"/>
        <brk id="266" max="18" man="1"/>
        <brk id="323" max="18" man="1"/>
        <brk id="394" max="18" man="1"/>
        <brk id="449" max="14" man="1"/>
        <brk id="464" max="10" man="1"/>
        <brk id="500" max="10" man="1"/>
        <brk id="540" max="10" man="1"/>
        <brk id="579" max="10" man="1"/>
        <brk id="617" max="10" man="1"/>
        <brk id="653" max="10" man="1"/>
        <brk id="690" max="10" man="1"/>
        <brk id="728" max="10" man="1"/>
        <brk id="763" max="10" man="1"/>
        <brk id="799" max="10" man="1"/>
        <brk id="839" max="10" man="1"/>
        <brk id="878" max="10" man="1"/>
        <brk id="917" max="10" man="1"/>
        <brk id="957" max="10" man="1"/>
        <brk id="995" max="10" man="1"/>
        <brk id="1030" max="10" man="1"/>
        <brk id="1060" max="10" man="1"/>
        <brk id="1097" max="10" man="1"/>
        <brk id="1134" max="10" man="1"/>
        <brk id="1169" max="10" man="1"/>
        <brk id="1211" max="10" man="1"/>
        <brk id="1265" max="10" man="1"/>
      </rowBreaks>
      <pageMargins left="0" right="0" top="0.9055118110236221" bottom="0" header="0" footer="0"/>
      <printOptions horizontalCentered="1"/>
      <pageSetup paperSize="8" scale="39" fitToHeight="0" orientation="landscape" r:id="rId3"/>
      <autoFilter ref="A7:P398"/>
    </customSheetView>
    <customSheetView guid="{67ADFAE6-A9AF-44D7-8539-93CD0F6B7849}" scale="50" showPageBreaks="1" outlineSymbols="0" zeroValues="0" fitToPage="1" printArea="1" showAutoFilter="1" hiddenColumns="1" view="pageBreakPreview" topLeftCell="A4">
      <pane xSplit="4" ySplit="7" topLeftCell="O101" activePane="bottomRight" state="frozen"/>
      <selection pane="bottomRight" activeCell="P28" sqref="P28:P34"/>
      <rowBreaks count="31" manualBreakCount="31">
        <brk id="41" max="15" man="1"/>
        <brk id="109" max="15" man="1"/>
        <brk id="146" max="15"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8" scale="39" fitToHeight="0" orientation="landscape" horizontalDpi="4294967293" r:id="rId4"/>
      <autoFilter ref="A7:P397"/>
    </customSheetView>
    <customSheetView guid="{5FB953A5-71FF-4056-AF98-C9D06FF0EDF3}" scale="46" showPageBreaks="1" outlineSymbols="0" zeroValues="0" fitToPage="1" printArea="1" showAutoFilter="1" hiddenColumns="1" view="pageBreakPreview" topLeftCell="J185">
      <selection activeCell="P92" sqref="P92:P97"/>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5"/>
      <autoFilter ref="A7:P397"/>
    </customSheetView>
    <customSheetView guid="{A0A3CD9B-2436-40D7-91DB-589A95FBBF00}" scale="40" showPageBreaks="1" outlineSymbols="0" zeroValues="0" fitToPage="1" printArea="1" showAutoFilter="1" hiddenColumns="1" view="pageBreakPreview" topLeftCell="A4">
      <pane xSplit="4" ySplit="4" topLeftCell="F8" activePane="bottomRight" state="frozen"/>
      <selection pane="bottomRight" activeCell="H11" sqref="H11"/>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9" scale="39" fitToHeight="0" orientation="landscape" r:id="rId6"/>
      <autoFilter ref="A7:P397"/>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7"/>
      <autoFilter ref="A9:S1185"/>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8"/>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9"/>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10"/>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11"/>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12"/>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13"/>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4"/>
      <autoFilter ref="B1:T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5"/>
      <autoFilter ref="A9:T1142"/>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6"/>
      <autoFilter ref="A9:T1161"/>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7"/>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8"/>
      <autoFilter ref="A9:S1185"/>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19"/>
      <autoFilter ref="A7:P393"/>
    </customSheetView>
    <customSheetView guid="{45DE1976-7F07-4EB4-8A9C-FB72D060BEFA}" scale="40" showPageBreaks="1" outlineSymbols="0" zeroValues="0" fitToPage="1" printArea="1" showAutoFilter="1" hiddenColumns="1" view="pageBreakPreview" topLeftCell="A167">
      <selection activeCell="L177" sqref="L177"/>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39" fitToHeight="0" orientation="landscape" r:id="rId20"/>
      <autoFilter ref="A7:P397"/>
    </customSheetView>
    <customSheetView guid="{7B245AB0-C2AF-4822-BFC4-2399F85856C1}" scale="40" showPageBreaks="1" outlineSymbols="0" zeroValues="0" fitToPage="1" printArea="1" showAutoFilter="1" hiddenColumns="1" view="pageBreakPreview" topLeftCell="A4">
      <pane xSplit="4" ySplit="7" topLeftCell="F20" activePane="bottomRight" state="frozen"/>
      <selection pane="bottomRight" activeCell="H24" sqref="H24"/>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8" scale="39" fitToHeight="0" orientation="landscape" r:id="rId21"/>
      <autoFilter ref="A7:P397"/>
    </customSheetView>
    <customSheetView guid="{649E5CE3-4976-49D9-83DA-4E57FFC714BF}" scale="40" showPageBreaks="1" outlineSymbols="0" zeroValues="0" fitToPage="1" printArea="1" showAutoFilter="1" hiddenColumns="1" view="pageBreakPreview" topLeftCell="F49">
      <selection activeCell="P60" sqref="P60"/>
      <rowBreaks count="30" manualBreakCount="30">
        <brk id="27" max="15" man="1"/>
        <brk id="41" max="15"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8" scale="39" fitToHeight="0" orientation="landscape" r:id="rId22"/>
      <autoFilter ref="A7:P397"/>
    </customSheetView>
  </customSheetViews>
  <mergeCells count="94">
    <mergeCell ref="K151:K152"/>
    <mergeCell ref="L151:L152"/>
    <mergeCell ref="P78:P83"/>
    <mergeCell ref="P84:P89"/>
    <mergeCell ref="A63:A66"/>
    <mergeCell ref="B63:B66"/>
    <mergeCell ref="F63:F66"/>
    <mergeCell ref="A151:A152"/>
    <mergeCell ref="H29:H30"/>
    <mergeCell ref="G63:G66"/>
    <mergeCell ref="H63:H66"/>
    <mergeCell ref="A15:A20"/>
    <mergeCell ref="B21:B23"/>
    <mergeCell ref="F21:F23"/>
    <mergeCell ref="G21:G23"/>
    <mergeCell ref="H21:H23"/>
    <mergeCell ref="A21:A22"/>
    <mergeCell ref="P55:P60"/>
    <mergeCell ref="I21:I23"/>
    <mergeCell ref="J21:J23"/>
    <mergeCell ref="K21:K23"/>
    <mergeCell ref="L21:L23"/>
    <mergeCell ref="M21:M23"/>
    <mergeCell ref="O29:O30"/>
    <mergeCell ref="J29:J30"/>
    <mergeCell ref="K29:K30"/>
    <mergeCell ref="L29:L30"/>
    <mergeCell ref="N21:N23"/>
    <mergeCell ref="O21:O23"/>
    <mergeCell ref="I29:I30"/>
    <mergeCell ref="B29:B30"/>
    <mergeCell ref="A29:A30"/>
    <mergeCell ref="F29:F30"/>
    <mergeCell ref="G29:G30"/>
    <mergeCell ref="A3:P3"/>
    <mergeCell ref="J6:K6"/>
    <mergeCell ref="A9:A14"/>
    <mergeCell ref="A5:A7"/>
    <mergeCell ref="H6:I6"/>
    <mergeCell ref="C5:C7"/>
    <mergeCell ref="G6:G7"/>
    <mergeCell ref="F5:G5"/>
    <mergeCell ref="E5:E7"/>
    <mergeCell ref="F6:F7"/>
    <mergeCell ref="B5:B7"/>
    <mergeCell ref="L5:L7"/>
    <mergeCell ref="O5:O7"/>
    <mergeCell ref="D5:D7"/>
    <mergeCell ref="P5:P7"/>
    <mergeCell ref="H5:K5"/>
    <mergeCell ref="P132:P137"/>
    <mergeCell ref="P15:P20"/>
    <mergeCell ref="P37:P42"/>
    <mergeCell ref="P49:P54"/>
    <mergeCell ref="P21:P28"/>
    <mergeCell ref="P29:P35"/>
    <mergeCell ref="P43:P48"/>
    <mergeCell ref="P96:P101"/>
    <mergeCell ref="P102:P107"/>
    <mergeCell ref="P114:P119"/>
    <mergeCell ref="P120:P125"/>
    <mergeCell ref="P126:P131"/>
    <mergeCell ref="A144:A150"/>
    <mergeCell ref="P144:P150"/>
    <mergeCell ref="P177:P182"/>
    <mergeCell ref="O151:O157"/>
    <mergeCell ref="B144:B145"/>
    <mergeCell ref="F144:F145"/>
    <mergeCell ref="G144:G145"/>
    <mergeCell ref="H144:H145"/>
    <mergeCell ref="I144:I145"/>
    <mergeCell ref="J144:J145"/>
    <mergeCell ref="K144:K145"/>
    <mergeCell ref="L144:L145"/>
    <mergeCell ref="F151:F152"/>
    <mergeCell ref="G151:G152"/>
    <mergeCell ref="H151:H152"/>
    <mergeCell ref="I151:I152"/>
    <mergeCell ref="O144:O145"/>
    <mergeCell ref="B151:B152"/>
    <mergeCell ref="P72:P77"/>
    <mergeCell ref="P63:P66"/>
    <mergeCell ref="P184:P189"/>
    <mergeCell ref="P151:P157"/>
    <mergeCell ref="P170:P171"/>
    <mergeCell ref="P172:P175"/>
    <mergeCell ref="I63:I66"/>
    <mergeCell ref="J63:J66"/>
    <mergeCell ref="K63:K66"/>
    <mergeCell ref="L63:L66"/>
    <mergeCell ref="M63:M66"/>
    <mergeCell ref="N63:N66"/>
    <mergeCell ref="O63:O66"/>
    <mergeCell ref="J151:J152"/>
  </mergeCells>
  <phoneticPr fontId="4" type="noConversion"/>
  <printOptions horizontalCentered="1"/>
  <pageMargins left="0" right="0" top="0.9055118110236221" bottom="0" header="0" footer="0"/>
  <pageSetup paperSize="8" scale="38" fitToHeight="9" orientation="landscape" horizontalDpi="4294967293" r:id="rId23"/>
  <rowBreaks count="2" manualBreakCount="2">
    <brk id="77" max="15" man="1"/>
    <brk id="171" max="15" man="1"/>
  </rowBreaks>
  <legacy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01.10.2016</vt:lpstr>
      <vt:lpstr>'на 01.10.2016'!Заголовки_для_печати</vt:lpstr>
      <vt:lpstr>'на 01.10.2016'!Область_печати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2016-10-07T04:24:33Z</cp:lastPrinted>
  <dcterms:created xsi:type="dcterms:W3CDTF">2011-12-13T05:34:09Z</dcterms:created>
  <dcterms:modified xsi:type="dcterms:W3CDTF">2016-10-28T06:47:26Z</dcterms:modified>
</cp:coreProperties>
</file>